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theme/themeOverride9.xml" ContentType="application/vnd.openxmlformats-officedocument.themeOverride+xml"/>
  <Override PartName="/xl/charts/chart20.xml" ContentType="application/vnd.openxmlformats-officedocument.drawingml.chart+xml"/>
  <Override PartName="/xl/theme/themeOverride10.xml" ContentType="application/vnd.openxmlformats-officedocument.themeOverride+xml"/>
  <Override PartName="/xl/charts/chart21.xml" ContentType="application/vnd.openxmlformats-officedocument.drawingml.chart+xml"/>
  <Override PartName="/xl/theme/themeOverride11.xml" ContentType="application/vnd.openxmlformats-officedocument.themeOverride+xml"/>
  <Override PartName="/xl/charts/chart22.xml" ContentType="application/vnd.openxmlformats-officedocument.drawingml.chart+xml"/>
  <Override PartName="/xl/theme/themeOverride12.xml" ContentType="application/vnd.openxmlformats-officedocument.themeOverride+xml"/>
  <Override PartName="/xl/charts/chart2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theme/themeOverride13.xml" ContentType="application/vnd.openxmlformats-officedocument.themeOverride+xml"/>
  <Override PartName="/xl/charts/chart28.xml" ContentType="application/vnd.openxmlformats-officedocument.drawingml.chart+xml"/>
  <Override PartName="/xl/theme/themeOverride14.xml" ContentType="application/vnd.openxmlformats-officedocument.themeOverride+xml"/>
  <Override PartName="/xl/charts/chart29.xml" ContentType="application/vnd.openxmlformats-officedocument.drawingml.chart+xml"/>
  <Override PartName="/xl/theme/themeOverride15.xml" ContentType="application/vnd.openxmlformats-officedocument.themeOverride+xml"/>
  <Override PartName="/xl/charts/chart30.xml" ContentType="application/vnd.openxmlformats-officedocument.drawingml.chart+xml"/>
  <Override PartName="/xl/theme/themeOverride16.xml" ContentType="application/vnd.openxmlformats-officedocument.themeOverride+xml"/>
  <Override PartName="/xl/charts/chart3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17.xml" ContentType="application/vnd.openxmlformats-officedocument.themeOverride+xml"/>
  <Override PartName="/xl/charts/chart36.xml" ContentType="application/vnd.openxmlformats-officedocument.drawingml.chart+xml"/>
  <Override PartName="/xl/theme/themeOverride18.xml" ContentType="application/vnd.openxmlformats-officedocument.themeOverride+xml"/>
  <Override PartName="/xl/charts/chart37.xml" ContentType="application/vnd.openxmlformats-officedocument.drawingml.chart+xml"/>
  <Override PartName="/xl/theme/themeOverride19.xml" ContentType="application/vnd.openxmlformats-officedocument.themeOverride+xml"/>
  <Override PartName="/xl/charts/chart38.xml" ContentType="application/vnd.openxmlformats-officedocument.drawingml.chart+xml"/>
  <Override PartName="/xl/theme/themeOverride20.xml" ContentType="application/vnd.openxmlformats-officedocument.themeOverride+xml"/>
  <Override PartName="/xl/charts/chart3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theme/themeOverride21.xml" ContentType="application/vnd.openxmlformats-officedocument.themeOverride+xml"/>
  <Override PartName="/xl/charts/chart44.xml" ContentType="application/vnd.openxmlformats-officedocument.drawingml.chart+xml"/>
  <Override PartName="/xl/theme/themeOverride22.xml" ContentType="application/vnd.openxmlformats-officedocument.themeOverride+xml"/>
  <Override PartName="/xl/charts/chart45.xml" ContentType="application/vnd.openxmlformats-officedocument.drawingml.chart+xml"/>
  <Override PartName="/xl/theme/themeOverride23.xml" ContentType="application/vnd.openxmlformats-officedocument.themeOverride+xml"/>
  <Override PartName="/xl/charts/chart46.xml" ContentType="application/vnd.openxmlformats-officedocument.drawingml.chart+xml"/>
  <Override PartName="/xl/theme/themeOverride24.xml" ContentType="application/vnd.openxmlformats-officedocument.themeOverride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theme/themeOverride25.xml" ContentType="application/vnd.openxmlformats-officedocument.themeOverride+xml"/>
  <Override PartName="/xl/charts/chart52.xml" ContentType="application/vnd.openxmlformats-officedocument.drawingml.chart+xml"/>
  <Override PartName="/xl/theme/themeOverride26.xml" ContentType="application/vnd.openxmlformats-officedocument.themeOverride+xml"/>
  <Override PartName="/xl/charts/chart53.xml" ContentType="application/vnd.openxmlformats-officedocument.drawingml.chart+xml"/>
  <Override PartName="/xl/theme/themeOverride27.xml" ContentType="application/vnd.openxmlformats-officedocument.themeOverride+xml"/>
  <Override PartName="/xl/charts/chart54.xml" ContentType="application/vnd.openxmlformats-officedocument.drawingml.chart+xml"/>
  <Override PartName="/xl/theme/themeOverride28.xml" ContentType="application/vnd.openxmlformats-officedocument.themeOverride+xml"/>
  <Override PartName="/xl/charts/chart5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theme/themeOverride29.xml" ContentType="application/vnd.openxmlformats-officedocument.themeOverride+xml"/>
  <Override PartName="/xl/charts/chart60.xml" ContentType="application/vnd.openxmlformats-officedocument.drawingml.chart+xml"/>
  <Override PartName="/xl/theme/themeOverride30.xml" ContentType="application/vnd.openxmlformats-officedocument.themeOverride+xml"/>
  <Override PartName="/xl/charts/chart61.xml" ContentType="application/vnd.openxmlformats-officedocument.drawingml.chart+xml"/>
  <Override PartName="/xl/theme/themeOverride31.xml" ContentType="application/vnd.openxmlformats-officedocument.themeOverride+xml"/>
  <Override PartName="/xl/charts/chart62.xml" ContentType="application/vnd.openxmlformats-officedocument.drawingml.chart+xml"/>
  <Override PartName="/xl/theme/themeOverride32.xml" ContentType="application/vnd.openxmlformats-officedocument.themeOverrid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theme/themeOverride33.xml" ContentType="application/vnd.openxmlformats-officedocument.themeOverride+xml"/>
  <Override PartName="/xl/charts/chart68.xml" ContentType="application/vnd.openxmlformats-officedocument.drawingml.chart+xml"/>
  <Override PartName="/xl/theme/themeOverride34.xml" ContentType="application/vnd.openxmlformats-officedocument.themeOverride+xml"/>
  <Override PartName="/xl/charts/chart69.xml" ContentType="application/vnd.openxmlformats-officedocument.drawingml.chart+xml"/>
  <Override PartName="/xl/theme/themeOverride35.xml" ContentType="application/vnd.openxmlformats-officedocument.themeOverride+xml"/>
  <Override PartName="/xl/charts/chart70.xml" ContentType="application/vnd.openxmlformats-officedocument.drawingml.chart+xml"/>
  <Override PartName="/xl/theme/themeOverride36.xml" ContentType="application/vnd.openxmlformats-officedocument.themeOverride+xml"/>
  <Override PartName="/xl/charts/chart7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7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nvironment\Traffic &amp; Transport\T&amp;T - Parking\2245 ~ CPZ Requests\Finance\CPZ Programme 2017 18\South-East Richmond CPZ\Parking Beat surveys\"/>
    </mc:Choice>
  </mc:AlternateContent>
  <bookViews>
    <workbookView xWindow="0" yWindow="0" windowWidth="28800" windowHeight="11910" tabRatio="826"/>
  </bookViews>
  <sheets>
    <sheet name="Job Details" sheetId="1" r:id="rId1"/>
    <sheet name="Site Plan and Key" sheetId="2" r:id="rId2"/>
    <sheet name="CAMBRIAN ROAD" sheetId="3" r:id="rId3"/>
    <sheet name="CHISHOLM ROAD" sheetId="15" r:id="rId4"/>
    <sheet name="GROVE ROAD" sheetId="16" r:id="rId5"/>
    <sheet name="HOBART PLACE" sheetId="17" r:id="rId6"/>
    <sheet name="KINGS MEAD" sheetId="18" r:id="rId7"/>
    <sheet name="MANNING PLACE" sheetId="19" r:id="rId8"/>
    <sheet name="QUEEN'S ROAD" sheetId="20" r:id="rId9"/>
    <sheet name="REYNOLDS PLACE" sheetId="21" r:id="rId10"/>
    <sheet name="STAFFORD PLACE" sheetId="22" r:id="rId11"/>
    <sheet name="Raw Data Beat - DAY 1" sheetId="4" state="hidden" r:id="rId12"/>
    <sheet name="Raw Data Beat - DAY 2" sheetId="6" state="hidden" r:id="rId13"/>
    <sheet name="Raw Data User" sheetId="5" state="hidden" r:id="rId14"/>
  </sheets>
  <definedNames>
    <definedName name="_xlnm._FilterDatabase" localSheetId="1" hidden="1">'Site Plan and Key'!$J$7:$K$7</definedName>
    <definedName name="Do_Edit_10">[0]!Do_Edit_10</definedName>
    <definedName name="Do_Edit_11">[0]!Do_Edit_11</definedName>
    <definedName name="Do_Edit_12">[0]!Do_Edit_12</definedName>
    <definedName name="Do_Edit_13">[0]!Do_Edit_13</definedName>
    <definedName name="Do_Edit_2">[0]!Do_Edit_2</definedName>
    <definedName name="Do_Edit_4">[0]!Do_Edit_4</definedName>
    <definedName name="Do_Edit_5">[0]!Do_Edit_5</definedName>
    <definedName name="Do_Edit_6">[0]!Do_Edit_6</definedName>
    <definedName name="Do_Edit_7">[0]!Do_Edit_7</definedName>
    <definedName name="Do_Edit_8">[0]!Do_Edit_8</definedName>
    <definedName name="Do_Edit_9">[0]!Do_Edit_9</definedName>
    <definedName name="Do_Scrolling">[0]!Do_Scrolling</definedName>
    <definedName name="OK_Enter_Next">[0]!OK_Enter_Next</definedName>
    <definedName name="_xlnm.Print_Area" localSheetId="2">'CAMBRIAN ROAD'!$A$1:$Y$57</definedName>
    <definedName name="_xlnm.Print_Area" localSheetId="3">'CHISHOLM ROAD'!$A$1:$Y$57</definedName>
    <definedName name="_xlnm.Print_Area" localSheetId="4">'GROVE ROAD'!$A$1:$Y$57</definedName>
    <definedName name="_xlnm.Print_Area" localSheetId="5">'HOBART PLACE'!$A$1:$Y$57</definedName>
    <definedName name="_xlnm.Print_Area" localSheetId="6">'KINGS MEAD'!$A$1:$Y$57</definedName>
    <definedName name="_xlnm.Print_Area" localSheetId="7">'MANNING PLACE'!$A$1:$Y$57</definedName>
    <definedName name="_xlnm.Print_Area" localSheetId="8">'QUEEN''S ROAD'!$A$1:$Y$57</definedName>
    <definedName name="_xlnm.Print_Area" localSheetId="9">'REYNOLDS PLACE'!$A$1:$Y$57</definedName>
    <definedName name="_xlnm.Print_Area" localSheetId="1">'Site Plan and Key'!$A$1:$K$33</definedName>
    <definedName name="_xlnm.Print_Area" localSheetId="10">'STAFFORD PLACE'!$A$1:$Y$57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22" l="1"/>
  <c r="C8" i="22"/>
  <c r="X3" i="22"/>
  <c r="L3" i="22"/>
  <c r="X2" i="22"/>
  <c r="L2" i="22"/>
  <c r="O8" i="21"/>
  <c r="C8" i="21"/>
  <c r="Z55" i="21" s="1"/>
  <c r="X3" i="21"/>
  <c r="L3" i="21"/>
  <c r="X2" i="21"/>
  <c r="L2" i="21"/>
  <c r="O8" i="20"/>
  <c r="C8" i="20"/>
  <c r="Z60" i="20" s="1"/>
  <c r="X3" i="20"/>
  <c r="L3" i="20"/>
  <c r="X2" i="20"/>
  <c r="L2" i="20"/>
  <c r="O8" i="19"/>
  <c r="C8" i="19"/>
  <c r="P12" i="19" s="1"/>
  <c r="X3" i="19"/>
  <c r="L3" i="19"/>
  <c r="X2" i="19"/>
  <c r="L2" i="19"/>
  <c r="O8" i="18"/>
  <c r="C8" i="18"/>
  <c r="D12" i="18" s="1"/>
  <c r="X3" i="18"/>
  <c r="L3" i="18"/>
  <c r="X2" i="18"/>
  <c r="L2" i="18"/>
  <c r="O8" i="17"/>
  <c r="C8" i="17"/>
  <c r="P12" i="17" s="1"/>
  <c r="X3" i="17"/>
  <c r="L3" i="17"/>
  <c r="X2" i="17"/>
  <c r="L2" i="17"/>
  <c r="O8" i="16"/>
  <c r="C8" i="16"/>
  <c r="Z44" i="16" s="1"/>
  <c r="X3" i="16"/>
  <c r="L3" i="16"/>
  <c r="X2" i="16"/>
  <c r="L2" i="16"/>
  <c r="O8" i="15"/>
  <c r="C8" i="15"/>
  <c r="P12" i="15" s="1"/>
  <c r="X3" i="15"/>
  <c r="L3" i="15"/>
  <c r="X2" i="15"/>
  <c r="L2" i="15"/>
  <c r="I4" i="5"/>
  <c r="I5" i="5"/>
  <c r="I6" i="5"/>
  <c r="I7" i="5"/>
  <c r="I8" i="5"/>
  <c r="I9" i="5"/>
  <c r="I10" i="5"/>
  <c r="I11" i="5"/>
  <c r="I3" i="5"/>
  <c r="I4" i="2"/>
  <c r="I3" i="2"/>
  <c r="B12" i="21" l="1"/>
  <c r="N12" i="21"/>
  <c r="E12" i="20"/>
  <c r="AK62" i="20" s="1"/>
  <c r="Z38" i="21"/>
  <c r="AM38" i="21" s="1"/>
  <c r="Q12" i="20"/>
  <c r="Z41" i="20"/>
  <c r="AP41" i="20" s="1"/>
  <c r="Z56" i="20"/>
  <c r="AD56" i="20" s="1"/>
  <c r="AP60" i="20"/>
  <c r="AL60" i="20"/>
  <c r="AH60" i="20"/>
  <c r="AD60" i="20"/>
  <c r="AO60" i="20"/>
  <c r="AK60" i="20"/>
  <c r="AG60" i="20"/>
  <c r="AC60" i="20"/>
  <c r="AN60" i="20"/>
  <c r="AJ60" i="20"/>
  <c r="AF60" i="20"/>
  <c r="AB60" i="20"/>
  <c r="AE60" i="20"/>
  <c r="AQ60" i="20"/>
  <c r="AM60" i="20"/>
  <c r="AI60" i="20"/>
  <c r="Z61" i="22"/>
  <c r="Z57" i="22"/>
  <c r="Z43" i="22"/>
  <c r="Z39" i="22"/>
  <c r="O12" i="22"/>
  <c r="C12" i="22"/>
  <c r="Z60" i="22"/>
  <c r="Z56" i="22"/>
  <c r="Z42" i="22"/>
  <c r="Z38" i="22"/>
  <c r="N12" i="22"/>
  <c r="B12" i="22"/>
  <c r="Z59" i="22"/>
  <c r="Z55" i="22"/>
  <c r="AA48" i="22"/>
  <c r="Z41" i="22"/>
  <c r="Q12" i="22"/>
  <c r="E12" i="22"/>
  <c r="AA68" i="22"/>
  <c r="Z58" i="22"/>
  <c r="P12" i="22"/>
  <c r="D12" i="22"/>
  <c r="Z44" i="22"/>
  <c r="B12" i="20"/>
  <c r="N12" i="20"/>
  <c r="Z38" i="20"/>
  <c r="Z42" i="20"/>
  <c r="Z58" i="20"/>
  <c r="AP55" i="21"/>
  <c r="AL55" i="21"/>
  <c r="AH55" i="21"/>
  <c r="AD55" i="21"/>
  <c r="AO55" i="21"/>
  <c r="AK55" i="21"/>
  <c r="AG55" i="21"/>
  <c r="AC55" i="21"/>
  <c r="AN55" i="21"/>
  <c r="AJ55" i="21"/>
  <c r="AF55" i="21"/>
  <c r="AB55" i="21"/>
  <c r="AI55" i="21"/>
  <c r="AE55" i="21"/>
  <c r="AQ55" i="21"/>
  <c r="C12" i="20"/>
  <c r="O12" i="20"/>
  <c r="Z39" i="20"/>
  <c r="Z43" i="20"/>
  <c r="AM56" i="20"/>
  <c r="Z40" i="22"/>
  <c r="Z59" i="20"/>
  <c r="Z55" i="20"/>
  <c r="AA48" i="20"/>
  <c r="AA68" i="20"/>
  <c r="Z61" i="20"/>
  <c r="Z57" i="20"/>
  <c r="D12" i="20"/>
  <c r="P12" i="20"/>
  <c r="Z40" i="20"/>
  <c r="AH41" i="20"/>
  <c r="Z44" i="20"/>
  <c r="AM55" i="21"/>
  <c r="C12" i="21"/>
  <c r="O12" i="21"/>
  <c r="Z39" i="21"/>
  <c r="Z58" i="21"/>
  <c r="Z44" i="21"/>
  <c r="Z40" i="21"/>
  <c r="AA68" i="21"/>
  <c r="Z61" i="21"/>
  <c r="Z57" i="21"/>
  <c r="Z43" i="21"/>
  <c r="Z60" i="21"/>
  <c r="Z56" i="21"/>
  <c r="Z42" i="21"/>
  <c r="D12" i="21"/>
  <c r="P12" i="21"/>
  <c r="Z41" i="21"/>
  <c r="Z59" i="21"/>
  <c r="E12" i="21"/>
  <c r="Q12" i="21"/>
  <c r="AA48" i="21"/>
  <c r="Z44" i="19"/>
  <c r="AP44" i="19" s="1"/>
  <c r="D12" i="19"/>
  <c r="Z61" i="19"/>
  <c r="Z57" i="19"/>
  <c r="Z43" i="19"/>
  <c r="Z39" i="19"/>
  <c r="O12" i="19"/>
  <c r="C12" i="19"/>
  <c r="AA68" i="19"/>
  <c r="Z60" i="19"/>
  <c r="Z56" i="19"/>
  <c r="Z42" i="19"/>
  <c r="Z38" i="19"/>
  <c r="N12" i="19"/>
  <c r="B12" i="19"/>
  <c r="Z59" i="19"/>
  <c r="Z55" i="19"/>
  <c r="AA48" i="19"/>
  <c r="Z41" i="19"/>
  <c r="Q12" i="19"/>
  <c r="E12" i="19"/>
  <c r="Z40" i="19"/>
  <c r="Z58" i="19"/>
  <c r="Z44" i="18"/>
  <c r="Z40" i="18"/>
  <c r="Z58" i="18"/>
  <c r="Z61" i="18"/>
  <c r="Z57" i="18"/>
  <c r="Z43" i="18"/>
  <c r="Z39" i="18"/>
  <c r="O12" i="18"/>
  <c r="C12" i="18"/>
  <c r="AA68" i="18"/>
  <c r="Z60" i="18"/>
  <c r="Z56" i="18"/>
  <c r="Z42" i="18"/>
  <c r="Z38" i="18"/>
  <c r="N12" i="18"/>
  <c r="B12" i="18"/>
  <c r="Z59" i="18"/>
  <c r="Z55" i="18"/>
  <c r="AA48" i="18"/>
  <c r="Z41" i="18"/>
  <c r="Q12" i="18"/>
  <c r="E12" i="18"/>
  <c r="P12" i="18"/>
  <c r="Z44" i="17"/>
  <c r="AP44" i="17" s="1"/>
  <c r="D12" i="17"/>
  <c r="Z61" i="17"/>
  <c r="Z57" i="17"/>
  <c r="Z43" i="17"/>
  <c r="Z39" i="17"/>
  <c r="O12" i="17"/>
  <c r="C12" i="17"/>
  <c r="Z60" i="17"/>
  <c r="Z56" i="17"/>
  <c r="Z42" i="17"/>
  <c r="Z38" i="17"/>
  <c r="N12" i="17"/>
  <c r="B12" i="17"/>
  <c r="Z59" i="17"/>
  <c r="Z55" i="17"/>
  <c r="AA48" i="17"/>
  <c r="Z41" i="17"/>
  <c r="Q12" i="17"/>
  <c r="E12" i="17"/>
  <c r="AA68" i="17"/>
  <c r="Z40" i="17"/>
  <c r="Z58" i="17"/>
  <c r="AP44" i="16"/>
  <c r="AL44" i="16"/>
  <c r="AH44" i="16"/>
  <c r="AD44" i="16"/>
  <c r="AO44" i="16"/>
  <c r="AK44" i="16"/>
  <c r="AG44" i="16"/>
  <c r="AC44" i="16"/>
  <c r="AN44" i="16"/>
  <c r="AJ44" i="16"/>
  <c r="AF44" i="16"/>
  <c r="AB44" i="16"/>
  <c r="AI44" i="16"/>
  <c r="AE44" i="16"/>
  <c r="AM44" i="16"/>
  <c r="AQ44" i="16"/>
  <c r="Z40" i="16"/>
  <c r="Z61" i="16"/>
  <c r="Z57" i="16"/>
  <c r="Z43" i="16"/>
  <c r="Z39" i="16"/>
  <c r="O12" i="16"/>
  <c r="C12" i="16"/>
  <c r="Z60" i="16"/>
  <c r="Z56" i="16"/>
  <c r="Z42" i="16"/>
  <c r="Z38" i="16"/>
  <c r="N12" i="16"/>
  <c r="B12" i="16"/>
  <c r="AA68" i="16"/>
  <c r="Z59" i="16"/>
  <c r="Z55" i="16"/>
  <c r="AA48" i="16"/>
  <c r="Z41" i="16"/>
  <c r="Q12" i="16"/>
  <c r="E12" i="16"/>
  <c r="Z58" i="16"/>
  <c r="D12" i="16"/>
  <c r="P12" i="16"/>
  <c r="Z61" i="15"/>
  <c r="Z57" i="15"/>
  <c r="Z43" i="15"/>
  <c r="Z39" i="15"/>
  <c r="O12" i="15"/>
  <c r="C12" i="15"/>
  <c r="Z60" i="15"/>
  <c r="Z56" i="15"/>
  <c r="Z42" i="15"/>
  <c r="Z38" i="15"/>
  <c r="N12" i="15"/>
  <c r="B12" i="15"/>
  <c r="Z59" i="15"/>
  <c r="Z55" i="15"/>
  <c r="AA48" i="15"/>
  <c r="Z41" i="15"/>
  <c r="Q12" i="15"/>
  <c r="E12" i="15"/>
  <c r="Z40" i="15"/>
  <c r="Z58" i="15"/>
  <c r="Z44" i="15"/>
  <c r="D12" i="15"/>
  <c r="AA68" i="15"/>
  <c r="X3" i="3"/>
  <c r="L3" i="3"/>
  <c r="X2" i="3"/>
  <c r="L2" i="3"/>
  <c r="O8" i="3"/>
  <c r="C8" i="3"/>
  <c r="Q12" i="3" s="1"/>
  <c r="AF56" i="20" l="1"/>
  <c r="AD45" i="20"/>
  <c r="AC56" i="20"/>
  <c r="AB62" i="20"/>
  <c r="AG56" i="20"/>
  <c r="AJ45" i="20"/>
  <c r="AC45" i="20"/>
  <c r="AH56" i="20"/>
  <c r="AP45" i="20"/>
  <c r="AN62" i="20"/>
  <c r="AQ45" i="20"/>
  <c r="AE45" i="20"/>
  <c r="AH62" i="20"/>
  <c r="AP56" i="20"/>
  <c r="AE62" i="20"/>
  <c r="AC62" i="20"/>
  <c r="AP62" i="20"/>
  <c r="AK56" i="20"/>
  <c r="AJ41" i="20"/>
  <c r="AB56" i="20"/>
  <c r="AB45" i="20"/>
  <c r="AQ62" i="20"/>
  <c r="AO62" i="20"/>
  <c r="AD62" i="20"/>
  <c r="AK45" i="20"/>
  <c r="AE56" i="20"/>
  <c r="AL62" i="20"/>
  <c r="AN45" i="20"/>
  <c r="AQ56" i="20"/>
  <c r="AJ56" i="20"/>
  <c r="AM45" i="20"/>
  <c r="AH45" i="20"/>
  <c r="AI62" i="20"/>
  <c r="AF62" i="20"/>
  <c r="AG62" i="20"/>
  <c r="AO56" i="20"/>
  <c r="AF45" i="20"/>
  <c r="AO45" i="20"/>
  <c r="AO41" i="20"/>
  <c r="AI45" i="20"/>
  <c r="AI56" i="20"/>
  <c r="AN56" i="20"/>
  <c r="AG45" i="20"/>
  <c r="AL45" i="20"/>
  <c r="AM62" i="20"/>
  <c r="AJ62" i="20"/>
  <c r="AL56" i="20"/>
  <c r="AM41" i="20"/>
  <c r="AB38" i="21"/>
  <c r="AC38" i="21"/>
  <c r="AI38" i="21"/>
  <c r="AD38" i="21"/>
  <c r="AF38" i="21"/>
  <c r="AG38" i="21"/>
  <c r="AH38" i="21"/>
  <c r="AJ38" i="21"/>
  <c r="AK38" i="21"/>
  <c r="AL38" i="21"/>
  <c r="AE38" i="21"/>
  <c r="AQ38" i="21"/>
  <c r="AN38" i="21"/>
  <c r="AO38" i="21"/>
  <c r="AP38" i="21"/>
  <c r="AD41" i="20"/>
  <c r="AK41" i="20"/>
  <c r="AF41" i="20"/>
  <c r="AI41" i="20"/>
  <c r="AG41" i="20"/>
  <c r="AB41" i="20"/>
  <c r="AE41" i="20"/>
  <c r="AL41" i="20"/>
  <c r="AC41" i="20"/>
  <c r="AN41" i="20"/>
  <c r="AQ41" i="20"/>
  <c r="AO60" i="21"/>
  <c r="AK60" i="21"/>
  <c r="AG60" i="21"/>
  <c r="AC60" i="21"/>
  <c r="AN60" i="21"/>
  <c r="AJ60" i="21"/>
  <c r="AF60" i="21"/>
  <c r="AB60" i="21"/>
  <c r="AQ60" i="21"/>
  <c r="AM60" i="21"/>
  <c r="AI60" i="21"/>
  <c r="AE60" i="21"/>
  <c r="AD60" i="21"/>
  <c r="AP60" i="21"/>
  <c r="AL60" i="21"/>
  <c r="AH60" i="21"/>
  <c r="AH68" i="21"/>
  <c r="AD68" i="21"/>
  <c r="AG68" i="21"/>
  <c r="AB68" i="21"/>
  <c r="AF68" i="21"/>
  <c r="AE68" i="21"/>
  <c r="AC68" i="21"/>
  <c r="AN39" i="21"/>
  <c r="AJ39" i="21"/>
  <c r="AF39" i="21"/>
  <c r="AB39" i="21"/>
  <c r="AQ39" i="21"/>
  <c r="AM39" i="21"/>
  <c r="AI39" i="21"/>
  <c r="AE39" i="21"/>
  <c r="AP39" i="21"/>
  <c r="AL39" i="21"/>
  <c r="AH39" i="21"/>
  <c r="AD39" i="21"/>
  <c r="AG39" i="21"/>
  <c r="AC39" i="21"/>
  <c r="AO39" i="21"/>
  <c r="AK39" i="21"/>
  <c r="AF68" i="20"/>
  <c r="AB68" i="20"/>
  <c r="AE68" i="20"/>
  <c r="AH68" i="20"/>
  <c r="AD68" i="20"/>
  <c r="AC68" i="20"/>
  <c r="AG68" i="20"/>
  <c r="AP40" i="22"/>
  <c r="AL40" i="22"/>
  <c r="AH40" i="22"/>
  <c r="AD40" i="22"/>
  <c r="AO40" i="22"/>
  <c r="AK40" i="22"/>
  <c r="AG40" i="22"/>
  <c r="AC40" i="22"/>
  <c r="AN40" i="22"/>
  <c r="AJ40" i="22"/>
  <c r="AF40" i="22"/>
  <c r="AB40" i="22"/>
  <c r="AM40" i="22"/>
  <c r="AI40" i="22"/>
  <c r="AE40" i="22"/>
  <c r="AQ40" i="22"/>
  <c r="AQ43" i="20"/>
  <c r="AM43" i="20"/>
  <c r="AI43" i="20"/>
  <c r="AE43" i="20"/>
  <c r="AL43" i="20"/>
  <c r="AG43" i="20"/>
  <c r="AB43" i="20"/>
  <c r="AP43" i="20"/>
  <c r="AK43" i="20"/>
  <c r="AF43" i="20"/>
  <c r="AO43" i="20"/>
  <c r="AJ43" i="20"/>
  <c r="AD43" i="20"/>
  <c r="AN43" i="20"/>
  <c r="AH43" i="20"/>
  <c r="AC43" i="20"/>
  <c r="AO38" i="20"/>
  <c r="AK38" i="20"/>
  <c r="AG38" i="20"/>
  <c r="AC38" i="20"/>
  <c r="AN38" i="20"/>
  <c r="AJ38" i="20"/>
  <c r="AF38" i="20"/>
  <c r="AB38" i="20"/>
  <c r="AQ38" i="20"/>
  <c r="AM38" i="20"/>
  <c r="AI38" i="20"/>
  <c r="AE38" i="20"/>
  <c r="AP38" i="20"/>
  <c r="AL38" i="20"/>
  <c r="AH38" i="20"/>
  <c r="AD38" i="20"/>
  <c r="AQ62" i="22"/>
  <c r="AM62" i="22"/>
  <c r="AI62" i="22"/>
  <c r="AE62" i="22"/>
  <c r="AP45" i="22"/>
  <c r="AL45" i="22"/>
  <c r="AH45" i="22"/>
  <c r="AD45" i="22"/>
  <c r="AP62" i="22"/>
  <c r="AL62" i="22"/>
  <c r="AH62" i="22"/>
  <c r="AD62" i="22"/>
  <c r="AO45" i="22"/>
  <c r="AK45" i="22"/>
  <c r="AG45" i="22"/>
  <c r="AC45" i="22"/>
  <c r="AO62" i="22"/>
  <c r="AK62" i="22"/>
  <c r="AG62" i="22"/>
  <c r="AC62" i="22"/>
  <c r="AN45" i="22"/>
  <c r="AJ45" i="22"/>
  <c r="AF45" i="22"/>
  <c r="AB45" i="22"/>
  <c r="AN62" i="22"/>
  <c r="AJ62" i="22"/>
  <c r="AF62" i="22"/>
  <c r="AB62" i="22"/>
  <c r="AI45" i="22"/>
  <c r="AE45" i="22"/>
  <c r="AQ45" i="22"/>
  <c r="AM45" i="22"/>
  <c r="AO55" i="22"/>
  <c r="AK55" i="22"/>
  <c r="AG55" i="22"/>
  <c r="AC55" i="22"/>
  <c r="AN55" i="22"/>
  <c r="AJ55" i="22"/>
  <c r="AF55" i="22"/>
  <c r="AB55" i="22"/>
  <c r="AQ55" i="22"/>
  <c r="AM55" i="22"/>
  <c r="AI55" i="22"/>
  <c r="AE55" i="22"/>
  <c r="AP55" i="22"/>
  <c r="AL55" i="22"/>
  <c r="AH55" i="22"/>
  <c r="AD55" i="22"/>
  <c r="AN38" i="22"/>
  <c r="AJ38" i="22"/>
  <c r="AF38" i="22"/>
  <c r="AB38" i="22"/>
  <c r="AQ38" i="22"/>
  <c r="AM38" i="22"/>
  <c r="AI38" i="22"/>
  <c r="AE38" i="22"/>
  <c r="AP38" i="22"/>
  <c r="AL38" i="22"/>
  <c r="AH38" i="22"/>
  <c r="AD38" i="22"/>
  <c r="AO38" i="22"/>
  <c r="AK38" i="22"/>
  <c r="AG38" i="22"/>
  <c r="AC38" i="22"/>
  <c r="AQ57" i="22"/>
  <c r="AM57" i="22"/>
  <c r="AI57" i="22"/>
  <c r="AE57" i="22"/>
  <c r="AP57" i="22"/>
  <c r="AL57" i="22"/>
  <c r="AH57" i="22"/>
  <c r="AD57" i="22"/>
  <c r="AO57" i="22"/>
  <c r="AK57" i="22"/>
  <c r="AG57" i="22"/>
  <c r="AC57" i="22"/>
  <c r="AN57" i="22"/>
  <c r="AJ57" i="22"/>
  <c r="AF57" i="22"/>
  <c r="AB57" i="22"/>
  <c r="AN62" i="21"/>
  <c r="AJ62" i="21"/>
  <c r="AF62" i="21"/>
  <c r="AB62" i="21"/>
  <c r="AQ45" i="21"/>
  <c r="AM45" i="21"/>
  <c r="AI45" i="21"/>
  <c r="AE45" i="21"/>
  <c r="AQ62" i="21"/>
  <c r="AM62" i="21"/>
  <c r="AI62" i="21"/>
  <c r="AE62" i="21"/>
  <c r="AP45" i="21"/>
  <c r="AL45" i="21"/>
  <c r="AH45" i="21"/>
  <c r="AD45" i="21"/>
  <c r="AP62" i="21"/>
  <c r="AL62" i="21"/>
  <c r="AH62" i="21"/>
  <c r="AD62" i="21"/>
  <c r="AO45" i="21"/>
  <c r="AK45" i="21"/>
  <c r="AG45" i="21"/>
  <c r="AC45" i="21"/>
  <c r="AC62" i="21"/>
  <c r="AB45" i="21"/>
  <c r="AO62" i="21"/>
  <c r="AN45" i="21"/>
  <c r="AK62" i="21"/>
  <c r="AJ45" i="21"/>
  <c r="AG62" i="21"/>
  <c r="AF45" i="21"/>
  <c r="AN43" i="21"/>
  <c r="AJ43" i="21"/>
  <c r="AF43" i="21"/>
  <c r="AB43" i="21"/>
  <c r="AQ43" i="21"/>
  <c r="AM43" i="21"/>
  <c r="AI43" i="21"/>
  <c r="AE43" i="21"/>
  <c r="AP43" i="21"/>
  <c r="AL43" i="21"/>
  <c r="AH43" i="21"/>
  <c r="AD43" i="21"/>
  <c r="AC43" i="21"/>
  <c r="AO43" i="21"/>
  <c r="AK43" i="21"/>
  <c r="AG43" i="21"/>
  <c r="AQ40" i="21"/>
  <c r="AM40" i="21"/>
  <c r="AI40" i="21"/>
  <c r="AE40" i="21"/>
  <c r="AP40" i="21"/>
  <c r="AL40" i="21"/>
  <c r="AH40" i="21"/>
  <c r="AD40" i="21"/>
  <c r="AO40" i="21"/>
  <c r="AK40" i="21"/>
  <c r="AG40" i="21"/>
  <c r="AC40" i="21"/>
  <c r="AF40" i="21"/>
  <c r="AB40" i="21"/>
  <c r="AN40" i="21"/>
  <c r="AJ40" i="21"/>
  <c r="AE48" i="20"/>
  <c r="AG48" i="20"/>
  <c r="AC48" i="20"/>
  <c r="AH48" i="20"/>
  <c r="AF48" i="20"/>
  <c r="AD48" i="20"/>
  <c r="AB48" i="20"/>
  <c r="AN39" i="20"/>
  <c r="AJ39" i="20"/>
  <c r="AF39" i="20"/>
  <c r="AB39" i="20"/>
  <c r="AQ39" i="20"/>
  <c r="AM39" i="20"/>
  <c r="AI39" i="20"/>
  <c r="AE39" i="20"/>
  <c r="AP39" i="20"/>
  <c r="AL39" i="20"/>
  <c r="AH39" i="20"/>
  <c r="AD39" i="20"/>
  <c r="AO39" i="20"/>
  <c r="AK39" i="20"/>
  <c r="AG39" i="20"/>
  <c r="AC39" i="20"/>
  <c r="AN58" i="20"/>
  <c r="AJ58" i="20"/>
  <c r="AF58" i="20"/>
  <c r="AB58" i="20"/>
  <c r="AQ58" i="20"/>
  <c r="AM58" i="20"/>
  <c r="AI58" i="20"/>
  <c r="AE58" i="20"/>
  <c r="AP58" i="20"/>
  <c r="AL58" i="20"/>
  <c r="AH58" i="20"/>
  <c r="AD58" i="20"/>
  <c r="AG58" i="20"/>
  <c r="AC58" i="20"/>
  <c r="AO58" i="20"/>
  <c r="AK58" i="20"/>
  <c r="AO59" i="22"/>
  <c r="AK59" i="22"/>
  <c r="AG59" i="22"/>
  <c r="AC59" i="22"/>
  <c r="AN59" i="22"/>
  <c r="AJ59" i="22"/>
  <c r="AF59" i="22"/>
  <c r="AB59" i="22"/>
  <c r="AQ59" i="22"/>
  <c r="AM59" i="22"/>
  <c r="AI59" i="22"/>
  <c r="AE59" i="22"/>
  <c r="AP59" i="22"/>
  <c r="AL59" i="22"/>
  <c r="AH59" i="22"/>
  <c r="AD59" i="22"/>
  <c r="AN42" i="22"/>
  <c r="AJ42" i="22"/>
  <c r="AF42" i="22"/>
  <c r="AB42" i="22"/>
  <c r="AQ42" i="22"/>
  <c r="AM42" i="22"/>
  <c r="AI42" i="22"/>
  <c r="AE42" i="22"/>
  <c r="AP42" i="22"/>
  <c r="AL42" i="22"/>
  <c r="AH42" i="22"/>
  <c r="AD42" i="22"/>
  <c r="AK42" i="22"/>
  <c r="AG42" i="22"/>
  <c r="AC42" i="22"/>
  <c r="AO42" i="22"/>
  <c r="AQ61" i="22"/>
  <c r="AM61" i="22"/>
  <c r="AI61" i="22"/>
  <c r="AE61" i="22"/>
  <c r="AP61" i="22"/>
  <c r="AL61" i="22"/>
  <c r="AH61" i="22"/>
  <c r="AD61" i="22"/>
  <c r="AO61" i="22"/>
  <c r="AK61" i="22"/>
  <c r="AG61" i="22"/>
  <c r="AC61" i="22"/>
  <c r="AN61" i="22"/>
  <c r="AJ61" i="22"/>
  <c r="AF61" i="22"/>
  <c r="AB61" i="22"/>
  <c r="AP59" i="21"/>
  <c r="AL59" i="21"/>
  <c r="AH59" i="21"/>
  <c r="AD59" i="21"/>
  <c r="AO59" i="21"/>
  <c r="AK59" i="21"/>
  <c r="AG59" i="21"/>
  <c r="AC59" i="21"/>
  <c r="AN59" i="21"/>
  <c r="AJ59" i="21"/>
  <c r="AF59" i="21"/>
  <c r="AB59" i="21"/>
  <c r="AE59" i="21"/>
  <c r="AQ59" i="21"/>
  <c r="AM59" i="21"/>
  <c r="AI59" i="21"/>
  <c r="AO42" i="21"/>
  <c r="AK42" i="21"/>
  <c r="AG42" i="21"/>
  <c r="AC42" i="21"/>
  <c r="AN42" i="21"/>
  <c r="AJ42" i="21"/>
  <c r="AF42" i="21"/>
  <c r="AB42" i="21"/>
  <c r="AQ42" i="21"/>
  <c r="AM42" i="21"/>
  <c r="AI42" i="21"/>
  <c r="AE42" i="21"/>
  <c r="AD42" i="21"/>
  <c r="AP42" i="21"/>
  <c r="AL42" i="21"/>
  <c r="AH42" i="21"/>
  <c r="AN57" i="21"/>
  <c r="AJ57" i="21"/>
  <c r="AF57" i="21"/>
  <c r="AB57" i="21"/>
  <c r="AQ57" i="21"/>
  <c r="AM57" i="21"/>
  <c r="AI57" i="21"/>
  <c r="AE57" i="21"/>
  <c r="AP57" i="21"/>
  <c r="AL57" i="21"/>
  <c r="AH57" i="21"/>
  <c r="AD57" i="21"/>
  <c r="AG57" i="21"/>
  <c r="AC57" i="21"/>
  <c r="AO57" i="21"/>
  <c r="AK57" i="21"/>
  <c r="AQ44" i="21"/>
  <c r="AM44" i="21"/>
  <c r="AI44" i="21"/>
  <c r="AE44" i="21"/>
  <c r="AP44" i="21"/>
  <c r="AL44" i="21"/>
  <c r="AH44" i="21"/>
  <c r="AD44" i="21"/>
  <c r="AO44" i="21"/>
  <c r="AK44" i="21"/>
  <c r="AG44" i="21"/>
  <c r="AC44" i="21"/>
  <c r="AB44" i="21"/>
  <c r="AN44" i="21"/>
  <c r="AJ44" i="21"/>
  <c r="AF44" i="21"/>
  <c r="AO57" i="20"/>
  <c r="AK57" i="20"/>
  <c r="AG57" i="20"/>
  <c r="AC57" i="20"/>
  <c r="AQ57" i="20"/>
  <c r="AM57" i="20"/>
  <c r="AI57" i="20"/>
  <c r="AE57" i="20"/>
  <c r="AN57" i="20"/>
  <c r="AF57" i="20"/>
  <c r="AL57" i="20"/>
  <c r="AD57" i="20"/>
  <c r="AJ57" i="20"/>
  <c r="AB57" i="20"/>
  <c r="AP57" i="20"/>
  <c r="AH57" i="20"/>
  <c r="AQ55" i="20"/>
  <c r="AM55" i="20"/>
  <c r="AI55" i="20"/>
  <c r="AE55" i="20"/>
  <c r="AO55" i="20"/>
  <c r="AK55" i="20"/>
  <c r="AG55" i="20"/>
  <c r="AC55" i="20"/>
  <c r="AP55" i="20"/>
  <c r="AH55" i="20"/>
  <c r="AN55" i="20"/>
  <c r="AF55" i="20"/>
  <c r="AL55" i="20"/>
  <c r="AD55" i="20"/>
  <c r="AJ55" i="20"/>
  <c r="AB55" i="20"/>
  <c r="AP58" i="22"/>
  <c r="AL58" i="22"/>
  <c r="AH58" i="22"/>
  <c r="AD58" i="22"/>
  <c r="AO58" i="22"/>
  <c r="AK58" i="22"/>
  <c r="AG58" i="22"/>
  <c r="AC58" i="22"/>
  <c r="AN58" i="22"/>
  <c r="AJ58" i="22"/>
  <c r="AF58" i="22"/>
  <c r="AB58" i="22"/>
  <c r="AQ58" i="22"/>
  <c r="AM58" i="22"/>
  <c r="AI58" i="22"/>
  <c r="AE58" i="22"/>
  <c r="AO41" i="22"/>
  <c r="AK41" i="22"/>
  <c r="AG41" i="22"/>
  <c r="AC41" i="22"/>
  <c r="AN41" i="22"/>
  <c r="AJ41" i="22"/>
  <c r="AF41" i="22"/>
  <c r="AB41" i="22"/>
  <c r="AQ41" i="22"/>
  <c r="AM41" i="22"/>
  <c r="AI41" i="22"/>
  <c r="AE41" i="22"/>
  <c r="AL41" i="22"/>
  <c r="AH41" i="22"/>
  <c r="AD41" i="22"/>
  <c r="AP41" i="22"/>
  <c r="AN56" i="22"/>
  <c r="AJ56" i="22"/>
  <c r="AF56" i="22"/>
  <c r="AB56" i="22"/>
  <c r="AQ56" i="22"/>
  <c r="AM56" i="22"/>
  <c r="AI56" i="22"/>
  <c r="AE56" i="22"/>
  <c r="AP56" i="22"/>
  <c r="AL56" i="22"/>
  <c r="AH56" i="22"/>
  <c r="AD56" i="22"/>
  <c r="AO56" i="22"/>
  <c r="AK56" i="22"/>
  <c r="AG56" i="22"/>
  <c r="AC56" i="22"/>
  <c r="AQ39" i="22"/>
  <c r="AM39" i="22"/>
  <c r="AI39" i="22"/>
  <c r="AE39" i="22"/>
  <c r="AP39" i="22"/>
  <c r="AL39" i="22"/>
  <c r="AH39" i="22"/>
  <c r="AD39" i="22"/>
  <c r="AO39" i="22"/>
  <c r="AK39" i="22"/>
  <c r="AG39" i="22"/>
  <c r="AC39" i="22"/>
  <c r="AN39" i="22"/>
  <c r="AJ39" i="22"/>
  <c r="AF39" i="22"/>
  <c r="AB39" i="22"/>
  <c r="AH48" i="21"/>
  <c r="AD48" i="21"/>
  <c r="AG48" i="21"/>
  <c r="AC48" i="21"/>
  <c r="AF48" i="21"/>
  <c r="AB48" i="21"/>
  <c r="AE48" i="21"/>
  <c r="AP41" i="21"/>
  <c r="AL41" i="21"/>
  <c r="AH41" i="21"/>
  <c r="AD41" i="21"/>
  <c r="AO41" i="21"/>
  <c r="AK41" i="21"/>
  <c r="AG41" i="21"/>
  <c r="AC41" i="21"/>
  <c r="AN41" i="21"/>
  <c r="AJ41" i="21"/>
  <c r="AF41" i="21"/>
  <c r="AB41" i="21"/>
  <c r="AE41" i="21"/>
  <c r="AQ41" i="21"/>
  <c r="AM41" i="21"/>
  <c r="AI41" i="21"/>
  <c r="AO56" i="21"/>
  <c r="AK56" i="21"/>
  <c r="AG56" i="21"/>
  <c r="AC56" i="21"/>
  <c r="AN56" i="21"/>
  <c r="AJ56" i="21"/>
  <c r="AF56" i="21"/>
  <c r="AB56" i="21"/>
  <c r="AQ56" i="21"/>
  <c r="AM56" i="21"/>
  <c r="AI56" i="21"/>
  <c r="AE56" i="21"/>
  <c r="AH56" i="21"/>
  <c r="AD56" i="21"/>
  <c r="AP56" i="21"/>
  <c r="AL56" i="21"/>
  <c r="AN61" i="21"/>
  <c r="AJ61" i="21"/>
  <c r="AF61" i="21"/>
  <c r="AB61" i="21"/>
  <c r="AQ61" i="21"/>
  <c r="AM61" i="21"/>
  <c r="AI61" i="21"/>
  <c r="AE61" i="21"/>
  <c r="AP61" i="21"/>
  <c r="AL61" i="21"/>
  <c r="AH61" i="21"/>
  <c r="AD61" i="21"/>
  <c r="AC61" i="21"/>
  <c r="AO61" i="21"/>
  <c r="AK61" i="21"/>
  <c r="AG61" i="21"/>
  <c r="AQ58" i="21"/>
  <c r="AM58" i="21"/>
  <c r="AI58" i="21"/>
  <c r="AE58" i="21"/>
  <c r="AP58" i="21"/>
  <c r="AL58" i="21"/>
  <c r="AH58" i="21"/>
  <c r="AD58" i="21"/>
  <c r="AO58" i="21"/>
  <c r="AK58" i="21"/>
  <c r="AG58" i="21"/>
  <c r="AC58" i="21"/>
  <c r="AF58" i="21"/>
  <c r="AB58" i="21"/>
  <c r="AN58" i="21"/>
  <c r="AJ58" i="21"/>
  <c r="AP44" i="20"/>
  <c r="AL44" i="20"/>
  <c r="AH44" i="20"/>
  <c r="AD44" i="20"/>
  <c r="AQ44" i="20"/>
  <c r="AK44" i="20"/>
  <c r="AF44" i="20"/>
  <c r="AO44" i="20"/>
  <c r="AJ44" i="20"/>
  <c r="AE44" i="20"/>
  <c r="AN44" i="20"/>
  <c r="AI44" i="20"/>
  <c r="AC44" i="20"/>
  <c r="AM44" i="20"/>
  <c r="AG44" i="20"/>
  <c r="AB44" i="20"/>
  <c r="AQ40" i="20"/>
  <c r="AM40" i="20"/>
  <c r="AI40" i="20"/>
  <c r="AE40" i="20"/>
  <c r="AP40" i="20"/>
  <c r="AL40" i="20"/>
  <c r="AH40" i="20"/>
  <c r="AD40" i="20"/>
  <c r="AO40" i="20"/>
  <c r="AK40" i="20"/>
  <c r="AG40" i="20"/>
  <c r="AC40" i="20"/>
  <c r="AN40" i="20"/>
  <c r="AJ40" i="20"/>
  <c r="AF40" i="20"/>
  <c r="AB40" i="20"/>
  <c r="AO61" i="20"/>
  <c r="AK61" i="20"/>
  <c r="AG61" i="20"/>
  <c r="AC61" i="20"/>
  <c r="AN61" i="20"/>
  <c r="AJ61" i="20"/>
  <c r="AF61" i="20"/>
  <c r="AB61" i="20"/>
  <c r="AQ61" i="20"/>
  <c r="AM61" i="20"/>
  <c r="AI61" i="20"/>
  <c r="AE61" i="20"/>
  <c r="AD61" i="20"/>
  <c r="AP61" i="20"/>
  <c r="AL61" i="20"/>
  <c r="AH61" i="20"/>
  <c r="AQ59" i="20"/>
  <c r="AM59" i="20"/>
  <c r="AI59" i="20"/>
  <c r="AE59" i="20"/>
  <c r="AP59" i="20"/>
  <c r="AL59" i="20"/>
  <c r="AH59" i="20"/>
  <c r="AD59" i="20"/>
  <c r="AO59" i="20"/>
  <c r="AK59" i="20"/>
  <c r="AG59" i="20"/>
  <c r="AC59" i="20"/>
  <c r="AF59" i="20"/>
  <c r="AB59" i="20"/>
  <c r="AN59" i="20"/>
  <c r="AJ59" i="20"/>
  <c r="AO42" i="20"/>
  <c r="AK42" i="20"/>
  <c r="AG42" i="20"/>
  <c r="AC42" i="20"/>
  <c r="AN42" i="20"/>
  <c r="AJ42" i="20"/>
  <c r="AF42" i="20"/>
  <c r="AB42" i="20"/>
  <c r="AQ42" i="20"/>
  <c r="AM42" i="20"/>
  <c r="AI42" i="20"/>
  <c r="AE42" i="20"/>
  <c r="AP42" i="20"/>
  <c r="AL42" i="20"/>
  <c r="AH42" i="20"/>
  <c r="AD42" i="20"/>
  <c r="AP44" i="22"/>
  <c r="AL44" i="22"/>
  <c r="AH44" i="22"/>
  <c r="AD44" i="22"/>
  <c r="AO44" i="22"/>
  <c r="AK44" i="22"/>
  <c r="AG44" i="22"/>
  <c r="AC44" i="22"/>
  <c r="AN44" i="22"/>
  <c r="AJ44" i="22"/>
  <c r="AF44" i="22"/>
  <c r="AB44" i="22"/>
  <c r="AI44" i="22"/>
  <c r="AE44" i="22"/>
  <c r="AQ44" i="22"/>
  <c r="AM44" i="22"/>
  <c r="AH68" i="22"/>
  <c r="AD68" i="22"/>
  <c r="AG68" i="22"/>
  <c r="AC68" i="22"/>
  <c r="AF68" i="22"/>
  <c r="AB68" i="22"/>
  <c r="AE68" i="22"/>
  <c r="AG48" i="22"/>
  <c r="AC48" i="22"/>
  <c r="AF48" i="22"/>
  <c r="AB48" i="22"/>
  <c r="AE48" i="22"/>
  <c r="AH48" i="22"/>
  <c r="AD48" i="22"/>
  <c r="AN60" i="22"/>
  <c r="AJ60" i="22"/>
  <c r="AF60" i="22"/>
  <c r="AB60" i="22"/>
  <c r="AQ60" i="22"/>
  <c r="AM60" i="22"/>
  <c r="AI60" i="22"/>
  <c r="AE60" i="22"/>
  <c r="AP60" i="22"/>
  <c r="AL60" i="22"/>
  <c r="AH60" i="22"/>
  <c r="AD60" i="22"/>
  <c r="AO60" i="22"/>
  <c r="AK60" i="22"/>
  <c r="AG60" i="22"/>
  <c r="AC60" i="22"/>
  <c r="AQ43" i="22"/>
  <c r="AM43" i="22"/>
  <c r="AI43" i="22"/>
  <c r="AE43" i="22"/>
  <c r="AP43" i="22"/>
  <c r="AL43" i="22"/>
  <c r="AH43" i="22"/>
  <c r="AD43" i="22"/>
  <c r="AO43" i="22"/>
  <c r="AK43" i="22"/>
  <c r="AG43" i="22"/>
  <c r="AC43" i="22"/>
  <c r="AJ43" i="22"/>
  <c r="AF43" i="22"/>
  <c r="AB43" i="22"/>
  <c r="AN43" i="22"/>
  <c r="AB44" i="19"/>
  <c r="AC44" i="19"/>
  <c r="AI44" i="19"/>
  <c r="AD44" i="19"/>
  <c r="AE44" i="19"/>
  <c r="AF44" i="19"/>
  <c r="AG44" i="19"/>
  <c r="AH44" i="19"/>
  <c r="AJ44" i="19"/>
  <c r="AK44" i="19"/>
  <c r="AL44" i="19"/>
  <c r="AM44" i="19"/>
  <c r="AQ44" i="19"/>
  <c r="AN44" i="19"/>
  <c r="AO44" i="19"/>
  <c r="AG48" i="19"/>
  <c r="AC48" i="19"/>
  <c r="AF48" i="19"/>
  <c r="AB48" i="19"/>
  <c r="AE48" i="19"/>
  <c r="AH48" i="19"/>
  <c r="AD48" i="19"/>
  <c r="AQ39" i="19"/>
  <c r="AM39" i="19"/>
  <c r="AI39" i="19"/>
  <c r="AE39" i="19"/>
  <c r="AP39" i="19"/>
  <c r="AL39" i="19"/>
  <c r="AH39" i="19"/>
  <c r="AD39" i="19"/>
  <c r="AO39" i="19"/>
  <c r="AK39" i="19"/>
  <c r="AG39" i="19"/>
  <c r="AC39" i="19"/>
  <c r="AB39" i="19"/>
  <c r="AN39" i="19"/>
  <c r="AF39" i="19"/>
  <c r="AJ39" i="19"/>
  <c r="AQ62" i="19"/>
  <c r="AM62" i="19"/>
  <c r="AI62" i="19"/>
  <c r="AE62" i="19"/>
  <c r="AP45" i="19"/>
  <c r="AL45" i="19"/>
  <c r="AH45" i="19"/>
  <c r="AD45" i="19"/>
  <c r="AP62" i="19"/>
  <c r="AL62" i="19"/>
  <c r="AH62" i="19"/>
  <c r="AD62" i="19"/>
  <c r="AO45" i="19"/>
  <c r="AK45" i="19"/>
  <c r="AG45" i="19"/>
  <c r="AC45" i="19"/>
  <c r="AN62" i="19"/>
  <c r="AO62" i="19"/>
  <c r="AK62" i="19"/>
  <c r="AG62" i="19"/>
  <c r="AC62" i="19"/>
  <c r="AN45" i="19"/>
  <c r="AJ45" i="19"/>
  <c r="AF45" i="19"/>
  <c r="AB45" i="19"/>
  <c r="AM45" i="19"/>
  <c r="AJ62" i="19"/>
  <c r="AI45" i="19"/>
  <c r="AF62" i="19"/>
  <c r="AE45" i="19"/>
  <c r="AB62" i="19"/>
  <c r="AQ45" i="19"/>
  <c r="AO55" i="19"/>
  <c r="AK55" i="19"/>
  <c r="AG55" i="19"/>
  <c r="AC55" i="19"/>
  <c r="AN55" i="19"/>
  <c r="AJ55" i="19"/>
  <c r="AF55" i="19"/>
  <c r="AB55" i="19"/>
  <c r="AQ55" i="19"/>
  <c r="AM55" i="19"/>
  <c r="AI55" i="19"/>
  <c r="AE55" i="19"/>
  <c r="AD55" i="19"/>
  <c r="AP55" i="19"/>
  <c r="AL55" i="19"/>
  <c r="AH55" i="19"/>
  <c r="AN38" i="19"/>
  <c r="AJ38" i="19"/>
  <c r="AF38" i="19"/>
  <c r="AB38" i="19"/>
  <c r="AQ38" i="19"/>
  <c r="AM38" i="19"/>
  <c r="AI38" i="19"/>
  <c r="AE38" i="19"/>
  <c r="AP38" i="19"/>
  <c r="AL38" i="19"/>
  <c r="AH38" i="19"/>
  <c r="AD38" i="19"/>
  <c r="AC38" i="19"/>
  <c r="AO38" i="19"/>
  <c r="AG38" i="19"/>
  <c r="AK38" i="19"/>
  <c r="AH68" i="19"/>
  <c r="AD68" i="19"/>
  <c r="AG68" i="19"/>
  <c r="AC68" i="19"/>
  <c r="AF68" i="19"/>
  <c r="AB68" i="19"/>
  <c r="AE68" i="19"/>
  <c r="AQ43" i="19"/>
  <c r="AM43" i="19"/>
  <c r="AI43" i="19"/>
  <c r="AE43" i="19"/>
  <c r="AP43" i="19"/>
  <c r="AL43" i="19"/>
  <c r="AH43" i="19"/>
  <c r="AD43" i="19"/>
  <c r="AO43" i="19"/>
  <c r="AK43" i="19"/>
  <c r="AG43" i="19"/>
  <c r="AC43" i="19"/>
  <c r="AN43" i="19"/>
  <c r="AJ43" i="19"/>
  <c r="AB43" i="19"/>
  <c r="AF43" i="19"/>
  <c r="AP40" i="19"/>
  <c r="AL40" i="19"/>
  <c r="AH40" i="19"/>
  <c r="AD40" i="19"/>
  <c r="AO40" i="19"/>
  <c r="AK40" i="19"/>
  <c r="AG40" i="19"/>
  <c r="AC40" i="19"/>
  <c r="AN40" i="19"/>
  <c r="AJ40" i="19"/>
  <c r="AF40" i="19"/>
  <c r="AB40" i="19"/>
  <c r="AQ40" i="19"/>
  <c r="AM40" i="19"/>
  <c r="AE40" i="19"/>
  <c r="AI40" i="19"/>
  <c r="AP58" i="19"/>
  <c r="AL58" i="19"/>
  <c r="AH58" i="19"/>
  <c r="AD58" i="19"/>
  <c r="AO58" i="19"/>
  <c r="AK58" i="19"/>
  <c r="AG58" i="19"/>
  <c r="AC58" i="19"/>
  <c r="AN58" i="19"/>
  <c r="AJ58" i="19"/>
  <c r="AF58" i="19"/>
  <c r="AB58" i="19"/>
  <c r="AQ58" i="19"/>
  <c r="AM58" i="19"/>
  <c r="AI58" i="19"/>
  <c r="AE58" i="19"/>
  <c r="AO59" i="19"/>
  <c r="AK59" i="19"/>
  <c r="AG59" i="19"/>
  <c r="AC59" i="19"/>
  <c r="AN59" i="19"/>
  <c r="AJ59" i="19"/>
  <c r="AF59" i="19"/>
  <c r="AB59" i="19"/>
  <c r="AQ59" i="19"/>
  <c r="AM59" i="19"/>
  <c r="AI59" i="19"/>
  <c r="AE59" i="19"/>
  <c r="AP59" i="19"/>
  <c r="AL59" i="19"/>
  <c r="AH59" i="19"/>
  <c r="AD59" i="19"/>
  <c r="AN42" i="19"/>
  <c r="AJ42" i="19"/>
  <c r="AF42" i="19"/>
  <c r="AB42" i="19"/>
  <c r="AQ42" i="19"/>
  <c r="AM42" i="19"/>
  <c r="AI42" i="19"/>
  <c r="AE42" i="19"/>
  <c r="AP42" i="19"/>
  <c r="AL42" i="19"/>
  <c r="AH42" i="19"/>
  <c r="AD42" i="19"/>
  <c r="AO42" i="19"/>
  <c r="AK42" i="19"/>
  <c r="AC42" i="19"/>
  <c r="AG42" i="19"/>
  <c r="AQ57" i="19"/>
  <c r="AM57" i="19"/>
  <c r="AI57" i="19"/>
  <c r="AE57" i="19"/>
  <c r="AP57" i="19"/>
  <c r="AL57" i="19"/>
  <c r="AH57" i="19"/>
  <c r="AD57" i="19"/>
  <c r="AO57" i="19"/>
  <c r="AK57" i="19"/>
  <c r="AG57" i="19"/>
  <c r="AC57" i="19"/>
  <c r="AB57" i="19"/>
  <c r="AN57" i="19"/>
  <c r="AJ57" i="19"/>
  <c r="AF57" i="19"/>
  <c r="AN60" i="19"/>
  <c r="AJ60" i="19"/>
  <c r="AF60" i="19"/>
  <c r="AB60" i="19"/>
  <c r="AQ60" i="19"/>
  <c r="AM60" i="19"/>
  <c r="AI60" i="19"/>
  <c r="AE60" i="19"/>
  <c r="AP60" i="19"/>
  <c r="AL60" i="19"/>
  <c r="AH60" i="19"/>
  <c r="AD60" i="19"/>
  <c r="AO60" i="19"/>
  <c r="AK60" i="19"/>
  <c r="AG60" i="19"/>
  <c r="AC60" i="19"/>
  <c r="AO41" i="19"/>
  <c r="AK41" i="19"/>
  <c r="AG41" i="19"/>
  <c r="AC41" i="19"/>
  <c r="AN41" i="19"/>
  <c r="AJ41" i="19"/>
  <c r="AF41" i="19"/>
  <c r="AB41" i="19"/>
  <c r="AQ41" i="19"/>
  <c r="AM41" i="19"/>
  <c r="AI41" i="19"/>
  <c r="AE41" i="19"/>
  <c r="AP41" i="19"/>
  <c r="AL41" i="19"/>
  <c r="AD41" i="19"/>
  <c r="AH41" i="19"/>
  <c r="AN56" i="19"/>
  <c r="AJ56" i="19"/>
  <c r="AF56" i="19"/>
  <c r="AB56" i="19"/>
  <c r="AQ56" i="19"/>
  <c r="AM56" i="19"/>
  <c r="AI56" i="19"/>
  <c r="AE56" i="19"/>
  <c r="AP56" i="19"/>
  <c r="AL56" i="19"/>
  <c r="AH56" i="19"/>
  <c r="AD56" i="19"/>
  <c r="AC56" i="19"/>
  <c r="AO56" i="19"/>
  <c r="AK56" i="19"/>
  <c r="AG56" i="19"/>
  <c r="AQ61" i="19"/>
  <c r="AM61" i="19"/>
  <c r="AI61" i="19"/>
  <c r="AE61" i="19"/>
  <c r="AP61" i="19"/>
  <c r="AL61" i="19"/>
  <c r="AH61" i="19"/>
  <c r="AD61" i="19"/>
  <c r="AO61" i="19"/>
  <c r="AK61" i="19"/>
  <c r="AG61" i="19"/>
  <c r="AC61" i="19"/>
  <c r="AN61" i="19"/>
  <c r="AJ61" i="19"/>
  <c r="AB61" i="19"/>
  <c r="AF61" i="19"/>
  <c r="AN56" i="18"/>
  <c r="AJ56" i="18"/>
  <c r="AF56" i="18"/>
  <c r="AB56" i="18"/>
  <c r="AQ56" i="18"/>
  <c r="AM56" i="18"/>
  <c r="AI56" i="18"/>
  <c r="AE56" i="18"/>
  <c r="AP56" i="18"/>
  <c r="AL56" i="18"/>
  <c r="AH56" i="18"/>
  <c r="AD56" i="18"/>
  <c r="AO56" i="18"/>
  <c r="AC56" i="18"/>
  <c r="AK56" i="18"/>
  <c r="AG56" i="18"/>
  <c r="AM44" i="17"/>
  <c r="AB44" i="17"/>
  <c r="AG44" i="17"/>
  <c r="AG48" i="18"/>
  <c r="AC48" i="18"/>
  <c r="AF48" i="18"/>
  <c r="AB48" i="18"/>
  <c r="AE48" i="18"/>
  <c r="AH48" i="18"/>
  <c r="AD48" i="18"/>
  <c r="AN60" i="18"/>
  <c r="AJ60" i="18"/>
  <c r="AF60" i="18"/>
  <c r="AB60" i="18"/>
  <c r="AQ60" i="18"/>
  <c r="AM60" i="18"/>
  <c r="AI60" i="18"/>
  <c r="AE60" i="18"/>
  <c r="AP60" i="18"/>
  <c r="AL60" i="18"/>
  <c r="AH60" i="18"/>
  <c r="AD60" i="18"/>
  <c r="AK60" i="18"/>
  <c r="AO60" i="18"/>
  <c r="AG60" i="18"/>
  <c r="AC60" i="18"/>
  <c r="AQ39" i="18"/>
  <c r="AM39" i="18"/>
  <c r="AI39" i="18"/>
  <c r="AE39" i="18"/>
  <c r="AP39" i="18"/>
  <c r="AL39" i="18"/>
  <c r="AH39" i="18"/>
  <c r="AD39" i="18"/>
  <c r="AO39" i="18"/>
  <c r="AK39" i="18"/>
  <c r="AG39" i="18"/>
  <c r="AC39" i="18"/>
  <c r="AN39" i="18"/>
  <c r="AB39" i="18"/>
  <c r="AJ39" i="18"/>
  <c r="AF39" i="18"/>
  <c r="AP58" i="18"/>
  <c r="AL58" i="18"/>
  <c r="AH58" i="18"/>
  <c r="AD58" i="18"/>
  <c r="AO58" i="18"/>
  <c r="AK58" i="18"/>
  <c r="AG58" i="18"/>
  <c r="AC58" i="18"/>
  <c r="AN58" i="18"/>
  <c r="AJ58" i="18"/>
  <c r="AF58" i="18"/>
  <c r="AB58" i="18"/>
  <c r="AM58" i="18"/>
  <c r="AQ58" i="18"/>
  <c r="AI58" i="18"/>
  <c r="AE58" i="18"/>
  <c r="AO41" i="18"/>
  <c r="AK41" i="18"/>
  <c r="AG41" i="18"/>
  <c r="AC41" i="18"/>
  <c r="AN41" i="18"/>
  <c r="AJ41" i="18"/>
  <c r="AF41" i="18"/>
  <c r="AB41" i="18"/>
  <c r="AQ41" i="18"/>
  <c r="AM41" i="18"/>
  <c r="AI41" i="18"/>
  <c r="AE41" i="18"/>
  <c r="AL41" i="18"/>
  <c r="AH41" i="18"/>
  <c r="AP41" i="18"/>
  <c r="AD41" i="18"/>
  <c r="AI44" i="17"/>
  <c r="AF44" i="17"/>
  <c r="AD44" i="17"/>
  <c r="AQ62" i="18"/>
  <c r="AM62" i="18"/>
  <c r="AI62" i="18"/>
  <c r="AE62" i="18"/>
  <c r="AP45" i="18"/>
  <c r="AL45" i="18"/>
  <c r="AH45" i="18"/>
  <c r="AD45" i="18"/>
  <c r="AN62" i="18"/>
  <c r="AP62" i="18"/>
  <c r="AL62" i="18"/>
  <c r="AH62" i="18"/>
  <c r="AD62" i="18"/>
  <c r="AO45" i="18"/>
  <c r="AK45" i="18"/>
  <c r="AG45" i="18"/>
  <c r="AC45" i="18"/>
  <c r="AO62" i="18"/>
  <c r="AK62" i="18"/>
  <c r="AG62" i="18"/>
  <c r="AC62" i="18"/>
  <c r="AN45" i="18"/>
  <c r="AJ45" i="18"/>
  <c r="AF45" i="18"/>
  <c r="AB45" i="18"/>
  <c r="AJ62" i="18"/>
  <c r="AI45" i="18"/>
  <c r="AF62" i="18"/>
  <c r="AE45" i="18"/>
  <c r="AM45" i="18"/>
  <c r="AB62" i="18"/>
  <c r="AQ45" i="18"/>
  <c r="AO55" i="18"/>
  <c r="AK55" i="18"/>
  <c r="AG55" i="18"/>
  <c r="AC55" i="18"/>
  <c r="AN55" i="18"/>
  <c r="AJ55" i="18"/>
  <c r="AF55" i="18"/>
  <c r="AB55" i="18"/>
  <c r="AQ55" i="18"/>
  <c r="AM55" i="18"/>
  <c r="AI55" i="18"/>
  <c r="AE55" i="18"/>
  <c r="AP55" i="18"/>
  <c r="AL55" i="18"/>
  <c r="AD55" i="18"/>
  <c r="AH55" i="18"/>
  <c r="AN38" i="18"/>
  <c r="AJ38" i="18"/>
  <c r="AF38" i="18"/>
  <c r="AB38" i="18"/>
  <c r="AQ38" i="18"/>
  <c r="AM38" i="18"/>
  <c r="AI38" i="18"/>
  <c r="AE38" i="18"/>
  <c r="AP38" i="18"/>
  <c r="AL38" i="18"/>
  <c r="AH38" i="18"/>
  <c r="AD38" i="18"/>
  <c r="AO38" i="18"/>
  <c r="AK38" i="18"/>
  <c r="AC38" i="18"/>
  <c r="AG38" i="18"/>
  <c r="AH68" i="18"/>
  <c r="AD68" i="18"/>
  <c r="AG68" i="18"/>
  <c r="AC68" i="18"/>
  <c r="AF68" i="18"/>
  <c r="AB68" i="18"/>
  <c r="AE68" i="18"/>
  <c r="AQ43" i="18"/>
  <c r="AM43" i="18"/>
  <c r="AI43" i="18"/>
  <c r="AE43" i="18"/>
  <c r="AP43" i="18"/>
  <c r="AL43" i="18"/>
  <c r="AH43" i="18"/>
  <c r="AD43" i="18"/>
  <c r="AO43" i="18"/>
  <c r="AK43" i="18"/>
  <c r="AG43" i="18"/>
  <c r="AC43" i="18"/>
  <c r="AJ43" i="18"/>
  <c r="AF43" i="18"/>
  <c r="AN43" i="18"/>
  <c r="AB43" i="18"/>
  <c r="AP40" i="18"/>
  <c r="AL40" i="18"/>
  <c r="AH40" i="18"/>
  <c r="AD40" i="18"/>
  <c r="AO40" i="18"/>
  <c r="AK40" i="18"/>
  <c r="AG40" i="18"/>
  <c r="AC40" i="18"/>
  <c r="AN40" i="18"/>
  <c r="AJ40" i="18"/>
  <c r="AF40" i="18"/>
  <c r="AB40" i="18"/>
  <c r="AM40" i="18"/>
  <c r="AQ40" i="18"/>
  <c r="AI40" i="18"/>
  <c r="AE40" i="18"/>
  <c r="AC44" i="17"/>
  <c r="AQ61" i="18"/>
  <c r="AM61" i="18"/>
  <c r="AI61" i="18"/>
  <c r="AE61" i="18"/>
  <c r="AP61" i="18"/>
  <c r="AL61" i="18"/>
  <c r="AH61" i="18"/>
  <c r="AD61" i="18"/>
  <c r="AO61" i="18"/>
  <c r="AK61" i="18"/>
  <c r="AG61" i="18"/>
  <c r="AC61" i="18"/>
  <c r="AJ61" i="18"/>
  <c r="AF61" i="18"/>
  <c r="AN61" i="18"/>
  <c r="AB61" i="18"/>
  <c r="AE44" i="17"/>
  <c r="AJ44" i="17"/>
  <c r="AH44" i="17"/>
  <c r="AO59" i="18"/>
  <c r="AK59" i="18"/>
  <c r="AG59" i="18"/>
  <c r="AC59" i="18"/>
  <c r="AN59" i="18"/>
  <c r="AJ59" i="18"/>
  <c r="AF59" i="18"/>
  <c r="AB59" i="18"/>
  <c r="AQ59" i="18"/>
  <c r="AM59" i="18"/>
  <c r="AI59" i="18"/>
  <c r="AE59" i="18"/>
  <c r="AL59" i="18"/>
  <c r="AH59" i="18"/>
  <c r="AD59" i="18"/>
  <c r="AP59" i="18"/>
  <c r="AN42" i="18"/>
  <c r="AJ42" i="18"/>
  <c r="AF42" i="18"/>
  <c r="AB42" i="18"/>
  <c r="AQ42" i="18"/>
  <c r="AM42" i="18"/>
  <c r="AI42" i="18"/>
  <c r="AE42" i="18"/>
  <c r="AP42" i="18"/>
  <c r="AL42" i="18"/>
  <c r="AH42" i="18"/>
  <c r="AD42" i="18"/>
  <c r="AK42" i="18"/>
  <c r="AO42" i="18"/>
  <c r="AG42" i="18"/>
  <c r="AC42" i="18"/>
  <c r="AQ57" i="18"/>
  <c r="AM57" i="18"/>
  <c r="AI57" i="18"/>
  <c r="AE57" i="18"/>
  <c r="AP57" i="18"/>
  <c r="AL57" i="18"/>
  <c r="AH57" i="18"/>
  <c r="AD57" i="18"/>
  <c r="AO57" i="18"/>
  <c r="AK57" i="18"/>
  <c r="AG57" i="18"/>
  <c r="AC57" i="18"/>
  <c r="AN57" i="18"/>
  <c r="AB57" i="18"/>
  <c r="AJ57" i="18"/>
  <c r="AF57" i="18"/>
  <c r="AP44" i="18"/>
  <c r="AL44" i="18"/>
  <c r="AH44" i="18"/>
  <c r="AD44" i="18"/>
  <c r="AO44" i="18"/>
  <c r="AK44" i="18"/>
  <c r="AG44" i="18"/>
  <c r="AC44" i="18"/>
  <c r="AN44" i="18"/>
  <c r="AJ44" i="18"/>
  <c r="AF44" i="18"/>
  <c r="AB44" i="18"/>
  <c r="AI44" i="18"/>
  <c r="AM44" i="18"/>
  <c r="AE44" i="18"/>
  <c r="AQ44" i="18"/>
  <c r="AK44" i="17"/>
  <c r="AL44" i="17"/>
  <c r="AQ44" i="17"/>
  <c r="AN44" i="17"/>
  <c r="AO44" i="17"/>
  <c r="AP40" i="17"/>
  <c r="AL40" i="17"/>
  <c r="AH40" i="17"/>
  <c r="AD40" i="17"/>
  <c r="AO40" i="17"/>
  <c r="AK40" i="17"/>
  <c r="AG40" i="17"/>
  <c r="AC40" i="17"/>
  <c r="AN40" i="17"/>
  <c r="AJ40" i="17"/>
  <c r="AF40" i="17"/>
  <c r="AB40" i="17"/>
  <c r="AQ40" i="17"/>
  <c r="AM40" i="17"/>
  <c r="AE40" i="17"/>
  <c r="AI40" i="17"/>
  <c r="AH68" i="17"/>
  <c r="AD68" i="17"/>
  <c r="AG68" i="17"/>
  <c r="AC68" i="17"/>
  <c r="AF68" i="17"/>
  <c r="AB68" i="17"/>
  <c r="AE68" i="17"/>
  <c r="AG48" i="17"/>
  <c r="AC48" i="17"/>
  <c r="AF48" i="17"/>
  <c r="AB48" i="17"/>
  <c r="AE48" i="17"/>
  <c r="AH48" i="17"/>
  <c r="AD48" i="17"/>
  <c r="AN60" i="17"/>
  <c r="AJ60" i="17"/>
  <c r="AF60" i="17"/>
  <c r="AB60" i="17"/>
  <c r="AQ60" i="17"/>
  <c r="AM60" i="17"/>
  <c r="AI60" i="17"/>
  <c r="AE60" i="17"/>
  <c r="AP60" i="17"/>
  <c r="AL60" i="17"/>
  <c r="AH60" i="17"/>
  <c r="AD60" i="17"/>
  <c r="AO60" i="17"/>
  <c r="AK60" i="17"/>
  <c r="AG60" i="17"/>
  <c r="AC60" i="17"/>
  <c r="AQ43" i="17"/>
  <c r="AM43" i="17"/>
  <c r="AI43" i="17"/>
  <c r="AE43" i="17"/>
  <c r="AP43" i="17"/>
  <c r="AL43" i="17"/>
  <c r="AH43" i="17"/>
  <c r="AD43" i="17"/>
  <c r="AO43" i="17"/>
  <c r="AK43" i="17"/>
  <c r="AG43" i="17"/>
  <c r="AC43" i="17"/>
  <c r="AN43" i="17"/>
  <c r="AJ43" i="17"/>
  <c r="AB43" i="17"/>
  <c r="AF43" i="17"/>
  <c r="AN56" i="17"/>
  <c r="AJ56" i="17"/>
  <c r="AF56" i="17"/>
  <c r="AB56" i="17"/>
  <c r="AQ56" i="17"/>
  <c r="AM56" i="17"/>
  <c r="AI56" i="17"/>
  <c r="AE56" i="17"/>
  <c r="AP56" i="17"/>
  <c r="AL56" i="17"/>
  <c r="AH56" i="17"/>
  <c r="AD56" i="17"/>
  <c r="AC56" i="17"/>
  <c r="AO56" i="17"/>
  <c r="AK56" i="17"/>
  <c r="AG56" i="17"/>
  <c r="AQ39" i="17"/>
  <c r="AM39" i="17"/>
  <c r="AI39" i="17"/>
  <c r="AE39" i="17"/>
  <c r="AP39" i="17"/>
  <c r="AL39" i="17"/>
  <c r="AH39" i="17"/>
  <c r="AD39" i="17"/>
  <c r="AO39" i="17"/>
  <c r="AK39" i="17"/>
  <c r="AG39" i="17"/>
  <c r="AC39" i="17"/>
  <c r="AB39" i="17"/>
  <c r="AN39" i="17"/>
  <c r="AF39" i="17"/>
  <c r="AJ39" i="17"/>
  <c r="AP58" i="17"/>
  <c r="AL58" i="17"/>
  <c r="AH58" i="17"/>
  <c r="AD58" i="17"/>
  <c r="AO58" i="17"/>
  <c r="AK58" i="17"/>
  <c r="AG58" i="17"/>
  <c r="AC58" i="17"/>
  <c r="AN58" i="17"/>
  <c r="AJ58" i="17"/>
  <c r="AF58" i="17"/>
  <c r="AB58" i="17"/>
  <c r="AQ58" i="17"/>
  <c r="AM58" i="17"/>
  <c r="AI58" i="17"/>
  <c r="AE58" i="17"/>
  <c r="AQ62" i="17"/>
  <c r="AM62" i="17"/>
  <c r="AI62" i="17"/>
  <c r="AE62" i="17"/>
  <c r="AP45" i="17"/>
  <c r="AL45" i="17"/>
  <c r="AH45" i="17"/>
  <c r="AD45" i="17"/>
  <c r="AP62" i="17"/>
  <c r="AL62" i="17"/>
  <c r="AH62" i="17"/>
  <c r="AD62" i="17"/>
  <c r="AO45" i="17"/>
  <c r="AK45" i="17"/>
  <c r="AG45" i="17"/>
  <c r="AC45" i="17"/>
  <c r="AO62" i="17"/>
  <c r="AK62" i="17"/>
  <c r="AG62" i="17"/>
  <c r="AC62" i="17"/>
  <c r="AN45" i="17"/>
  <c r="AJ45" i="17"/>
  <c r="AF45" i="17"/>
  <c r="AB45" i="17"/>
  <c r="AN62" i="17"/>
  <c r="AM45" i="17"/>
  <c r="AJ62" i="17"/>
  <c r="AI45" i="17"/>
  <c r="AF62" i="17"/>
  <c r="AE45" i="17"/>
  <c r="AB62" i="17"/>
  <c r="AQ45" i="17"/>
  <c r="AO55" i="17"/>
  <c r="AK55" i="17"/>
  <c r="AG55" i="17"/>
  <c r="AC55" i="17"/>
  <c r="AN55" i="17"/>
  <c r="AJ55" i="17"/>
  <c r="AF55" i="17"/>
  <c r="AB55" i="17"/>
  <c r="AQ55" i="17"/>
  <c r="AM55" i="17"/>
  <c r="AI55" i="17"/>
  <c r="AE55" i="17"/>
  <c r="AD55" i="17"/>
  <c r="AP55" i="17"/>
  <c r="AL55" i="17"/>
  <c r="AH55" i="17"/>
  <c r="AN38" i="17"/>
  <c r="AJ38" i="17"/>
  <c r="AF38" i="17"/>
  <c r="AB38" i="17"/>
  <c r="AQ38" i="17"/>
  <c r="AM38" i="17"/>
  <c r="AI38" i="17"/>
  <c r="AE38" i="17"/>
  <c r="AP38" i="17"/>
  <c r="AL38" i="17"/>
  <c r="AH38" i="17"/>
  <c r="AD38" i="17"/>
  <c r="AC38" i="17"/>
  <c r="AO38" i="17"/>
  <c r="AG38" i="17"/>
  <c r="AK38" i="17"/>
  <c r="AQ57" i="17"/>
  <c r="AM57" i="17"/>
  <c r="AI57" i="17"/>
  <c r="AE57" i="17"/>
  <c r="AP57" i="17"/>
  <c r="AL57" i="17"/>
  <c r="AH57" i="17"/>
  <c r="AD57" i="17"/>
  <c r="AO57" i="17"/>
  <c r="AK57" i="17"/>
  <c r="AG57" i="17"/>
  <c r="AC57" i="17"/>
  <c r="AB57" i="17"/>
  <c r="AN57" i="17"/>
  <c r="AJ57" i="17"/>
  <c r="AF57" i="17"/>
  <c r="AO41" i="17"/>
  <c r="AK41" i="17"/>
  <c r="AG41" i="17"/>
  <c r="AC41" i="17"/>
  <c r="AN41" i="17"/>
  <c r="AJ41" i="17"/>
  <c r="AF41" i="17"/>
  <c r="AB41" i="17"/>
  <c r="AQ41" i="17"/>
  <c r="AM41" i="17"/>
  <c r="AI41" i="17"/>
  <c r="AE41" i="17"/>
  <c r="AP41" i="17"/>
  <c r="AL41" i="17"/>
  <c r="AD41" i="17"/>
  <c r="AH41" i="17"/>
  <c r="AO59" i="17"/>
  <c r="AK59" i="17"/>
  <c r="AG59" i="17"/>
  <c r="AC59" i="17"/>
  <c r="AN59" i="17"/>
  <c r="AJ59" i="17"/>
  <c r="AF59" i="17"/>
  <c r="AB59" i="17"/>
  <c r="AQ59" i="17"/>
  <c r="AM59" i="17"/>
  <c r="AI59" i="17"/>
  <c r="AE59" i="17"/>
  <c r="AP59" i="17"/>
  <c r="AL59" i="17"/>
  <c r="AH59" i="17"/>
  <c r="AD59" i="17"/>
  <c r="AN42" i="17"/>
  <c r="AJ42" i="17"/>
  <c r="AF42" i="17"/>
  <c r="AB42" i="17"/>
  <c r="AQ42" i="17"/>
  <c r="AM42" i="17"/>
  <c r="AI42" i="17"/>
  <c r="AE42" i="17"/>
  <c r="AP42" i="17"/>
  <c r="AL42" i="17"/>
  <c r="AH42" i="17"/>
  <c r="AD42" i="17"/>
  <c r="AO42" i="17"/>
  <c r="AK42" i="17"/>
  <c r="AC42" i="17"/>
  <c r="AG42" i="17"/>
  <c r="AQ61" i="17"/>
  <c r="AM61" i="17"/>
  <c r="AI61" i="17"/>
  <c r="AE61" i="17"/>
  <c r="AP61" i="17"/>
  <c r="AL61" i="17"/>
  <c r="AH61" i="17"/>
  <c r="AD61" i="17"/>
  <c r="AO61" i="17"/>
  <c r="AK61" i="17"/>
  <c r="AG61" i="17"/>
  <c r="AC61" i="17"/>
  <c r="AN61" i="17"/>
  <c r="AJ61" i="17"/>
  <c r="AB61" i="17"/>
  <c r="AF61" i="17"/>
  <c r="AQ43" i="16"/>
  <c r="AM43" i="16"/>
  <c r="AI43" i="16"/>
  <c r="AE43" i="16"/>
  <c r="AP43" i="16"/>
  <c r="AL43" i="16"/>
  <c r="AH43" i="16"/>
  <c r="AD43" i="16"/>
  <c r="AO43" i="16"/>
  <c r="AK43" i="16"/>
  <c r="AG43" i="16"/>
  <c r="AC43" i="16"/>
  <c r="AJ43" i="16"/>
  <c r="AF43" i="16"/>
  <c r="AB43" i="16"/>
  <c r="AN43" i="16"/>
  <c r="AO59" i="16"/>
  <c r="AK59" i="16"/>
  <c r="AG59" i="16"/>
  <c r="AC59" i="16"/>
  <c r="AN59" i="16"/>
  <c r="AJ59" i="16"/>
  <c r="AF59" i="16"/>
  <c r="AB59" i="16"/>
  <c r="AQ59" i="16"/>
  <c r="AM59" i="16"/>
  <c r="AI59" i="16"/>
  <c r="AE59" i="16"/>
  <c r="AL59" i="16"/>
  <c r="AP59" i="16"/>
  <c r="AH59" i="16"/>
  <c r="AD59" i="16"/>
  <c r="AN38" i="16"/>
  <c r="AJ38" i="16"/>
  <c r="AF38" i="16"/>
  <c r="AB38" i="16"/>
  <c r="AQ38" i="16"/>
  <c r="AM38" i="16"/>
  <c r="AI38" i="16"/>
  <c r="AE38" i="16"/>
  <c r="AP38" i="16"/>
  <c r="AL38" i="16"/>
  <c r="AH38" i="16"/>
  <c r="AD38" i="16"/>
  <c r="AO38" i="16"/>
  <c r="AK38" i="16"/>
  <c r="AG38" i="16"/>
  <c r="AC38" i="16"/>
  <c r="AQ57" i="16"/>
  <c r="AM57" i="16"/>
  <c r="AI57" i="16"/>
  <c r="AE57" i="16"/>
  <c r="AP57" i="16"/>
  <c r="AL57" i="16"/>
  <c r="AH57" i="16"/>
  <c r="AD57" i="16"/>
  <c r="AO57" i="16"/>
  <c r="AK57" i="16"/>
  <c r="AG57" i="16"/>
  <c r="AC57" i="16"/>
  <c r="AN57" i="16"/>
  <c r="AJ57" i="16"/>
  <c r="AF57" i="16"/>
  <c r="AB57" i="16"/>
  <c r="AQ62" i="16"/>
  <c r="AM62" i="16"/>
  <c r="AI62" i="16"/>
  <c r="AE62" i="16"/>
  <c r="AP45" i="16"/>
  <c r="AL45" i="16"/>
  <c r="AH45" i="16"/>
  <c r="AD45" i="16"/>
  <c r="AP62" i="16"/>
  <c r="AL62" i="16"/>
  <c r="AH62" i="16"/>
  <c r="AD62" i="16"/>
  <c r="AO45" i="16"/>
  <c r="AK45" i="16"/>
  <c r="AG45" i="16"/>
  <c r="AC45" i="16"/>
  <c r="AO62" i="16"/>
  <c r="AK62" i="16"/>
  <c r="AG62" i="16"/>
  <c r="AC62" i="16"/>
  <c r="AN45" i="16"/>
  <c r="AJ45" i="16"/>
  <c r="AF45" i="16"/>
  <c r="AB45" i="16"/>
  <c r="AN62" i="16"/>
  <c r="AJ62" i="16"/>
  <c r="AI45" i="16"/>
  <c r="AF62" i="16"/>
  <c r="AE45" i="16"/>
  <c r="AB62" i="16"/>
  <c r="AQ45" i="16"/>
  <c r="AM45" i="16"/>
  <c r="AO55" i="16"/>
  <c r="AK55" i="16"/>
  <c r="AG55" i="16"/>
  <c r="AC55" i="16"/>
  <c r="AN55" i="16"/>
  <c r="AJ55" i="16"/>
  <c r="AF55" i="16"/>
  <c r="AB55" i="16"/>
  <c r="AQ55" i="16"/>
  <c r="AM55" i="16"/>
  <c r="AI55" i="16"/>
  <c r="AE55" i="16"/>
  <c r="AP55" i="16"/>
  <c r="AL55" i="16"/>
  <c r="AH55" i="16"/>
  <c r="AD55" i="16"/>
  <c r="AN60" i="16"/>
  <c r="AJ60" i="16"/>
  <c r="AF60" i="16"/>
  <c r="AB60" i="16"/>
  <c r="AQ60" i="16"/>
  <c r="AM60" i="16"/>
  <c r="AI60" i="16"/>
  <c r="AE60" i="16"/>
  <c r="AP60" i="16"/>
  <c r="AL60" i="16"/>
  <c r="AH60" i="16"/>
  <c r="AD60" i="16"/>
  <c r="AK60" i="16"/>
  <c r="AG60" i="16"/>
  <c r="AO60" i="16"/>
  <c r="AC60" i="16"/>
  <c r="AO41" i="16"/>
  <c r="AK41" i="16"/>
  <c r="AG41" i="16"/>
  <c r="AC41" i="16"/>
  <c r="AN41" i="16"/>
  <c r="AJ41" i="16"/>
  <c r="AF41" i="16"/>
  <c r="AB41" i="16"/>
  <c r="AQ41" i="16"/>
  <c r="AM41" i="16"/>
  <c r="AI41" i="16"/>
  <c r="AE41" i="16"/>
  <c r="AL41" i="16"/>
  <c r="AH41" i="16"/>
  <c r="AD41" i="16"/>
  <c r="AP41" i="16"/>
  <c r="AH68" i="16"/>
  <c r="AD68" i="16"/>
  <c r="AG68" i="16"/>
  <c r="AC68" i="16"/>
  <c r="AF68" i="16"/>
  <c r="AB68" i="16"/>
  <c r="AE68" i="16"/>
  <c r="AN42" i="16"/>
  <c r="AJ42" i="16"/>
  <c r="AF42" i="16"/>
  <c r="AB42" i="16"/>
  <c r="AQ42" i="16"/>
  <c r="AM42" i="16"/>
  <c r="AI42" i="16"/>
  <c r="AE42" i="16"/>
  <c r="AP42" i="16"/>
  <c r="AL42" i="16"/>
  <c r="AH42" i="16"/>
  <c r="AD42" i="16"/>
  <c r="AK42" i="16"/>
  <c r="AG42" i="16"/>
  <c r="AO42" i="16"/>
  <c r="AC42" i="16"/>
  <c r="AQ61" i="16"/>
  <c r="AM61" i="16"/>
  <c r="AI61" i="16"/>
  <c r="AE61" i="16"/>
  <c r="AP61" i="16"/>
  <c r="AL61" i="16"/>
  <c r="AH61" i="16"/>
  <c r="AD61" i="16"/>
  <c r="AO61" i="16"/>
  <c r="AK61" i="16"/>
  <c r="AG61" i="16"/>
  <c r="AC61" i="16"/>
  <c r="AJ61" i="16"/>
  <c r="AF61" i="16"/>
  <c r="AB61" i="16"/>
  <c r="AN61" i="16"/>
  <c r="AP58" i="16"/>
  <c r="AL58" i="16"/>
  <c r="AH58" i="16"/>
  <c r="AD58" i="16"/>
  <c r="AO58" i="16"/>
  <c r="AK58" i="16"/>
  <c r="AG58" i="16"/>
  <c r="AC58" i="16"/>
  <c r="AN58" i="16"/>
  <c r="AJ58" i="16"/>
  <c r="AF58" i="16"/>
  <c r="AB58" i="16"/>
  <c r="AM58" i="16"/>
  <c r="AI58" i="16"/>
  <c r="AE58" i="16"/>
  <c r="AQ58" i="16"/>
  <c r="AG48" i="16"/>
  <c r="AC48" i="16"/>
  <c r="AF48" i="16"/>
  <c r="AB48" i="16"/>
  <c r="AE48" i="16"/>
  <c r="AH48" i="16"/>
  <c r="AD48" i="16"/>
  <c r="AN56" i="16"/>
  <c r="AJ56" i="16"/>
  <c r="AF56" i="16"/>
  <c r="AB56" i="16"/>
  <c r="AQ56" i="16"/>
  <c r="AM56" i="16"/>
  <c r="AI56" i="16"/>
  <c r="AE56" i="16"/>
  <c r="AP56" i="16"/>
  <c r="AL56" i="16"/>
  <c r="AH56" i="16"/>
  <c r="AD56" i="16"/>
  <c r="AO56" i="16"/>
  <c r="AK56" i="16"/>
  <c r="AC56" i="16"/>
  <c r="AG56" i="16"/>
  <c r="AQ39" i="16"/>
  <c r="AM39" i="16"/>
  <c r="AI39" i="16"/>
  <c r="AE39" i="16"/>
  <c r="AP39" i="16"/>
  <c r="AL39" i="16"/>
  <c r="AH39" i="16"/>
  <c r="AD39" i="16"/>
  <c r="AO39" i="16"/>
  <c r="AK39" i="16"/>
  <c r="AG39" i="16"/>
  <c r="AC39" i="16"/>
  <c r="AN39" i="16"/>
  <c r="AJ39" i="16"/>
  <c r="AB39" i="16"/>
  <c r="AF39" i="16"/>
  <c r="AP40" i="16"/>
  <c r="AL40" i="16"/>
  <c r="AH40" i="16"/>
  <c r="AD40" i="16"/>
  <c r="AO40" i="16"/>
  <c r="AK40" i="16"/>
  <c r="AG40" i="16"/>
  <c r="AC40" i="16"/>
  <c r="AN40" i="16"/>
  <c r="AJ40" i="16"/>
  <c r="AF40" i="16"/>
  <c r="AB40" i="16"/>
  <c r="AM40" i="16"/>
  <c r="AI40" i="16"/>
  <c r="AQ40" i="16"/>
  <c r="AE40" i="16"/>
  <c r="AP58" i="15"/>
  <c r="AL58" i="15"/>
  <c r="AH58" i="15"/>
  <c r="AD58" i="15"/>
  <c r="AO58" i="15"/>
  <c r="AK58" i="15"/>
  <c r="AG58" i="15"/>
  <c r="AC58" i="15"/>
  <c r="AN58" i="15"/>
  <c r="AJ58" i="15"/>
  <c r="AF58" i="15"/>
  <c r="AB58" i="15"/>
  <c r="AI58" i="15"/>
  <c r="AE58" i="15"/>
  <c r="AM58" i="15"/>
  <c r="AQ58" i="15"/>
  <c r="AO41" i="15"/>
  <c r="AK41" i="15"/>
  <c r="AG41" i="15"/>
  <c r="AC41" i="15"/>
  <c r="AN41" i="15"/>
  <c r="AJ41" i="15"/>
  <c r="AF41" i="15"/>
  <c r="AB41" i="15"/>
  <c r="AQ41" i="15"/>
  <c r="AM41" i="15"/>
  <c r="AI41" i="15"/>
  <c r="AE41" i="15"/>
  <c r="AH41" i="15"/>
  <c r="AD41" i="15"/>
  <c r="AL41" i="15"/>
  <c r="AP41" i="15"/>
  <c r="AN56" i="15"/>
  <c r="AJ56" i="15"/>
  <c r="AF56" i="15"/>
  <c r="AB56" i="15"/>
  <c r="AQ56" i="15"/>
  <c r="AM56" i="15"/>
  <c r="AI56" i="15"/>
  <c r="AE56" i="15"/>
  <c r="AP56" i="15"/>
  <c r="AL56" i="15"/>
  <c r="AH56" i="15"/>
  <c r="AD56" i="15"/>
  <c r="AK56" i="15"/>
  <c r="AG56" i="15"/>
  <c r="AO56" i="15"/>
  <c r="AC56" i="15"/>
  <c r="AQ39" i="15"/>
  <c r="AM39" i="15"/>
  <c r="AI39" i="15"/>
  <c r="AE39" i="15"/>
  <c r="AP39" i="15"/>
  <c r="AL39" i="15"/>
  <c r="AH39" i="15"/>
  <c r="AD39" i="15"/>
  <c r="AO39" i="15"/>
  <c r="AK39" i="15"/>
  <c r="AG39" i="15"/>
  <c r="AC39" i="15"/>
  <c r="AJ39" i="15"/>
  <c r="AF39" i="15"/>
  <c r="AN39" i="15"/>
  <c r="AB39" i="15"/>
  <c r="AH68" i="15"/>
  <c r="AD68" i="15"/>
  <c r="AG68" i="15"/>
  <c r="AC68" i="15"/>
  <c r="AF68" i="15"/>
  <c r="AB68" i="15"/>
  <c r="AE68" i="15"/>
  <c r="AP40" i="15"/>
  <c r="AL40" i="15"/>
  <c r="AH40" i="15"/>
  <c r="AD40" i="15"/>
  <c r="AO40" i="15"/>
  <c r="AK40" i="15"/>
  <c r="AG40" i="15"/>
  <c r="AC40" i="15"/>
  <c r="AN40" i="15"/>
  <c r="AJ40" i="15"/>
  <c r="AF40" i="15"/>
  <c r="AB40" i="15"/>
  <c r="AI40" i="15"/>
  <c r="AE40" i="15"/>
  <c r="AQ40" i="15"/>
  <c r="AM40" i="15"/>
  <c r="AG48" i="15"/>
  <c r="AC48" i="15"/>
  <c r="AF48" i="15"/>
  <c r="AB48" i="15"/>
  <c r="AE48" i="15"/>
  <c r="AD48" i="15"/>
  <c r="AH48" i="15"/>
  <c r="AN60" i="15"/>
  <c r="AJ60" i="15"/>
  <c r="AF60" i="15"/>
  <c r="AB60" i="15"/>
  <c r="AQ60" i="15"/>
  <c r="AM60" i="15"/>
  <c r="AI60" i="15"/>
  <c r="AE60" i="15"/>
  <c r="AP60" i="15"/>
  <c r="AL60" i="15"/>
  <c r="AH60" i="15"/>
  <c r="AD60" i="15"/>
  <c r="AG60" i="15"/>
  <c r="AK60" i="15"/>
  <c r="AC60" i="15"/>
  <c r="AO60" i="15"/>
  <c r="AQ43" i="15"/>
  <c r="AM43" i="15"/>
  <c r="AI43" i="15"/>
  <c r="AE43" i="15"/>
  <c r="AP43" i="15"/>
  <c r="AL43" i="15"/>
  <c r="AH43" i="15"/>
  <c r="AD43" i="15"/>
  <c r="AO43" i="15"/>
  <c r="AK43" i="15"/>
  <c r="AG43" i="15"/>
  <c r="AC43" i="15"/>
  <c r="AF43" i="15"/>
  <c r="AB43" i="15"/>
  <c r="AJ43" i="15"/>
  <c r="AN43" i="15"/>
  <c r="AQ62" i="15"/>
  <c r="AM62" i="15"/>
  <c r="AI62" i="15"/>
  <c r="AE62" i="15"/>
  <c r="AP45" i="15"/>
  <c r="AL45" i="15"/>
  <c r="AH45" i="15"/>
  <c r="AD45" i="15"/>
  <c r="AP62" i="15"/>
  <c r="AL62" i="15"/>
  <c r="AH62" i="15"/>
  <c r="AD62" i="15"/>
  <c r="AO45" i="15"/>
  <c r="AK45" i="15"/>
  <c r="AG45" i="15"/>
  <c r="AC45" i="15"/>
  <c r="AO62" i="15"/>
  <c r="AK62" i="15"/>
  <c r="AG62" i="15"/>
  <c r="AC62" i="15"/>
  <c r="AN45" i="15"/>
  <c r="AJ45" i="15"/>
  <c r="AF45" i="15"/>
  <c r="AB45" i="15"/>
  <c r="AF62" i="15"/>
  <c r="AE45" i="15"/>
  <c r="AB62" i="15"/>
  <c r="AQ45" i="15"/>
  <c r="AJ62" i="15"/>
  <c r="AN62" i="15"/>
  <c r="AM45" i="15"/>
  <c r="AI45" i="15"/>
  <c r="AO55" i="15"/>
  <c r="AK55" i="15"/>
  <c r="AG55" i="15"/>
  <c r="AC55" i="15"/>
  <c r="AN55" i="15"/>
  <c r="AJ55" i="15"/>
  <c r="AF55" i="15"/>
  <c r="AB55" i="15"/>
  <c r="AQ55" i="15"/>
  <c r="AM55" i="15"/>
  <c r="AI55" i="15"/>
  <c r="AE55" i="15"/>
  <c r="AL55" i="15"/>
  <c r="AH55" i="15"/>
  <c r="AD55" i="15"/>
  <c r="AP55" i="15"/>
  <c r="AN38" i="15"/>
  <c r="AJ38" i="15"/>
  <c r="AF38" i="15"/>
  <c r="AB38" i="15"/>
  <c r="AQ38" i="15"/>
  <c r="AM38" i="15"/>
  <c r="AI38" i="15"/>
  <c r="AE38" i="15"/>
  <c r="AP38" i="15"/>
  <c r="AL38" i="15"/>
  <c r="AH38" i="15"/>
  <c r="AD38" i="15"/>
  <c r="AK38" i="15"/>
  <c r="AG38" i="15"/>
  <c r="AC38" i="15"/>
  <c r="AO38" i="15"/>
  <c r="AQ57" i="15"/>
  <c r="AM57" i="15"/>
  <c r="AI57" i="15"/>
  <c r="AE57" i="15"/>
  <c r="AP57" i="15"/>
  <c r="AL57" i="15"/>
  <c r="AH57" i="15"/>
  <c r="AD57" i="15"/>
  <c r="AO57" i="15"/>
  <c r="AK57" i="15"/>
  <c r="AG57" i="15"/>
  <c r="AC57" i="15"/>
  <c r="AJ57" i="15"/>
  <c r="AF57" i="15"/>
  <c r="AB57" i="15"/>
  <c r="AN57" i="15"/>
  <c r="AP44" i="15"/>
  <c r="AL44" i="15"/>
  <c r="AH44" i="15"/>
  <c r="AD44" i="15"/>
  <c r="AO44" i="15"/>
  <c r="AK44" i="15"/>
  <c r="AG44" i="15"/>
  <c r="AC44" i="15"/>
  <c r="AN44" i="15"/>
  <c r="AJ44" i="15"/>
  <c r="AF44" i="15"/>
  <c r="AB44" i="15"/>
  <c r="AE44" i="15"/>
  <c r="AQ44" i="15"/>
  <c r="AM44" i="15"/>
  <c r="AI44" i="15"/>
  <c r="AO59" i="15"/>
  <c r="AK59" i="15"/>
  <c r="AG59" i="15"/>
  <c r="AC59" i="15"/>
  <c r="AN59" i="15"/>
  <c r="AJ59" i="15"/>
  <c r="AF59" i="15"/>
  <c r="AB59" i="15"/>
  <c r="AQ59" i="15"/>
  <c r="AM59" i="15"/>
  <c r="AI59" i="15"/>
  <c r="AE59" i="15"/>
  <c r="AH59" i="15"/>
  <c r="AD59" i="15"/>
  <c r="AP59" i="15"/>
  <c r="AL59" i="15"/>
  <c r="AN42" i="15"/>
  <c r="AJ42" i="15"/>
  <c r="AF42" i="15"/>
  <c r="AB42" i="15"/>
  <c r="AQ42" i="15"/>
  <c r="AM42" i="15"/>
  <c r="AI42" i="15"/>
  <c r="AE42" i="15"/>
  <c r="AP42" i="15"/>
  <c r="AL42" i="15"/>
  <c r="AH42" i="15"/>
  <c r="AD42" i="15"/>
  <c r="AG42" i="15"/>
  <c r="AC42" i="15"/>
  <c r="AO42" i="15"/>
  <c r="AK42" i="15"/>
  <c r="AQ61" i="15"/>
  <c r="AM61" i="15"/>
  <c r="AI61" i="15"/>
  <c r="AE61" i="15"/>
  <c r="AP61" i="15"/>
  <c r="AL61" i="15"/>
  <c r="AH61" i="15"/>
  <c r="AD61" i="15"/>
  <c r="AO61" i="15"/>
  <c r="AK61" i="15"/>
  <c r="AG61" i="15"/>
  <c r="AC61" i="15"/>
  <c r="AF61" i="15"/>
  <c r="AB61" i="15"/>
  <c r="AN61" i="15"/>
  <c r="AJ61" i="15"/>
  <c r="P12" i="3"/>
  <c r="O12" i="3"/>
  <c r="N12" i="3"/>
  <c r="E12" i="3"/>
  <c r="AB62" i="3" s="1"/>
  <c r="C12" i="3"/>
  <c r="D12" i="3"/>
  <c r="B12" i="3"/>
  <c r="Z61" i="3"/>
  <c r="Z44" i="3"/>
  <c r="AA48" i="3"/>
  <c r="AA68" i="3"/>
  <c r="AC68" i="3" s="1"/>
  <c r="Z60" i="3"/>
  <c r="Z55" i="3"/>
  <c r="Z56" i="3"/>
  <c r="Z58" i="3"/>
  <c r="Z57" i="3"/>
  <c r="Z59" i="3"/>
  <c r="Z39" i="3"/>
  <c r="Z43" i="3"/>
  <c r="Z42" i="3"/>
  <c r="Z40" i="3"/>
  <c r="Z41" i="3"/>
  <c r="Z38" i="3"/>
  <c r="AM63" i="20" l="1"/>
  <c r="AN63" i="20"/>
  <c r="AO63" i="20"/>
  <c r="AQ63" i="20"/>
  <c r="AP63" i="20"/>
  <c r="AP46" i="20"/>
  <c r="AE46" i="20"/>
  <c r="AB46" i="20"/>
  <c r="AH63" i="20"/>
  <c r="AK63" i="20"/>
  <c r="AC46" i="20"/>
  <c r="AG63" i="20"/>
  <c r="AI63" i="20"/>
  <c r="AF46" i="20"/>
  <c r="AG46" i="20"/>
  <c r="AH46" i="20"/>
  <c r="AI46" i="20"/>
  <c r="AD63" i="20"/>
  <c r="AK46" i="20"/>
  <c r="AQ46" i="20"/>
  <c r="AN46" i="20"/>
  <c r="AJ46" i="20"/>
  <c r="AL46" i="20"/>
  <c r="AM46" i="20"/>
  <c r="AL63" i="20"/>
  <c r="AJ63" i="20"/>
  <c r="AO46" i="20"/>
  <c r="AB63" i="20"/>
  <c r="AF63" i="20"/>
  <c r="AC63" i="20"/>
  <c r="AE63" i="20"/>
  <c r="AD46" i="20"/>
  <c r="AG63" i="21"/>
  <c r="AO63" i="21"/>
  <c r="AG46" i="21"/>
  <c r="AH63" i="21"/>
  <c r="AH46" i="21"/>
  <c r="AI63" i="21"/>
  <c r="AI46" i="21"/>
  <c r="AF63" i="21"/>
  <c r="AQ46" i="22"/>
  <c r="AF63" i="22"/>
  <c r="AF46" i="22"/>
  <c r="AG63" i="22"/>
  <c r="AG46" i="22"/>
  <c r="AH63" i="22"/>
  <c r="AH46" i="22"/>
  <c r="AI63" i="22"/>
  <c r="AJ46" i="21"/>
  <c r="AB46" i="21"/>
  <c r="AK46" i="21"/>
  <c r="AL63" i="21"/>
  <c r="AL46" i="21"/>
  <c r="AM63" i="21"/>
  <c r="AM46" i="21"/>
  <c r="AJ63" i="21"/>
  <c r="AE46" i="22"/>
  <c r="AJ63" i="22"/>
  <c r="AJ46" i="22"/>
  <c r="AK63" i="22"/>
  <c r="AK46" i="22"/>
  <c r="AL63" i="22"/>
  <c r="AL46" i="22"/>
  <c r="AM63" i="22"/>
  <c r="AK63" i="21"/>
  <c r="AC63" i="21"/>
  <c r="AO46" i="21"/>
  <c r="AP63" i="21"/>
  <c r="AP46" i="21"/>
  <c r="AQ63" i="21"/>
  <c r="AQ46" i="21"/>
  <c r="AN63" i="21"/>
  <c r="AI46" i="22"/>
  <c r="AN63" i="22"/>
  <c r="AN46" i="22"/>
  <c r="AO63" i="22"/>
  <c r="AO46" i="22"/>
  <c r="AP63" i="22"/>
  <c r="AP46" i="22"/>
  <c r="AQ63" i="22"/>
  <c r="AF46" i="21"/>
  <c r="AN46" i="21"/>
  <c r="AC46" i="21"/>
  <c r="AD63" i="21"/>
  <c r="AD46" i="21"/>
  <c r="AE63" i="21"/>
  <c r="AE46" i="21"/>
  <c r="AB63" i="21"/>
  <c r="AM46" i="22"/>
  <c r="AB63" i="22"/>
  <c r="AB46" i="22"/>
  <c r="AC63" i="22"/>
  <c r="AC46" i="22"/>
  <c r="AD63" i="22"/>
  <c r="AD46" i="22"/>
  <c r="AE63" i="22"/>
  <c r="AF63" i="19"/>
  <c r="AB46" i="19"/>
  <c r="AC63" i="19"/>
  <c r="AO46" i="19"/>
  <c r="AP63" i="19"/>
  <c r="AN63" i="19"/>
  <c r="AQ63" i="19"/>
  <c r="AQ46" i="19"/>
  <c r="AI46" i="19"/>
  <c r="AF46" i="19"/>
  <c r="AG63" i="19"/>
  <c r="AC46" i="19"/>
  <c r="AD63" i="19"/>
  <c r="AD46" i="19"/>
  <c r="AE63" i="19"/>
  <c r="AB63" i="19"/>
  <c r="AJ63" i="19"/>
  <c r="AJ46" i="19"/>
  <c r="AK63" i="19"/>
  <c r="AG46" i="19"/>
  <c r="AH63" i="19"/>
  <c r="AH46" i="19"/>
  <c r="AI63" i="19"/>
  <c r="AP46" i="19"/>
  <c r="AE46" i="19"/>
  <c r="AM46" i="19"/>
  <c r="AN46" i="19"/>
  <c r="AO63" i="19"/>
  <c r="AK46" i="19"/>
  <c r="AL63" i="19"/>
  <c r="AL46" i="19"/>
  <c r="AM63" i="19"/>
  <c r="AJ46" i="18"/>
  <c r="AK63" i="18"/>
  <c r="AK46" i="18"/>
  <c r="AL63" i="18"/>
  <c r="AI46" i="18"/>
  <c r="AM46" i="18"/>
  <c r="AJ63" i="18"/>
  <c r="AN46" i="18"/>
  <c r="AO63" i="18"/>
  <c r="AO46" i="18"/>
  <c r="AP63" i="18"/>
  <c r="AL46" i="18"/>
  <c r="AM63" i="18"/>
  <c r="AB63" i="18"/>
  <c r="AH46" i="18"/>
  <c r="AI63" i="18"/>
  <c r="AE46" i="18"/>
  <c r="AB46" i="18"/>
  <c r="AC63" i="18"/>
  <c r="AC46" i="18"/>
  <c r="AD63" i="18"/>
  <c r="AN63" i="18"/>
  <c r="AP46" i="18"/>
  <c r="AQ63" i="18"/>
  <c r="AQ46" i="18"/>
  <c r="AF63" i="18"/>
  <c r="AF46" i="18"/>
  <c r="AG63" i="18"/>
  <c r="AG46" i="18"/>
  <c r="AH63" i="18"/>
  <c r="AD46" i="18"/>
  <c r="AE63" i="18"/>
  <c r="AE46" i="17"/>
  <c r="AK46" i="17"/>
  <c r="AF63" i="17"/>
  <c r="AN63" i="17"/>
  <c r="AN46" i="17"/>
  <c r="AO63" i="17"/>
  <c r="AO46" i="17"/>
  <c r="AP63" i="17"/>
  <c r="AP46" i="17"/>
  <c r="AQ63" i="17"/>
  <c r="AJ46" i="17"/>
  <c r="AK63" i="17"/>
  <c r="AL46" i="17"/>
  <c r="AF63" i="16"/>
  <c r="AD46" i="16"/>
  <c r="AQ46" i="17"/>
  <c r="AI46" i="17"/>
  <c r="AB46" i="17"/>
  <c r="AC63" i="17"/>
  <c r="AC46" i="17"/>
  <c r="AD63" i="17"/>
  <c r="AD46" i="17"/>
  <c r="AE63" i="17"/>
  <c r="AM46" i="17"/>
  <c r="AL63" i="17"/>
  <c r="AM63" i="17"/>
  <c r="AB63" i="17"/>
  <c r="AJ63" i="17"/>
  <c r="AF46" i="17"/>
  <c r="AG63" i="17"/>
  <c r="AG46" i="17"/>
  <c r="AH63" i="17"/>
  <c r="AH46" i="17"/>
  <c r="AI63" i="17"/>
  <c r="AM46" i="16"/>
  <c r="AC46" i="16"/>
  <c r="AQ46" i="16"/>
  <c r="AI46" i="16"/>
  <c r="AF46" i="16"/>
  <c r="AG63" i="16"/>
  <c r="AG46" i="16"/>
  <c r="AH63" i="16"/>
  <c r="AH46" i="16"/>
  <c r="AI63" i="16"/>
  <c r="AC63" i="16"/>
  <c r="AD63" i="16"/>
  <c r="AE63" i="16"/>
  <c r="AN63" i="15"/>
  <c r="AE46" i="15"/>
  <c r="AB63" i="16"/>
  <c r="AJ63" i="16"/>
  <c r="AJ46" i="16"/>
  <c r="AK63" i="16"/>
  <c r="AK46" i="16"/>
  <c r="AL63" i="16"/>
  <c r="AL46" i="16"/>
  <c r="AM63" i="16"/>
  <c r="AB46" i="16"/>
  <c r="AE46" i="16"/>
  <c r="AN63" i="16"/>
  <c r="AN46" i="16"/>
  <c r="AO63" i="16"/>
  <c r="AO46" i="16"/>
  <c r="AP63" i="16"/>
  <c r="AP46" i="16"/>
  <c r="AQ63" i="16"/>
  <c r="AK46" i="15"/>
  <c r="AL46" i="15"/>
  <c r="AJ63" i="15"/>
  <c r="AF63" i="15"/>
  <c r="AN46" i="15"/>
  <c r="AO63" i="15"/>
  <c r="AO46" i="15"/>
  <c r="AP63" i="15"/>
  <c r="AP46" i="15"/>
  <c r="AQ63" i="15"/>
  <c r="AK63" i="15"/>
  <c r="AL63" i="15"/>
  <c r="AM63" i="15"/>
  <c r="AI46" i="15"/>
  <c r="AQ46" i="15"/>
  <c r="AB46" i="15"/>
  <c r="AC63" i="15"/>
  <c r="AC46" i="15"/>
  <c r="AD63" i="15"/>
  <c r="AD46" i="15"/>
  <c r="AE63" i="15"/>
  <c r="AJ46" i="15"/>
  <c r="AM46" i="15"/>
  <c r="AB63" i="15"/>
  <c r="AF46" i="15"/>
  <c r="AG63" i="15"/>
  <c r="AG46" i="15"/>
  <c r="AH63" i="15"/>
  <c r="AH46" i="15"/>
  <c r="AI63" i="15"/>
  <c r="AQ57" i="3"/>
  <c r="AM57" i="3"/>
  <c r="AI57" i="3"/>
  <c r="AE57" i="3"/>
  <c r="AN57" i="3"/>
  <c r="AF57" i="3"/>
  <c r="AP57" i="3"/>
  <c r="AL57" i="3"/>
  <c r="AH57" i="3"/>
  <c r="AD57" i="3"/>
  <c r="AO57" i="3"/>
  <c r="AK57" i="3"/>
  <c r="AG57" i="3"/>
  <c r="AC57" i="3"/>
  <c r="AJ57" i="3"/>
  <c r="AB57" i="3"/>
  <c r="AQ61" i="3"/>
  <c r="AM61" i="3"/>
  <c r="AI61" i="3"/>
  <c r="AE61" i="3"/>
  <c r="AJ61" i="3"/>
  <c r="AP61" i="3"/>
  <c r="AL61" i="3"/>
  <c r="AH61" i="3"/>
  <c r="AD61" i="3"/>
  <c r="AF61" i="3"/>
  <c r="AO61" i="3"/>
  <c r="AK61" i="3"/>
  <c r="AG61" i="3"/>
  <c r="AC61" i="3"/>
  <c r="AN61" i="3"/>
  <c r="AB61" i="3"/>
  <c r="AQ56" i="3"/>
  <c r="AM56" i="3"/>
  <c r="AI56" i="3"/>
  <c r="AE56" i="3"/>
  <c r="AN56" i="3"/>
  <c r="AF56" i="3"/>
  <c r="AP56" i="3"/>
  <c r="AL56" i="3"/>
  <c r="AH56" i="3"/>
  <c r="AD56" i="3"/>
  <c r="AO56" i="3"/>
  <c r="AK56" i="3"/>
  <c r="AG56" i="3"/>
  <c r="AC56" i="3"/>
  <c r="AJ56" i="3"/>
  <c r="AB56" i="3"/>
  <c r="AQ60" i="3"/>
  <c r="AM60" i="3"/>
  <c r="AI60" i="3"/>
  <c r="AE60" i="3"/>
  <c r="AN60" i="3"/>
  <c r="AF60" i="3"/>
  <c r="AP60" i="3"/>
  <c r="AL60" i="3"/>
  <c r="AH60" i="3"/>
  <c r="AD60" i="3"/>
  <c r="AO60" i="3"/>
  <c r="AK60" i="3"/>
  <c r="AG60" i="3"/>
  <c r="AC60" i="3"/>
  <c r="AJ60" i="3"/>
  <c r="AB60" i="3"/>
  <c r="AQ58" i="3"/>
  <c r="AM58" i="3"/>
  <c r="AI58" i="3"/>
  <c r="AE58" i="3"/>
  <c r="AN58" i="3"/>
  <c r="AF58" i="3"/>
  <c r="AP58" i="3"/>
  <c r="AL58" i="3"/>
  <c r="AH58" i="3"/>
  <c r="AD58" i="3"/>
  <c r="AO58" i="3"/>
  <c r="AK58" i="3"/>
  <c r="AG58" i="3"/>
  <c r="AC58" i="3"/>
  <c r="AJ58" i="3"/>
  <c r="AB58" i="3"/>
  <c r="AQ59" i="3"/>
  <c r="AM59" i="3"/>
  <c r="AI59" i="3"/>
  <c r="AE59" i="3"/>
  <c r="AN59" i="3"/>
  <c r="AF59" i="3"/>
  <c r="AP59" i="3"/>
  <c r="AL59" i="3"/>
  <c r="AH59" i="3"/>
  <c r="AD59" i="3"/>
  <c r="AO59" i="3"/>
  <c r="AK59" i="3"/>
  <c r="AG59" i="3"/>
  <c r="AC59" i="3"/>
  <c r="AJ59" i="3"/>
  <c r="AB59" i="3"/>
  <c r="AB55" i="3"/>
  <c r="AQ55" i="3"/>
  <c r="AM55" i="3"/>
  <c r="AI55" i="3"/>
  <c r="AE55" i="3"/>
  <c r="AN55" i="3"/>
  <c r="AF55" i="3"/>
  <c r="AP55" i="3"/>
  <c r="AL55" i="3"/>
  <c r="AH55" i="3"/>
  <c r="AD55" i="3"/>
  <c r="AO55" i="3"/>
  <c r="AK55" i="3"/>
  <c r="AG55" i="3"/>
  <c r="AC55" i="3"/>
  <c r="AJ55" i="3"/>
  <c r="AB68" i="3"/>
  <c r="AG68" i="3"/>
  <c r="AH68" i="3"/>
  <c r="AD68" i="3"/>
  <c r="AE68" i="3"/>
  <c r="AF68" i="3"/>
  <c r="AB48" i="3"/>
  <c r="AC48" i="3"/>
  <c r="AG48" i="3"/>
  <c r="AD48" i="3"/>
  <c r="AH48" i="3"/>
  <c r="AE48" i="3"/>
  <c r="AF48" i="3"/>
  <c r="AQ42" i="3"/>
  <c r="AM42" i="3"/>
  <c r="AI42" i="3"/>
  <c r="AE42" i="3"/>
  <c r="AO42" i="3"/>
  <c r="AK42" i="3"/>
  <c r="AG42" i="3"/>
  <c r="AC42" i="3"/>
  <c r="AN42" i="3"/>
  <c r="AJ42" i="3"/>
  <c r="AF42" i="3"/>
  <c r="AB42" i="3"/>
  <c r="AP42" i="3"/>
  <c r="AL42" i="3"/>
  <c r="AH42" i="3"/>
  <c r="AD42" i="3"/>
  <c r="AQ38" i="3"/>
  <c r="AM38" i="3"/>
  <c r="AI38" i="3"/>
  <c r="AE38" i="3"/>
  <c r="AO38" i="3"/>
  <c r="AK38" i="3"/>
  <c r="AG38" i="3"/>
  <c r="AC38" i="3"/>
  <c r="AN38" i="3"/>
  <c r="AF38" i="3"/>
  <c r="AB38" i="3"/>
  <c r="AP38" i="3"/>
  <c r="AL38" i="3"/>
  <c r="AH38" i="3"/>
  <c r="AD38" i="3"/>
  <c r="AJ38" i="3"/>
  <c r="AQ43" i="3"/>
  <c r="AM43" i="3"/>
  <c r="AI43" i="3"/>
  <c r="AE43" i="3"/>
  <c r="AO43" i="3"/>
  <c r="AK43" i="3"/>
  <c r="AG43" i="3"/>
  <c r="AC43" i="3"/>
  <c r="AN43" i="3"/>
  <c r="AJ43" i="3"/>
  <c r="AF43" i="3"/>
  <c r="AB43" i="3"/>
  <c r="AP43" i="3"/>
  <c r="AL43" i="3"/>
  <c r="AH43" i="3"/>
  <c r="AD43" i="3"/>
  <c r="AQ40" i="3"/>
  <c r="AM40" i="3"/>
  <c r="AI40" i="3"/>
  <c r="AE40" i="3"/>
  <c r="AO40" i="3"/>
  <c r="AK40" i="3"/>
  <c r="AG40" i="3"/>
  <c r="AC40" i="3"/>
  <c r="AN40" i="3"/>
  <c r="AJ40" i="3"/>
  <c r="AF40" i="3"/>
  <c r="AB40" i="3"/>
  <c r="AP40" i="3"/>
  <c r="AL40" i="3"/>
  <c r="AH40" i="3"/>
  <c r="AD40" i="3"/>
  <c r="AQ44" i="3"/>
  <c r="AM44" i="3"/>
  <c r="AI44" i="3"/>
  <c r="AE44" i="3"/>
  <c r="AO44" i="3"/>
  <c r="AG44" i="3"/>
  <c r="AC44" i="3"/>
  <c r="AN44" i="3"/>
  <c r="AF44" i="3"/>
  <c r="AB44" i="3"/>
  <c r="AP44" i="3"/>
  <c r="AL44" i="3"/>
  <c r="AH44" i="3"/>
  <c r="AD44" i="3"/>
  <c r="AK44" i="3"/>
  <c r="AJ44" i="3"/>
  <c r="AQ41" i="3"/>
  <c r="AM41" i="3"/>
  <c r="AI41" i="3"/>
  <c r="AE41" i="3"/>
  <c r="AO41" i="3"/>
  <c r="AK41" i="3"/>
  <c r="AG41" i="3"/>
  <c r="AC41" i="3"/>
  <c r="AN41" i="3"/>
  <c r="AJ41" i="3"/>
  <c r="AF41" i="3"/>
  <c r="AB41" i="3"/>
  <c r="AP41" i="3"/>
  <c r="AL41" i="3"/>
  <c r="AH41" i="3"/>
  <c r="AD41" i="3"/>
  <c r="AQ39" i="3"/>
  <c r="AM39" i="3"/>
  <c r="AI39" i="3"/>
  <c r="AE39" i="3"/>
  <c r="AO39" i="3"/>
  <c r="AK39" i="3"/>
  <c r="AG39" i="3"/>
  <c r="AC39" i="3"/>
  <c r="AN39" i="3"/>
  <c r="AJ39" i="3"/>
  <c r="AF39" i="3"/>
  <c r="AB39" i="3"/>
  <c r="AP39" i="3"/>
  <c r="AL39" i="3"/>
  <c r="AH39" i="3"/>
  <c r="AD39" i="3"/>
  <c r="AQ62" i="3"/>
  <c r="AM62" i="3"/>
  <c r="AI62" i="3"/>
  <c r="AE62" i="3"/>
  <c r="AN62" i="3"/>
  <c r="AP62" i="3"/>
  <c r="AL62" i="3"/>
  <c r="AH62" i="3"/>
  <c r="AD62" i="3"/>
  <c r="AJ62" i="3"/>
  <c r="AO62" i="3"/>
  <c r="AK62" i="3"/>
  <c r="AG62" i="3"/>
  <c r="AC62" i="3"/>
  <c r="AF62" i="3"/>
  <c r="AB45" i="3"/>
  <c r="AC45" i="3"/>
  <c r="AG45" i="3"/>
  <c r="AK45" i="3"/>
  <c r="AO45" i="3"/>
  <c r="AD45" i="3"/>
  <c r="AH45" i="3"/>
  <c r="AL45" i="3"/>
  <c r="AP45" i="3"/>
  <c r="AE45" i="3"/>
  <c r="AI45" i="3"/>
  <c r="AM45" i="3"/>
  <c r="AQ45" i="3"/>
  <c r="AF45" i="3"/>
  <c r="AJ45" i="3"/>
  <c r="AN45" i="3"/>
  <c r="AC63" i="3" l="1"/>
  <c r="AP63" i="3"/>
  <c r="AM63" i="3"/>
  <c r="AG63" i="3"/>
  <c r="AD63" i="3"/>
  <c r="AN63" i="3"/>
  <c r="AQ63" i="3"/>
  <c r="AL46" i="3"/>
  <c r="AI46" i="3"/>
  <c r="AE46" i="3"/>
  <c r="AH46" i="3"/>
  <c r="AO46" i="3"/>
  <c r="AF46" i="3"/>
  <c r="AN46" i="3"/>
  <c r="AQ46" i="3"/>
  <c r="AD46" i="3"/>
  <c r="AK46" i="3"/>
  <c r="AC46" i="3"/>
  <c r="AJ46" i="3"/>
  <c r="AM46" i="3"/>
  <c r="AP46" i="3"/>
  <c r="AG46" i="3"/>
  <c r="AB46" i="3"/>
  <c r="AK63" i="3"/>
  <c r="AH63" i="3"/>
  <c r="AE63" i="3"/>
  <c r="AF63" i="3"/>
  <c r="AO63" i="3"/>
  <c r="AL63" i="3"/>
  <c r="AI63" i="3"/>
  <c r="AJ63" i="3"/>
  <c r="AB63" i="3"/>
</calcChain>
</file>

<file path=xl/sharedStrings.xml><?xml version="1.0" encoding="utf-8"?>
<sst xmlns="http://schemas.openxmlformats.org/spreadsheetml/2006/main" count="667" uniqueCount="89">
  <si>
    <t>Client:</t>
  </si>
  <si>
    <t>LB of Richmond</t>
  </si>
  <si>
    <t>Project:</t>
  </si>
  <si>
    <t>Survey Date:</t>
  </si>
  <si>
    <t>Survey Period:</t>
  </si>
  <si>
    <t>Method:</t>
  </si>
  <si>
    <t>Parking by Duration of Stay</t>
  </si>
  <si>
    <t>Incidents / Observations:</t>
  </si>
  <si>
    <t>Disabled</t>
  </si>
  <si>
    <t>Unristricted</t>
  </si>
  <si>
    <t>Perpendicular Parking</t>
  </si>
  <si>
    <t>Grand Total</t>
  </si>
  <si>
    <t>Estimated no. of available parking spaces</t>
  </si>
  <si>
    <t>Restrictions:</t>
  </si>
  <si>
    <t>Disabled - Blue Badge holders only</t>
  </si>
  <si>
    <t>Perpendicular Parking - marked parking bays perpendicular to footway</t>
  </si>
  <si>
    <t>Unrestricted - parking at any time</t>
  </si>
  <si>
    <t>Time</t>
  </si>
  <si>
    <t>User</t>
  </si>
  <si>
    <t>COMMUTER</t>
  </si>
  <si>
    <t>DISABLED</t>
  </si>
  <si>
    <t>ILLEGAL</t>
  </si>
  <si>
    <t>LONG STAY</t>
  </si>
  <si>
    <t>RESIDENT</t>
  </si>
  <si>
    <t>SHORT STAY</t>
  </si>
  <si>
    <t>Total Users</t>
  </si>
  <si>
    <t>CAPACITY</t>
  </si>
  <si>
    <t>Location:</t>
  </si>
  <si>
    <t>OVER CAPACITY</t>
  </si>
  <si>
    <t>ROAD / USER</t>
  </si>
  <si>
    <t>TIME</t>
  </si>
  <si>
    <t>DAY 1</t>
  </si>
  <si>
    <t>DAY 2</t>
  </si>
  <si>
    <t>ROAD</t>
  </si>
  <si>
    <t>OTHER</t>
  </si>
  <si>
    <t>05:00 - 20:00</t>
  </si>
  <si>
    <t>09/03/2017 &amp; 11/03/2017</t>
  </si>
  <si>
    <t>CAMBRIAN ROAD</t>
  </si>
  <si>
    <t>CHISHOLM ROAD</t>
  </si>
  <si>
    <t>GROVE ROAD</t>
  </si>
  <si>
    <t>HOBART PLACE</t>
  </si>
  <si>
    <t>KINGS MEAD</t>
  </si>
  <si>
    <t>MANNING PLACE</t>
  </si>
  <si>
    <t>QUEEN'S ROAD</t>
  </si>
  <si>
    <t>REYNOLDS PLACE</t>
  </si>
  <si>
    <t>STAFFORD PLACE</t>
  </si>
  <si>
    <t>CAMBRIAN ROAD - COMMUTER</t>
  </si>
  <si>
    <t>CAMBRIAN ROAD - ILLEGAL</t>
  </si>
  <si>
    <t>CAMBRIAN ROAD - LONG STAY</t>
  </si>
  <si>
    <t>CAMBRIAN ROAD - RESIDENT</t>
  </si>
  <si>
    <t>CAMBRIAN ROAD - SHORT STAY</t>
  </si>
  <si>
    <t>CHISHOLM ROAD - COMMUTER</t>
  </si>
  <si>
    <t>CHISHOLM ROAD - LONG STAY</t>
  </si>
  <si>
    <t>CHISHOLM ROAD - RESIDENT</t>
  </si>
  <si>
    <t>CHISHOLM ROAD - SHORT STAY</t>
  </si>
  <si>
    <t>GROVE ROAD - COMMUTER</t>
  </si>
  <si>
    <t>GROVE ROAD - ILLEGAL</t>
  </si>
  <si>
    <t>GROVE ROAD - LONG STAY</t>
  </si>
  <si>
    <t>GROVE ROAD - RESIDENT</t>
  </si>
  <si>
    <t>GROVE ROAD - SHORT STAY</t>
  </si>
  <si>
    <t>HOBART PLACE - COMMUTER</t>
  </si>
  <si>
    <t>HOBART PLACE - ILLEGAL</t>
  </si>
  <si>
    <t>HOBART PLACE - RESIDENT</t>
  </si>
  <si>
    <t>HOBART PLACE - SHORT STAY</t>
  </si>
  <si>
    <t>KINGS MEAD - COMMUTER</t>
  </si>
  <si>
    <t>KINGS MEAD - RESIDENT</t>
  </si>
  <si>
    <t>KINGS MEAD - SHORT STAY</t>
  </si>
  <si>
    <t>MANNING PLACE - COMMUTER</t>
  </si>
  <si>
    <t>MANNING PLACE - ILLEGAL</t>
  </si>
  <si>
    <t>MANNING PLACE - LONG STAY</t>
  </si>
  <si>
    <t>MANNING PLACE - RESIDENT</t>
  </si>
  <si>
    <t>QUEEN'S ROAD - COMMUTER</t>
  </si>
  <si>
    <t>QUEEN'S ROAD - ILLEGAL</t>
  </si>
  <si>
    <t>QUEEN'S ROAD - LONG STAY</t>
  </si>
  <si>
    <t>QUEEN'S ROAD - RESIDENT</t>
  </si>
  <si>
    <t>QUEEN'S ROAD - SHORT STAY</t>
  </si>
  <si>
    <t>REYNOLDS PLACE - COMMUTER</t>
  </si>
  <si>
    <t>REYNOLDS PLACE - ILLEGAL</t>
  </si>
  <si>
    <t>REYNOLDS PLACE - RESIDENT</t>
  </si>
  <si>
    <t>REYNOLDS PLACE - SHORT STAY</t>
  </si>
  <si>
    <t>STAFFORD PLACE - COMMUTER</t>
  </si>
  <si>
    <t>STAFFORD PLACE - LONG STAY</t>
  </si>
  <si>
    <t>STAFFORD PLACE - RESIDENT</t>
  </si>
  <si>
    <t>STAFFORD PLACE - SHORT STAY</t>
  </si>
  <si>
    <t>CHISHOLM ROAD - ILLEGAL</t>
  </si>
  <si>
    <t>HOBART PLACE - LONG STAY</t>
  </si>
  <si>
    <t>MANNING PLACE - SHORT STAY</t>
  </si>
  <si>
    <t>STAFFORD PLACE - ILLEGAL</t>
  </si>
  <si>
    <t>3518-LON RICHMOND (Queens Road)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</si>
</sst>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d\ dd\ mmmm\ yyyy"/>
    <numFmt numFmtId="165" formatCode="[$-809]dd\ mmmm\ yyyy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rgb="FF141B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165" fontId="0" fillId="0" borderId="0"/>
    <xf numFmtId="165" fontId="6" fillId="0" borderId="0"/>
    <xf numFmtId="165" fontId="3" fillId="0" borderId="0"/>
  </cellStyleXfs>
  <cellXfs count="149">
    <xf numFmtId="165" fontId="0" fillId="0" borderId="0" xfId="0"/>
    <xf numFmtId="165" fontId="0" fillId="2" borderId="0" xfId="0" applyFill="1" applyAlignment="1"/>
    <xf numFmtId="165" fontId="6" fillId="3" borderId="0" xfId="1" applyFill="1"/>
    <xf numFmtId="165" fontId="7" fillId="4" borderId="0" xfId="1" applyFont="1" applyFill="1"/>
    <xf numFmtId="165" fontId="8" fillId="4" borderId="0" xfId="1" applyFont="1" applyFill="1" applyAlignment="1">
      <alignment horizontal="left" vertical="center"/>
    </xf>
    <xf numFmtId="164" fontId="8" fillId="3" borderId="0" xfId="1" applyNumberFormat="1" applyFont="1" applyFill="1" applyAlignment="1" applyProtection="1">
      <alignment horizontal="left" vertical="center" shrinkToFit="1"/>
      <protection locked="0"/>
    </xf>
    <xf numFmtId="165" fontId="7" fillId="4" borderId="0" xfId="1" applyFont="1" applyFill="1" applyAlignment="1">
      <alignment horizontal="left"/>
    </xf>
    <xf numFmtId="165" fontId="8" fillId="4" borderId="1" xfId="1" applyFont="1" applyFill="1" applyBorder="1" applyAlignment="1">
      <alignment horizontal="left" vertical="center"/>
    </xf>
    <xf numFmtId="164" fontId="9" fillId="3" borderId="2" xfId="1" applyNumberFormat="1" applyFont="1" applyFill="1" applyBorder="1" applyAlignment="1" applyProtection="1">
      <alignment horizontal="left" vertical="center" shrinkToFit="1"/>
      <protection locked="0"/>
    </xf>
    <xf numFmtId="165" fontId="9" fillId="4" borderId="0" xfId="1" applyFont="1" applyFill="1"/>
    <xf numFmtId="165" fontId="9" fillId="4" borderId="0" xfId="1" applyFont="1" applyFill="1" applyAlignment="1" applyProtection="1">
      <alignment horizontal="center"/>
      <protection locked="0"/>
    </xf>
    <xf numFmtId="165" fontId="0" fillId="5" borderId="0" xfId="0" applyFill="1" applyAlignment="1"/>
    <xf numFmtId="165" fontId="6" fillId="0" borderId="0" xfId="1" applyAlignment="1">
      <alignment wrapText="1"/>
    </xf>
    <xf numFmtId="165" fontId="6" fillId="0" borderId="7" xfId="1" applyBorder="1" applyAlignment="1">
      <alignment wrapText="1"/>
    </xf>
    <xf numFmtId="165" fontId="6" fillId="0" borderId="0" xfId="1" applyAlignment="1"/>
    <xf numFmtId="165" fontId="12" fillId="0" borderId="0" xfId="1" applyFont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165" fontId="11" fillId="0" borderId="0" xfId="1" applyFont="1" applyAlignment="1">
      <alignment wrapText="1"/>
    </xf>
    <xf numFmtId="165" fontId="11" fillId="0" borderId="8" xfId="1" applyFont="1" applyBorder="1" applyAlignment="1">
      <alignment horizontal="center" vertical="center" wrapText="1"/>
    </xf>
    <xf numFmtId="165" fontId="6" fillId="0" borderId="8" xfId="1" applyBorder="1" applyAlignment="1">
      <alignment vertical="center" wrapText="1"/>
    </xf>
    <xf numFmtId="165" fontId="14" fillId="0" borderId="0" xfId="1" applyFont="1" applyAlignment="1">
      <alignment wrapText="1"/>
    </xf>
    <xf numFmtId="165" fontId="11" fillId="0" borderId="0" xfId="1" applyFont="1" applyAlignment="1">
      <alignment horizontal="right"/>
    </xf>
    <xf numFmtId="165" fontId="11" fillId="0" borderId="0" xfId="2" applyFont="1" applyAlignment="1">
      <alignment wrapText="1"/>
    </xf>
    <xf numFmtId="165" fontId="12" fillId="0" borderId="0" xfId="1" applyFont="1"/>
    <xf numFmtId="165" fontId="12" fillId="0" borderId="0" xfId="1" applyFont="1" applyAlignment="1">
      <alignment horizontal="center"/>
    </xf>
    <xf numFmtId="165" fontId="14" fillId="0" borderId="0" xfId="1" applyFont="1" applyAlignment="1"/>
    <xf numFmtId="165" fontId="3" fillId="0" borderId="0" xfId="2"/>
    <xf numFmtId="165" fontId="4" fillId="0" borderId="0" xfId="2" applyFont="1"/>
    <xf numFmtId="165" fontId="15" fillId="0" borderId="0" xfId="2" applyFont="1"/>
    <xf numFmtId="165" fontId="5" fillId="0" borderId="0" xfId="2" applyFont="1" applyBorder="1" applyAlignment="1"/>
    <xf numFmtId="165" fontId="3" fillId="0" borderId="0" xfId="2" applyFont="1" applyBorder="1" applyAlignment="1"/>
    <xf numFmtId="165" fontId="3" fillId="0" borderId="7" xfId="2" applyFont="1" applyBorder="1" applyAlignment="1"/>
    <xf numFmtId="165" fontId="3" fillId="0" borderId="0" xfId="2" applyAlignment="1">
      <alignment wrapText="1"/>
    </xf>
    <xf numFmtId="165" fontId="17" fillId="0" borderId="10" xfId="2" applyFont="1" applyBorder="1" applyAlignment="1">
      <alignment horizontal="center" wrapText="1"/>
    </xf>
    <xf numFmtId="165" fontId="18" fillId="0" borderId="11" xfId="2" applyFont="1" applyBorder="1" applyAlignment="1">
      <alignment horizontal="center" wrapText="1"/>
    </xf>
    <xf numFmtId="165" fontId="19" fillId="0" borderId="10" xfId="2" applyFont="1" applyBorder="1" applyAlignment="1">
      <alignment horizontal="center" wrapText="1"/>
    </xf>
    <xf numFmtId="165" fontId="4" fillId="0" borderId="0" xfId="2" applyFont="1" applyAlignment="1">
      <alignment wrapText="1"/>
    </xf>
    <xf numFmtId="165" fontId="5" fillId="0" borderId="0" xfId="2" applyFont="1"/>
    <xf numFmtId="165" fontId="3" fillId="0" borderId="0" xfId="2" applyFont="1"/>
    <xf numFmtId="165" fontId="19" fillId="0" borderId="3" xfId="2" applyFont="1" applyBorder="1" applyAlignment="1">
      <alignment horizontal="center" wrapText="1"/>
    </xf>
    <xf numFmtId="165" fontId="5" fillId="0" borderId="3" xfId="2" applyFont="1" applyBorder="1" applyAlignment="1">
      <alignment horizontal="center"/>
    </xf>
    <xf numFmtId="165" fontId="20" fillId="3" borderId="0" xfId="1" applyFont="1" applyFill="1" applyAlignment="1">
      <alignment wrapText="1"/>
    </xf>
    <xf numFmtId="165" fontId="20" fillId="3" borderId="0" xfId="1" applyFont="1" applyFill="1" applyAlignment="1"/>
    <xf numFmtId="165" fontId="11" fillId="0" borderId="8" xfId="1" applyFont="1" applyBorder="1" applyAlignment="1">
      <alignment horizontal="center" vertical="center"/>
    </xf>
    <xf numFmtId="165" fontId="20" fillId="0" borderId="0" xfId="1" applyFont="1" applyAlignment="1">
      <alignment wrapText="1"/>
    </xf>
    <xf numFmtId="165" fontId="21" fillId="0" borderId="0" xfId="1" applyFont="1" applyAlignment="1">
      <alignment horizontal="right"/>
    </xf>
    <xf numFmtId="165" fontId="21" fillId="0" borderId="7" xfId="1" applyNumberFormat="1" applyFont="1" applyBorder="1" applyAlignment="1">
      <alignment horizontal="right"/>
    </xf>
    <xf numFmtId="165" fontId="22" fillId="0" borderId="0" xfId="1" applyFont="1" applyAlignment="1">
      <alignment horizontal="center"/>
    </xf>
    <xf numFmtId="165" fontId="20" fillId="0" borderId="0" xfId="1" applyFont="1" applyAlignment="1"/>
    <xf numFmtId="165" fontId="2" fillId="0" borderId="0" xfId="2" applyFont="1"/>
    <xf numFmtId="165" fontId="2" fillId="0" borderId="0" xfId="2" applyFont="1" applyAlignment="1">
      <alignment wrapText="1"/>
    </xf>
    <xf numFmtId="165" fontId="0" fillId="0" borderId="16" xfId="0" applyFill="1" applyBorder="1"/>
    <xf numFmtId="165" fontId="0" fillId="0" borderId="17" xfId="0" applyFill="1" applyBorder="1"/>
    <xf numFmtId="165" fontId="0" fillId="0" borderId="0" xfId="0" applyBorder="1"/>
    <xf numFmtId="165" fontId="22" fillId="3" borderId="0" xfId="1" applyFont="1" applyFill="1" applyAlignment="1">
      <alignment horizontal="center"/>
    </xf>
    <xf numFmtId="165" fontId="21" fillId="3" borderId="0" xfId="1" applyFont="1" applyFill="1" applyAlignment="1">
      <alignment horizontal="right"/>
    </xf>
    <xf numFmtId="165" fontId="2" fillId="3" borderId="0" xfId="2" applyFont="1" applyFill="1"/>
    <xf numFmtId="165" fontId="21" fillId="3" borderId="0" xfId="1" applyFont="1" applyFill="1" applyBorder="1" applyAlignment="1">
      <alignment horizontal="right"/>
    </xf>
    <xf numFmtId="20" fontId="5" fillId="3" borderId="0" xfId="2" applyNumberFormat="1" applyFont="1" applyFill="1" applyAlignment="1"/>
    <xf numFmtId="20" fontId="21" fillId="3" borderId="0" xfId="1" applyNumberFormat="1" applyFont="1" applyFill="1" applyAlignment="1"/>
    <xf numFmtId="165" fontId="2" fillId="3" borderId="0" xfId="2" applyFont="1" applyFill="1" applyAlignment="1">
      <alignment wrapText="1"/>
    </xf>
    <xf numFmtId="20" fontId="5" fillId="3" borderId="0" xfId="2" applyNumberFormat="1" applyFont="1" applyFill="1"/>
    <xf numFmtId="165" fontId="11" fillId="6" borderId="15" xfId="0" applyFont="1" applyFill="1" applyBorder="1" applyAlignment="1">
      <alignment horizontal="center"/>
    </xf>
    <xf numFmtId="165" fontId="11" fillId="6" borderId="14" xfId="0" applyFont="1" applyFill="1" applyBorder="1" applyAlignment="1">
      <alignment horizontal="center"/>
    </xf>
    <xf numFmtId="165" fontId="11" fillId="6" borderId="14" xfId="0" applyFont="1" applyFill="1" applyBorder="1"/>
    <xf numFmtId="165" fontId="11" fillId="6" borderId="18" xfId="0" applyFont="1" applyFill="1" applyBorder="1"/>
    <xf numFmtId="165" fontId="11" fillId="6" borderId="19" xfId="0" applyFont="1" applyFill="1" applyBorder="1"/>
    <xf numFmtId="165" fontId="11" fillId="6" borderId="20" xfId="0" applyFont="1" applyFill="1" applyBorder="1"/>
    <xf numFmtId="165" fontId="0" fillId="0" borderId="16" xfId="0" applyBorder="1" applyAlignment="1">
      <alignment horizontal="left"/>
    </xf>
    <xf numFmtId="165" fontId="0" fillId="0" borderId="17" xfId="0" applyBorder="1" applyAlignment="1">
      <alignment horizontal="left"/>
    </xf>
    <xf numFmtId="0" fontId="3" fillId="0" borderId="12" xfId="2" applyNumberFormat="1" applyBorder="1" applyAlignment="1">
      <alignment horizontal="center"/>
    </xf>
    <xf numFmtId="0" fontId="3" fillId="0" borderId="13" xfId="2" applyNumberFormat="1" applyBorder="1" applyAlignment="1">
      <alignment horizontal="center"/>
    </xf>
    <xf numFmtId="0" fontId="5" fillId="0" borderId="10" xfId="2" applyNumberFormat="1" applyFont="1" applyBorder="1" applyAlignment="1">
      <alignment horizontal="center"/>
    </xf>
    <xf numFmtId="0" fontId="0" fillId="0" borderId="24" xfId="0" applyNumberFormat="1" applyBorder="1"/>
    <xf numFmtId="0" fontId="0" fillId="0" borderId="0" xfId="0" applyNumberFormat="1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NumberFormat="1" applyBorder="1"/>
    <xf numFmtId="165" fontId="0" fillId="0" borderId="15" xfId="0" applyBorder="1"/>
    <xf numFmtId="165" fontId="0" fillId="0" borderId="16" xfId="0" applyBorder="1"/>
    <xf numFmtId="165" fontId="0" fillId="0" borderId="17" xfId="0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20" fontId="0" fillId="0" borderId="0" xfId="0" applyNumberFormat="1" applyBorder="1"/>
    <xf numFmtId="165" fontId="0" fillId="0" borderId="0" xfId="0" applyFill="1" applyBorder="1"/>
    <xf numFmtId="165" fontId="11" fillId="6" borderId="24" xfId="0" applyFont="1" applyFill="1" applyBorder="1" applyAlignment="1">
      <alignment horizontal="center"/>
    </xf>
    <xf numFmtId="165" fontId="0" fillId="0" borderId="15" xfId="0" applyFill="1" applyBorder="1"/>
    <xf numFmtId="20" fontId="11" fillId="6" borderId="18" xfId="0" applyNumberFormat="1" applyFont="1" applyFill="1" applyBorder="1" applyAlignment="1">
      <alignment horizontal="center"/>
    </xf>
    <xf numFmtId="20" fontId="11" fillId="6" borderId="19" xfId="0" applyNumberFormat="1" applyFont="1" applyFill="1" applyBorder="1" applyAlignment="1">
      <alignment horizontal="center"/>
    </xf>
    <xf numFmtId="20" fontId="11" fillId="6" borderId="20" xfId="0" applyNumberFormat="1" applyFont="1" applyFill="1" applyBorder="1" applyAlignment="1">
      <alignment horizontal="center"/>
    </xf>
    <xf numFmtId="0" fontId="6" fillId="0" borderId="9" xfId="1" applyNumberFormat="1" applyBorder="1" applyAlignment="1">
      <alignment horizontal="center" vertical="center" wrapText="1"/>
    </xf>
    <xf numFmtId="0" fontId="6" fillId="0" borderId="8" xfId="1" applyNumberFormat="1" applyBorder="1" applyAlignment="1">
      <alignment vertical="center" wrapText="1"/>
    </xf>
    <xf numFmtId="0" fontId="5" fillId="0" borderId="12" xfId="2" applyNumberFormat="1" applyFont="1" applyBorder="1" applyAlignment="1">
      <alignment horizontal="center"/>
    </xf>
    <xf numFmtId="165" fontId="1" fillId="3" borderId="0" xfId="2" applyFont="1" applyFill="1"/>
    <xf numFmtId="165" fontId="1" fillId="3" borderId="0" xfId="2" applyFont="1" applyFill="1" applyAlignment="1"/>
    <xf numFmtId="165" fontId="1" fillId="3" borderId="0" xfId="2" applyFont="1" applyFill="1" applyAlignment="1">
      <alignment wrapText="1"/>
    </xf>
    <xf numFmtId="0" fontId="0" fillId="0" borderId="0" xfId="0" applyNumberFormat="1" applyFill="1" applyBorder="1"/>
    <xf numFmtId="20" fontId="0" fillId="0" borderId="24" xfId="0" applyNumberFormat="1" applyBorder="1"/>
    <xf numFmtId="20" fontId="0" fillId="0" borderId="25" xfId="0" applyNumberFormat="1" applyBorder="1"/>
    <xf numFmtId="165" fontId="25" fillId="3" borderId="0" xfId="1" applyFont="1" applyFill="1" applyAlignment="1">
      <alignment horizontal="center"/>
    </xf>
    <xf numFmtId="165" fontId="26" fillId="3" borderId="0" xfId="1" applyFont="1" applyFill="1" applyAlignment="1">
      <alignment wrapText="1"/>
    </xf>
    <xf numFmtId="165" fontId="26" fillId="3" borderId="0" xfId="1" applyFont="1" applyFill="1" applyAlignment="1"/>
    <xf numFmtId="165" fontId="27" fillId="3" borderId="0" xfId="2" applyFont="1" applyFill="1"/>
    <xf numFmtId="165" fontId="24" fillId="3" borderId="0" xfId="2" applyFont="1" applyFill="1"/>
    <xf numFmtId="165" fontId="23" fillId="3" borderId="0" xfId="2" applyFont="1" applyFill="1"/>
    <xf numFmtId="20" fontId="23" fillId="3" borderId="0" xfId="2" applyNumberFormat="1" applyFont="1" applyFill="1" applyAlignment="1"/>
    <xf numFmtId="20" fontId="28" fillId="3" borderId="0" xfId="1" applyNumberFormat="1" applyFont="1" applyFill="1" applyAlignment="1"/>
    <xf numFmtId="165" fontId="24" fillId="3" borderId="0" xfId="2" applyFont="1" applyFill="1" applyAlignment="1">
      <alignment horizontal="right"/>
    </xf>
    <xf numFmtId="165" fontId="24" fillId="3" borderId="0" xfId="2" applyFont="1" applyFill="1" applyAlignment="1"/>
    <xf numFmtId="165" fontId="24" fillId="3" borderId="0" xfId="2" applyFont="1" applyFill="1" applyAlignment="1">
      <alignment wrapText="1"/>
    </xf>
    <xf numFmtId="165" fontId="29" fillId="3" borderId="0" xfId="2" applyFont="1" applyFill="1" applyAlignment="1">
      <alignment horizontal="right"/>
    </xf>
    <xf numFmtId="165" fontId="23" fillId="3" borderId="0" xfId="2" applyFont="1" applyFill="1" applyAlignment="1">
      <alignment horizontal="right"/>
    </xf>
    <xf numFmtId="165" fontId="23" fillId="3" borderId="0" xfId="2" applyFont="1" applyFill="1" applyAlignment="1">
      <alignment horizontal="left"/>
    </xf>
    <xf numFmtId="20" fontId="23" fillId="3" borderId="0" xfId="2" applyNumberFormat="1" applyFont="1" applyFill="1"/>
    <xf numFmtId="20" fontId="30" fillId="0" borderId="0" xfId="0" applyNumberFormat="1" applyFont="1"/>
    <xf numFmtId="165" fontId="24" fillId="3" borderId="0" xfId="2" applyFont="1" applyFill="1" applyAlignment="1">
      <alignment horizontal="center"/>
    </xf>
    <xf numFmtId="0" fontId="26" fillId="3" borderId="0" xfId="0" applyNumberFormat="1" applyFont="1" applyFill="1"/>
    <xf numFmtId="0" fontId="24" fillId="3" borderId="0" xfId="2" applyNumberFormat="1" applyFont="1" applyFill="1" applyAlignment="1"/>
    <xf numFmtId="165" fontId="26" fillId="3" borderId="0" xfId="0" applyFont="1" applyFill="1" applyAlignment="1">
      <alignment horizontal="left"/>
    </xf>
    <xf numFmtId="20" fontId="24" fillId="3" borderId="0" xfId="2" applyNumberFormat="1" applyFont="1" applyFill="1"/>
    <xf numFmtId="165" fontId="24" fillId="3" borderId="0" xfId="2" applyFont="1" applyFill="1" applyAlignment="1">
      <alignment vertical="center"/>
    </xf>
    <xf numFmtId="0" fontId="24" fillId="3" borderId="0" xfId="2" applyNumberFormat="1" applyFont="1" applyFill="1"/>
    <xf numFmtId="165" fontId="24" fillId="3" borderId="0" xfId="2" applyFont="1" applyFill="1" applyAlignment="1">
      <alignment horizontal="right" vertical="center"/>
    </xf>
    <xf numFmtId="165" fontId="8" fillId="3" borderId="0" xfId="1" applyFont="1" applyFill="1" applyAlignment="1" applyProtection="1">
      <alignment horizontal="left" vertical="center" shrinkToFit="1"/>
      <protection locked="0"/>
    </xf>
    <xf numFmtId="165" fontId="8" fillId="3" borderId="0" xfId="1" applyNumberFormat="1" applyFont="1" applyFill="1" applyAlignment="1" applyProtection="1">
      <alignment horizontal="left" vertical="center" shrinkToFit="1"/>
      <protection locked="0"/>
    </xf>
    <xf numFmtId="164" fontId="8" fillId="3" borderId="0" xfId="1" quotePrefix="1" applyNumberFormat="1" applyFont="1" applyFill="1" applyAlignment="1" applyProtection="1">
      <alignment horizontal="left" vertical="center" shrinkToFit="1"/>
      <protection locked="0"/>
    </xf>
    <xf numFmtId="164" fontId="8" fillId="3" borderId="0" xfId="1" applyNumberFormat="1" applyFont="1" applyFill="1" applyAlignment="1" applyProtection="1">
      <alignment horizontal="left" vertical="center" shrinkToFit="1"/>
      <protection locked="0"/>
    </xf>
    <xf numFmtId="165" fontId="10" fillId="4" borderId="3" xfId="1" applyFont="1" applyFill="1" applyBorder="1" applyAlignment="1">
      <alignment horizontal="left" vertical="top" wrapText="1"/>
    </xf>
    <xf numFmtId="165" fontId="10" fillId="0" borderId="4" xfId="1" applyFont="1" applyBorder="1" applyAlignment="1">
      <alignment horizontal="left" vertical="top" wrapText="1"/>
    </xf>
    <xf numFmtId="165" fontId="10" fillId="0" borderId="3" xfId="1" applyFont="1" applyBorder="1" applyAlignment="1">
      <alignment horizontal="left" vertical="top" wrapText="1"/>
    </xf>
    <xf numFmtId="165" fontId="10" fillId="0" borderId="5" xfId="1" applyFont="1" applyBorder="1" applyAlignment="1">
      <alignment horizontal="left" vertical="top" wrapText="1"/>
    </xf>
    <xf numFmtId="165" fontId="10" fillId="0" borderId="6" xfId="1" applyFont="1" applyBorder="1" applyAlignment="1">
      <alignment horizontal="left" vertical="top" wrapText="1"/>
    </xf>
    <xf numFmtId="165" fontId="11" fillId="0" borderId="0" xfId="1" applyFont="1" applyAlignment="1">
      <alignment horizontal="right" wrapText="1"/>
    </xf>
    <xf numFmtId="165" fontId="11" fillId="0" borderId="0" xfId="1" applyNumberFormat="1" applyFont="1" applyAlignment="1">
      <alignment horizontal="right"/>
    </xf>
    <xf numFmtId="14" fontId="11" fillId="0" borderId="7" xfId="1" applyNumberFormat="1" applyFont="1" applyBorder="1" applyAlignment="1">
      <alignment horizontal="right" wrapText="1"/>
    </xf>
    <xf numFmtId="165" fontId="3" fillId="0" borderId="0" xfId="2" applyNumberFormat="1" applyAlignment="1">
      <alignment horizontal="center"/>
    </xf>
    <xf numFmtId="165" fontId="16" fillId="3" borderId="0" xfId="1" quotePrefix="1" applyNumberFormat="1" applyFont="1" applyFill="1" applyAlignment="1" applyProtection="1">
      <alignment horizontal="center" vertical="center" shrinkToFit="1"/>
      <protection locked="0"/>
    </xf>
    <xf numFmtId="165" fontId="11" fillId="6" borderId="18" xfId="0" applyFont="1" applyFill="1" applyBorder="1" applyAlignment="1">
      <alignment horizontal="center"/>
    </xf>
    <xf numFmtId="165" fontId="11" fillId="6" borderId="19" xfId="0" applyFont="1" applyFill="1" applyBorder="1" applyAlignment="1">
      <alignment horizontal="center"/>
    </xf>
    <xf numFmtId="165" fontId="11" fillId="6" borderId="20" xfId="0" applyFont="1" applyFill="1" applyBorder="1" applyAlignment="1">
      <alignment horizontal="center"/>
    </xf>
    <xf numFmtId="20" fontId="11" fillId="6" borderId="18" xfId="0" applyNumberFormat="1" applyFont="1" applyFill="1" applyBorder="1" applyAlignment="1">
      <alignment horizontal="center"/>
    </xf>
    <xf numFmtId="20" fontId="11" fillId="6" borderId="19" xfId="0" applyNumberFormat="1" applyFont="1" applyFill="1" applyBorder="1" applyAlignment="1">
      <alignment horizontal="center"/>
    </xf>
    <xf numFmtId="20" fontId="11" fillId="6" borderId="20" xfId="0" applyNumberFormat="1" applyFont="1" applyFill="1" applyBorder="1" applyAlignment="1">
      <alignment horizontal="center"/>
    </xf>
    <xf numFmtId="165" fontId="11" fillId="6" borderId="21" xfId="0" applyFont="1" applyFill="1" applyBorder="1" applyAlignment="1">
      <alignment horizontal="center"/>
    </xf>
    <xf numFmtId="165" fontId="11" fillId="6" borderId="22" xfId="0" applyFont="1" applyFill="1" applyBorder="1" applyAlignment="1">
      <alignment horizontal="center"/>
    </xf>
    <xf numFmtId="165" fontId="11" fillId="6" borderId="23" xfId="0" applyFont="1" applyFill="1" applyBorder="1" applyAlignment="1">
      <alignment horizontal="center"/>
    </xf>
  </cellXfs>
  <cellStyles count="3">
    <cellStyle name="Normal" xfId="0" builtinId="0"/>
    <cellStyle name="Normal 2 2" xfId="1"/>
    <cellStyle name="Normal 3 2" xfId="2"/>
  </cellStyles>
  <dxfs count="0"/>
  <tableStyles count="0" defaultTableStyle="TableStyleMedium2" defaultPivotStyle="PivotStyleLight16"/>
  <colors>
    <mruColors>
      <color rgb="FF51C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Thursday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'CAMBRIAN ROAD'!$AA$38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ROAD'!$AB$38:$AQ$38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D-40FD-941C-A24BAD3C3A9B}"/>
            </c:ext>
          </c:extLst>
        </c:ser>
        <c:ser>
          <c:idx val="1"/>
          <c:order val="1"/>
          <c:tx>
            <c:strRef>
              <c:f>'CAMBRIAN ROAD'!$AA$39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ROAD'!$AB$39:$AQ$39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D-40FD-941C-A24BAD3C3A9B}"/>
            </c:ext>
          </c:extLst>
        </c:ser>
        <c:ser>
          <c:idx val="2"/>
          <c:order val="2"/>
          <c:tx>
            <c:strRef>
              <c:f>'CAMBRIAN ROAD'!$AA$40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ROAD'!$AB$40:$AQ$40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D-40FD-941C-A24BAD3C3A9B}"/>
            </c:ext>
          </c:extLst>
        </c:ser>
        <c:ser>
          <c:idx val="3"/>
          <c:order val="3"/>
          <c:tx>
            <c:strRef>
              <c:f>'CAMBRIAN ROAD'!$AA$41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ROAD'!$AB$41:$AQ$41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D-40FD-941C-A24BAD3C3A9B}"/>
            </c:ext>
          </c:extLst>
        </c:ser>
        <c:ser>
          <c:idx val="4"/>
          <c:order val="4"/>
          <c:tx>
            <c:strRef>
              <c:f>'CAMBRIAN ROAD'!$AA$42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ROAD'!$AB$42:$AQ$42</c:f>
              <c:numCache>
                <c:formatCode>General</c:formatCode>
                <c:ptCount val="16"/>
                <c:pt idx="0">
                  <c:v>38</c:v>
                </c:pt>
                <c:pt idx="1">
                  <c:v>38</c:v>
                </c:pt>
                <c:pt idx="2">
                  <c:v>34</c:v>
                </c:pt>
                <c:pt idx="3">
                  <c:v>34</c:v>
                </c:pt>
                <c:pt idx="4">
                  <c:v>31</c:v>
                </c:pt>
                <c:pt idx="5">
                  <c:v>29</c:v>
                </c:pt>
                <c:pt idx="6">
                  <c:v>30</c:v>
                </c:pt>
                <c:pt idx="7">
                  <c:v>30</c:v>
                </c:pt>
                <c:pt idx="8">
                  <c:v>29</c:v>
                </c:pt>
                <c:pt idx="9">
                  <c:v>31</c:v>
                </c:pt>
                <c:pt idx="10">
                  <c:v>30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DD-40FD-941C-A24BAD3C3A9B}"/>
            </c:ext>
          </c:extLst>
        </c:ser>
        <c:ser>
          <c:idx val="5"/>
          <c:order val="5"/>
          <c:tx>
            <c:strRef>
              <c:f>'CAMBRIAN ROAD'!$AA$43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ROAD'!$AB$43:$AQ$43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DD-40FD-941C-A24BAD3C3A9B}"/>
            </c:ext>
          </c:extLst>
        </c:ser>
        <c:ser>
          <c:idx val="6"/>
          <c:order val="6"/>
          <c:tx>
            <c:strRef>
              <c:f>'CAMBRIAN ROAD'!$AA$44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'CAMBRIAN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ROAD'!$AB$44:$AQ$44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DD-40FD-941C-A24BAD3C3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29472"/>
        <c:axId val="584232216"/>
      </c:barChart>
      <c:lineChart>
        <c:grouping val="stacked"/>
        <c:varyColors val="0"/>
        <c:ser>
          <c:idx val="7"/>
          <c:order val="7"/>
          <c:tx>
            <c:strRef>
              <c:f>'CAMBRIAN ROAD'!$AA$45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'CAMBRIAN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ROAD'!$AB$45:$AQ$45</c:f>
              <c:numCache>
                <c:formatCode>General</c:formatCode>
                <c:ptCount val="16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C-4570-A66C-63912A39A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29472"/>
        <c:axId val="584232216"/>
      </c:lineChart>
      <c:catAx>
        <c:axId val="58422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32216"/>
        <c:crosses val="autoZero"/>
        <c:auto val="1"/>
        <c:lblAlgn val="ctr"/>
        <c:lblOffset val="100"/>
        <c:noMultiLvlLbl val="0"/>
      </c:catAx>
      <c:valAx>
        <c:axId val="584232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29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'CHISHOLM ROAD'!$AA$55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5-4583-B5F1-2B8E07F362DB}"/>
            </c:ext>
          </c:extLst>
        </c:ser>
        <c:ser>
          <c:idx val="1"/>
          <c:order val="1"/>
          <c:tx>
            <c:strRef>
              <c:f>'CHISHOLM ROAD'!$AA$56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5-4583-B5F1-2B8E07F362DB}"/>
            </c:ext>
          </c:extLst>
        </c:ser>
        <c:ser>
          <c:idx val="2"/>
          <c:order val="2"/>
          <c:tx>
            <c:strRef>
              <c:f>'CHISHOLM ROAD'!$AA$57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25-4583-B5F1-2B8E07F362DB}"/>
            </c:ext>
          </c:extLst>
        </c:ser>
        <c:ser>
          <c:idx val="3"/>
          <c:order val="3"/>
          <c:tx>
            <c:strRef>
              <c:f>'CHISHOLM ROAD'!$AA$58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25-4583-B5F1-2B8E07F362DB}"/>
            </c:ext>
          </c:extLst>
        </c:ser>
        <c:ser>
          <c:idx val="4"/>
          <c:order val="4"/>
          <c:tx>
            <c:strRef>
              <c:f>'CHISHOLM ROAD'!$AA$59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ROAD'!$AB$59:$AQ$59</c:f>
              <c:numCache>
                <c:formatCode>General</c:formatCode>
                <c:ptCount val="16"/>
                <c:pt idx="0">
                  <c:v>30</c:v>
                </c:pt>
                <c:pt idx="1">
                  <c:v>30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21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23</c:v>
                </c:pt>
                <c:pt idx="10">
                  <c:v>26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25</c:v>
                </c:pt>
                <c:pt idx="1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25-4583-B5F1-2B8E07F362DB}"/>
            </c:ext>
          </c:extLst>
        </c:ser>
        <c:ser>
          <c:idx val="5"/>
          <c:order val="5"/>
          <c:tx>
            <c:strRef>
              <c:f>'CHISHOLM ROAD'!$AA$60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25-4583-B5F1-2B8E07F362DB}"/>
            </c:ext>
          </c:extLst>
        </c:ser>
        <c:ser>
          <c:idx val="6"/>
          <c:order val="6"/>
          <c:tx>
            <c:strRef>
              <c:f>'CHISHOLM ROAD'!$AA$61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'CHISHOLM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25-4583-B5F1-2B8E07F36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34176"/>
        <c:axId val="584245936"/>
      </c:barChart>
      <c:lineChart>
        <c:grouping val="stacked"/>
        <c:varyColors val="0"/>
        <c:ser>
          <c:idx val="7"/>
          <c:order val="7"/>
          <c:tx>
            <c:strRef>
              <c:f>'CHISHOLM ROAD'!$AA$62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'CHISHOLM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ROAD'!$AB$62:$AQ$62</c:f>
              <c:numCache>
                <c:formatCode>General</c:formatCode>
                <c:ptCount val="16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37</c:v>
                </c:pt>
                <c:pt idx="1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25-4583-B5F1-2B8E07F36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34176"/>
        <c:axId val="584245936"/>
      </c:lineChart>
      <c:catAx>
        <c:axId val="58423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45936"/>
        <c:crosses val="autoZero"/>
        <c:auto val="1"/>
        <c:lblAlgn val="ctr"/>
        <c:lblOffset val="100"/>
        <c:noMultiLvlLbl val="0"/>
      </c:catAx>
      <c:valAx>
        <c:axId val="58424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34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'CHISHOLM ROAD'!$AA$68</c:f>
              <c:strCache>
                <c:ptCount val="1"/>
                <c:pt idx="0">
                  <c:v>CHISHOLM ROAD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75-4F98-B6CF-B99C17CD936A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75-4F98-B6CF-B99C17CD936A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75-4F98-B6CF-B99C17CD936A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75-4F98-B6CF-B99C17CD936A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75-4F98-B6CF-B99C17CD936A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75-4F98-B6CF-B99C17CD93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5-4F98-B6CF-B99C17CD936A}"/>
                </c:ext>
              </c:extLst>
            </c:dLbl>
            <c:dLbl>
              <c:idx val="1"/>
              <c:layout>
                <c:manualLayout>
                  <c:x val="-1.3069268292682927E-2"/>
                  <c:y val="-3.0684757276467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5-4F98-B6CF-B99C17CD936A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75-4F98-B6CF-B99C17CD936A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75-4F98-B6CF-B99C17CD93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75-4F98-B6CF-B99C17CD93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75-4F98-B6CF-B99C17CD936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'CHISHOLM ROAD'!$AB$67:$AH$67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'CHISHOLM ROAD'!$AB$68:$AH$68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35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75-4F98-B6CF-B99C17CD9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'CHISHOLM ROAD'!$AA$48</c:f>
              <c:strCache>
                <c:ptCount val="1"/>
                <c:pt idx="0">
                  <c:v>CHISHOLM ROAD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22-40FC-975A-4A8A4C513C30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22-40FC-975A-4A8A4C513C30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22-40FC-975A-4A8A4C513C30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22-40FC-975A-4A8A4C513C30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22-40FC-975A-4A8A4C513C30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22-40FC-975A-4A8A4C513C30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22-40FC-975A-4A8A4C513C30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22-40FC-975A-4A8A4C513C30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22-40FC-975A-4A8A4C513C30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22-40FC-975A-4A8A4C513C30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22-40FC-975A-4A8A4C513C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22-40FC-975A-4A8A4C513C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22-40FC-975A-4A8A4C513C3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'CHISHOLM ROAD'!$AB$47:$AH$47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'CHISHOLM ROAD'!$AB$48:$AH$48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38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22-40FC-975A-4A8A4C513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'CHISHOLM ROAD'!$AB$47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ROAD'!$AA$48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ROAD'!$AB$48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5-4F51-8274-8FBC4CF316E7}"/>
            </c:ext>
          </c:extLst>
        </c:ser>
        <c:ser>
          <c:idx val="1"/>
          <c:order val="1"/>
          <c:tx>
            <c:strRef>
              <c:f>'CHISHOLM ROAD'!$AC$47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ROAD'!$AA$48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ROAD'!$AC$48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5-4F51-8274-8FBC4CF316E7}"/>
            </c:ext>
          </c:extLst>
        </c:ser>
        <c:ser>
          <c:idx val="2"/>
          <c:order val="2"/>
          <c:tx>
            <c:strRef>
              <c:f>'CHISHOLM ROAD'!$AD$47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ROAD'!$AA$48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ROAD'!$AD$48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5-4F51-8274-8FBC4CF316E7}"/>
            </c:ext>
          </c:extLst>
        </c:ser>
        <c:ser>
          <c:idx val="3"/>
          <c:order val="3"/>
          <c:tx>
            <c:strRef>
              <c:f>'CHISHOLM ROAD'!$AE$47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ROAD'!$AA$48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ROAD'!$AE$48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D5-4F51-8274-8FBC4CF316E7}"/>
            </c:ext>
          </c:extLst>
        </c:ser>
        <c:ser>
          <c:idx val="4"/>
          <c:order val="4"/>
          <c:tx>
            <c:strRef>
              <c:f>'CHISHOLM ROAD'!$AF$47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ROAD'!$AA$48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ROAD'!$AF$48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D5-4F51-8274-8FBC4CF316E7}"/>
            </c:ext>
          </c:extLst>
        </c:ser>
        <c:ser>
          <c:idx val="5"/>
          <c:order val="5"/>
          <c:tx>
            <c:strRef>
              <c:f>'CHISHOLM ROAD'!$AG$47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ROAD'!$AA$48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D5-4F51-8274-8FBC4CF316E7}"/>
            </c:ext>
          </c:extLst>
        </c:ser>
        <c:ser>
          <c:idx val="6"/>
          <c:order val="6"/>
          <c:tx>
            <c:strRef>
              <c:f>'CHISHOLM ROAD'!$AH$47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'CHISHOLM ROAD'!$AA$48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D5-4F51-8274-8FBC4CF31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234960"/>
        <c:axId val="584244760"/>
      </c:barChart>
      <c:catAx>
        <c:axId val="58423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44760"/>
        <c:crosses val="autoZero"/>
        <c:auto val="1"/>
        <c:lblAlgn val="ctr"/>
        <c:lblOffset val="100"/>
        <c:noMultiLvlLbl val="0"/>
      </c:catAx>
      <c:valAx>
        <c:axId val="584244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234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'CHISHOLM ROAD'!$AB$67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ROAD'!$AA$68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5-4A96-820D-1A8222DE5120}"/>
            </c:ext>
          </c:extLst>
        </c:ser>
        <c:ser>
          <c:idx val="1"/>
          <c:order val="1"/>
          <c:tx>
            <c:strRef>
              <c:f>'CHISHOLM ROAD'!$AC$67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ROAD'!$AA$68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ROAD'!$AC$68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5-4A96-820D-1A8222DE5120}"/>
            </c:ext>
          </c:extLst>
        </c:ser>
        <c:ser>
          <c:idx val="2"/>
          <c:order val="2"/>
          <c:tx>
            <c:strRef>
              <c:f>'CHISHOLM ROAD'!$AD$67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ROAD'!$AA$68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ROAD'!$AD$68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5-4A96-820D-1A8222DE5120}"/>
            </c:ext>
          </c:extLst>
        </c:ser>
        <c:ser>
          <c:idx val="3"/>
          <c:order val="3"/>
          <c:tx>
            <c:strRef>
              <c:f>'CHISHOLM ROAD'!$AE$67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ROAD'!$AA$68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ROAD'!$AE$68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B5-4A96-820D-1A8222DE5120}"/>
            </c:ext>
          </c:extLst>
        </c:ser>
        <c:ser>
          <c:idx val="4"/>
          <c:order val="4"/>
          <c:tx>
            <c:strRef>
              <c:f>'CHISHOLM ROAD'!$AF$67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ROAD'!$AA$68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ROAD'!$AF$68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B5-4A96-820D-1A8222DE5120}"/>
            </c:ext>
          </c:extLst>
        </c:ser>
        <c:ser>
          <c:idx val="5"/>
          <c:order val="5"/>
          <c:tx>
            <c:strRef>
              <c:f>'CHISHOLM ROAD'!$AG$67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'CHISHOLM ROAD'!$AA$68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B5-4A96-820D-1A8222DE5120}"/>
            </c:ext>
          </c:extLst>
        </c:ser>
        <c:ser>
          <c:idx val="6"/>
          <c:order val="6"/>
          <c:tx>
            <c:strRef>
              <c:f>'CHISHOLM ROAD'!$AH$67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'CHISHOLM ROAD'!$AA$68</c:f>
              <c:strCache>
                <c:ptCount val="1"/>
                <c:pt idx="0">
                  <c:v>CHISHOLM ROAD</c:v>
                </c:pt>
              </c:strCache>
            </c:strRef>
          </c:cat>
          <c:val>
            <c:numRef>
              <c:f>'CHISHOLM ROAD'!$AH$68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B5-4A96-820D-1A8222DE5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242408"/>
        <c:axId val="584238880"/>
      </c:barChart>
      <c:catAx>
        <c:axId val="584242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38880"/>
        <c:crosses val="autoZero"/>
        <c:auto val="1"/>
        <c:lblAlgn val="ctr"/>
        <c:lblOffset val="100"/>
        <c:noMultiLvlLbl val="0"/>
      </c:catAx>
      <c:valAx>
        <c:axId val="584238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242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'CHISHOLM ROAD'!$AA$46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'CHISHOLM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ROAD'!$AB$46:$AQ$46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1-4573-8D21-166429340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43976"/>
        <c:axId val="584237704"/>
      </c:barChart>
      <c:catAx>
        <c:axId val="58424397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37704"/>
        <c:crosses val="autoZero"/>
        <c:auto val="1"/>
        <c:lblAlgn val="ctr"/>
        <c:lblOffset val="100"/>
        <c:noMultiLvlLbl val="0"/>
      </c:catAx>
      <c:valAx>
        <c:axId val="58423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4397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'CHISHOLM ROAD'!$AA$63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'CHISHOLM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ROAD'!$AB$63:$AQ$63</c:f>
              <c:numCache>
                <c:formatCode>General</c:formatCode>
                <c:ptCount val="1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11</c:v>
                </c:pt>
                <c:pt idx="6">
                  <c:v>8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8-4C4D-BA1B-DED81A469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35352"/>
        <c:axId val="584236528"/>
      </c:barChart>
      <c:catAx>
        <c:axId val="58423535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36528"/>
        <c:crosses val="autoZero"/>
        <c:auto val="1"/>
        <c:lblAlgn val="ctr"/>
        <c:lblOffset val="100"/>
        <c:noMultiLvlLbl val="0"/>
      </c:catAx>
      <c:valAx>
        <c:axId val="5842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Thursday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'GROVE ROAD'!$AA$38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ROAD'!$AB$38:$AQ$38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3-4679-BFD3-38F4CB978389}"/>
            </c:ext>
          </c:extLst>
        </c:ser>
        <c:ser>
          <c:idx val="1"/>
          <c:order val="1"/>
          <c:tx>
            <c:strRef>
              <c:f>'GROVE ROAD'!$AA$39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ROAD'!$AB$39:$AQ$39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3-4679-BFD3-38F4CB978389}"/>
            </c:ext>
          </c:extLst>
        </c:ser>
        <c:ser>
          <c:idx val="2"/>
          <c:order val="2"/>
          <c:tx>
            <c:strRef>
              <c:f>'GROVE ROAD'!$AA$40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ROAD'!$AB$40:$AQ$40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3-4679-BFD3-38F4CB978389}"/>
            </c:ext>
          </c:extLst>
        </c:ser>
        <c:ser>
          <c:idx val="3"/>
          <c:order val="3"/>
          <c:tx>
            <c:strRef>
              <c:f>'GROVE ROAD'!$AA$41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ROAD'!$AB$41:$AQ$41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3-4679-BFD3-38F4CB978389}"/>
            </c:ext>
          </c:extLst>
        </c:ser>
        <c:ser>
          <c:idx val="4"/>
          <c:order val="4"/>
          <c:tx>
            <c:strRef>
              <c:f>'GROVE ROAD'!$AA$42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ROAD'!$AB$42:$AQ$42</c:f>
              <c:numCache>
                <c:formatCode>General</c:formatCode>
                <c:ptCount val="16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93-4679-BFD3-38F4CB978389}"/>
            </c:ext>
          </c:extLst>
        </c:ser>
        <c:ser>
          <c:idx val="5"/>
          <c:order val="5"/>
          <c:tx>
            <c:strRef>
              <c:f>'GROVE ROAD'!$AA$43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ROAD'!$AB$43:$AQ$43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93-4679-BFD3-38F4CB978389}"/>
            </c:ext>
          </c:extLst>
        </c:ser>
        <c:ser>
          <c:idx val="6"/>
          <c:order val="6"/>
          <c:tx>
            <c:strRef>
              <c:f>'GROVE ROAD'!$AA$44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'GROVE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ROAD'!$AB$44:$AQ$44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93-4679-BFD3-38F4CB978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27120"/>
        <c:axId val="584236920"/>
      </c:barChart>
      <c:lineChart>
        <c:grouping val="stacked"/>
        <c:varyColors val="0"/>
        <c:ser>
          <c:idx val="7"/>
          <c:order val="7"/>
          <c:tx>
            <c:strRef>
              <c:f>'GROVE ROAD'!$AA$45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'GROVE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ROAD'!$AB$45:$AQ$45</c:f>
              <c:numCache>
                <c:formatCode>General</c:formatCode>
                <c:ptCount val="1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93-4679-BFD3-38F4CB978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27120"/>
        <c:axId val="584236920"/>
      </c:lineChart>
      <c:catAx>
        <c:axId val="58422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36920"/>
        <c:crosses val="autoZero"/>
        <c:auto val="1"/>
        <c:lblAlgn val="ctr"/>
        <c:lblOffset val="100"/>
        <c:noMultiLvlLbl val="0"/>
      </c:catAx>
      <c:valAx>
        <c:axId val="584236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27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'GROVE ROAD'!$AA$55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9-4027-BADA-54829AB7061A}"/>
            </c:ext>
          </c:extLst>
        </c:ser>
        <c:ser>
          <c:idx val="1"/>
          <c:order val="1"/>
          <c:tx>
            <c:strRef>
              <c:f>'GROVE ROAD'!$AA$56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9-4027-BADA-54829AB7061A}"/>
            </c:ext>
          </c:extLst>
        </c:ser>
        <c:ser>
          <c:idx val="2"/>
          <c:order val="2"/>
          <c:tx>
            <c:strRef>
              <c:f>'GROVE ROAD'!$AA$57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ROAD'!$AB$57:$AQ$57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29-4027-BADA-54829AB7061A}"/>
            </c:ext>
          </c:extLst>
        </c:ser>
        <c:ser>
          <c:idx val="3"/>
          <c:order val="3"/>
          <c:tx>
            <c:strRef>
              <c:f>'GROVE ROAD'!$AA$58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29-4027-BADA-54829AB7061A}"/>
            </c:ext>
          </c:extLst>
        </c:ser>
        <c:ser>
          <c:idx val="4"/>
          <c:order val="4"/>
          <c:tx>
            <c:strRef>
              <c:f>'GROVE ROAD'!$AA$59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ROAD'!$AB$59:$AQ$59</c:f>
              <c:numCache>
                <c:formatCode>General</c:formatCode>
                <c:ptCount val="1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29-4027-BADA-54829AB7061A}"/>
            </c:ext>
          </c:extLst>
        </c:ser>
        <c:ser>
          <c:idx val="5"/>
          <c:order val="5"/>
          <c:tx>
            <c:strRef>
              <c:f>'GROVE ROAD'!$AA$60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'GROVE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29-4027-BADA-54829AB7061A}"/>
            </c:ext>
          </c:extLst>
        </c:ser>
        <c:ser>
          <c:idx val="6"/>
          <c:order val="6"/>
          <c:tx>
            <c:strRef>
              <c:f>'GROVE ROAD'!$AA$61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'GROVE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29-4027-BADA-54829AB70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40056"/>
        <c:axId val="584240448"/>
      </c:barChart>
      <c:lineChart>
        <c:grouping val="stacked"/>
        <c:varyColors val="0"/>
        <c:ser>
          <c:idx val="7"/>
          <c:order val="7"/>
          <c:tx>
            <c:strRef>
              <c:f>'GROVE ROAD'!$AA$62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'GROVE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ROAD'!$AB$62:$AQ$62</c:f>
              <c:numCache>
                <c:formatCode>General</c:formatCode>
                <c:ptCount val="1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29-4027-BADA-54829AB70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40056"/>
        <c:axId val="584240448"/>
      </c:lineChart>
      <c:catAx>
        <c:axId val="584240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40448"/>
        <c:crosses val="autoZero"/>
        <c:auto val="1"/>
        <c:lblAlgn val="ctr"/>
        <c:lblOffset val="100"/>
        <c:noMultiLvlLbl val="0"/>
      </c:catAx>
      <c:valAx>
        <c:axId val="584240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40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'GROVE ROAD'!$AA$68</c:f>
              <c:strCache>
                <c:ptCount val="1"/>
                <c:pt idx="0">
                  <c:v>GROVE ROAD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62-46B2-9579-D5812B6848BC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62-46B2-9579-D5812B6848BC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62-46B2-9579-D5812B6848BC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62-46B2-9579-D5812B6848BC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62-46B2-9579-D5812B6848BC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62-46B2-9579-D5812B6848B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2-46B2-9579-D5812B6848BC}"/>
                </c:ext>
              </c:extLst>
            </c:dLbl>
            <c:dLbl>
              <c:idx val="1"/>
              <c:layout>
                <c:manualLayout>
                  <c:x val="-5.1205492321589816E-2"/>
                  <c:y val="-4.98927306595389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62-46B2-9579-D5812B6848BC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62-46B2-9579-D5812B6848BC}"/>
                </c:ext>
              </c:extLst>
            </c:dLbl>
            <c:dLbl>
              <c:idx val="3"/>
              <c:layout>
                <c:manualLayout>
                  <c:x val="-0.23254894308943097"/>
                  <c:y val="-0.169017739339766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62-46B2-9579-D5812B6848B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62-46B2-9579-D5812B6848B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62-46B2-9579-D5812B6848B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'GROVE ROAD'!$AB$67:$AH$67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'GROVE ROAD'!$AB$68:$AH$68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11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362-46B2-9579-D5812B684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'CAMBRIAN ROAD'!$AA$55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E-4B72-AA7B-870113B154FE}"/>
            </c:ext>
          </c:extLst>
        </c:ser>
        <c:ser>
          <c:idx val="1"/>
          <c:order val="1"/>
          <c:tx>
            <c:strRef>
              <c:f>'CAMBRIAN ROAD'!$AA$56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E-4B72-AA7B-870113B154FE}"/>
            </c:ext>
          </c:extLst>
        </c:ser>
        <c:ser>
          <c:idx val="2"/>
          <c:order val="2"/>
          <c:tx>
            <c:strRef>
              <c:f>'CAMBRIAN ROAD'!$AA$57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E-4B72-AA7B-870113B154FE}"/>
            </c:ext>
          </c:extLst>
        </c:ser>
        <c:ser>
          <c:idx val="3"/>
          <c:order val="3"/>
          <c:tx>
            <c:strRef>
              <c:f>'CAMBRIAN ROAD'!$AA$58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E-4B72-AA7B-870113B154FE}"/>
            </c:ext>
          </c:extLst>
        </c:ser>
        <c:ser>
          <c:idx val="4"/>
          <c:order val="4"/>
          <c:tx>
            <c:strRef>
              <c:f>'CAMBRIAN ROAD'!$AA$59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ROAD'!$AB$59:$AQ$59</c:f>
              <c:numCache>
                <c:formatCode>General</c:formatCode>
                <c:ptCount val="16"/>
                <c:pt idx="0">
                  <c:v>39</c:v>
                </c:pt>
                <c:pt idx="1">
                  <c:v>39</c:v>
                </c:pt>
                <c:pt idx="2">
                  <c:v>38</c:v>
                </c:pt>
                <c:pt idx="3">
                  <c:v>34</c:v>
                </c:pt>
                <c:pt idx="4">
                  <c:v>35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35</c:v>
                </c:pt>
                <c:pt idx="1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E-4B72-AA7B-870113B154FE}"/>
            </c:ext>
          </c:extLst>
        </c:ser>
        <c:ser>
          <c:idx val="5"/>
          <c:order val="5"/>
          <c:tx>
            <c:strRef>
              <c:f>'CAMBRIAN ROAD'!$AA$60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'CAMBRIAN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9E-4B72-AA7B-870113B154FE}"/>
            </c:ext>
          </c:extLst>
        </c:ser>
        <c:ser>
          <c:idx val="6"/>
          <c:order val="6"/>
          <c:tx>
            <c:strRef>
              <c:f>'CAMBRIAN ROAD'!$AA$61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'CAMBRIAN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9E-4B72-AA7B-870113B15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29864"/>
        <c:axId val="584221632"/>
      </c:barChart>
      <c:lineChart>
        <c:grouping val="stacked"/>
        <c:varyColors val="0"/>
        <c:ser>
          <c:idx val="7"/>
          <c:order val="7"/>
          <c:tx>
            <c:strRef>
              <c:f>'CAMBRIAN ROAD'!$AA$62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'CAMBRIAN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ROAD'!$AB$62:$AQ$62</c:f>
              <c:numCache>
                <c:formatCode>General</c:formatCode>
                <c:ptCount val="16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1-484E-AE2A-D2F38206E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29864"/>
        <c:axId val="584221632"/>
      </c:lineChart>
      <c:catAx>
        <c:axId val="584229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21632"/>
        <c:crosses val="autoZero"/>
        <c:auto val="1"/>
        <c:lblAlgn val="ctr"/>
        <c:lblOffset val="100"/>
        <c:noMultiLvlLbl val="0"/>
      </c:catAx>
      <c:valAx>
        <c:axId val="58422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29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'GROVE ROAD'!$AA$48</c:f>
              <c:strCache>
                <c:ptCount val="1"/>
                <c:pt idx="0">
                  <c:v>GROVE ROAD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0A-4AC6-9AA8-EE535889FC92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0A-4AC6-9AA8-EE535889FC92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0A-4AC6-9AA8-EE535889FC92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0A-4AC6-9AA8-EE535889FC92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0A-4AC6-9AA8-EE535889FC92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0A-4AC6-9AA8-EE535889FC92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0A-4AC6-9AA8-EE535889FC92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0A-4AC6-9AA8-EE535889FC92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0A-4AC6-9AA8-EE535889FC92}"/>
                </c:ext>
              </c:extLst>
            </c:dLbl>
            <c:dLbl>
              <c:idx val="3"/>
              <c:layout>
                <c:manualLayout>
                  <c:x val="0.1752927326430393"/>
                  <c:y val="-0.194388859521320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0A-4AC6-9AA8-EE535889FC92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0A-4AC6-9AA8-EE535889FC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0A-4AC6-9AA8-EE535889FC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0A-4AC6-9AA8-EE535889FC9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'GROVE ROAD'!$AB$47:$AH$47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'GROVE ROAD'!$AB$48:$AH$48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10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40A-4AC6-9AA8-EE535889F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'GROVE ROAD'!$AB$47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ROAD'!$AA$48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ROAD'!$AB$48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F-44D2-AD2B-D43C3006E1C9}"/>
            </c:ext>
          </c:extLst>
        </c:ser>
        <c:ser>
          <c:idx val="1"/>
          <c:order val="1"/>
          <c:tx>
            <c:strRef>
              <c:f>'GROVE ROAD'!$AC$47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ROAD'!$AA$48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ROAD'!$AC$48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F-44D2-AD2B-D43C3006E1C9}"/>
            </c:ext>
          </c:extLst>
        </c:ser>
        <c:ser>
          <c:idx val="2"/>
          <c:order val="2"/>
          <c:tx>
            <c:strRef>
              <c:f>'GROVE ROAD'!$AD$47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ROAD'!$AA$48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ROAD'!$AD$48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7F-44D2-AD2B-D43C3006E1C9}"/>
            </c:ext>
          </c:extLst>
        </c:ser>
        <c:ser>
          <c:idx val="3"/>
          <c:order val="3"/>
          <c:tx>
            <c:strRef>
              <c:f>'GROVE ROAD'!$AE$47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ROAD'!$AA$48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ROAD'!$AE$48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7F-44D2-AD2B-D43C3006E1C9}"/>
            </c:ext>
          </c:extLst>
        </c:ser>
        <c:ser>
          <c:idx val="4"/>
          <c:order val="4"/>
          <c:tx>
            <c:strRef>
              <c:f>'GROVE ROAD'!$AF$47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ROAD'!$AA$48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ROAD'!$AF$48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7F-44D2-AD2B-D43C3006E1C9}"/>
            </c:ext>
          </c:extLst>
        </c:ser>
        <c:ser>
          <c:idx val="5"/>
          <c:order val="5"/>
          <c:tx>
            <c:strRef>
              <c:f>'GROVE ROAD'!$AG$47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ROAD'!$AA$48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7F-44D2-AD2B-D43C3006E1C9}"/>
            </c:ext>
          </c:extLst>
        </c:ser>
        <c:ser>
          <c:idx val="6"/>
          <c:order val="6"/>
          <c:tx>
            <c:strRef>
              <c:f>'GROVE ROAD'!$AH$47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'GROVE ROAD'!$AA$48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7F-44D2-AD2B-D43C3006E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195760"/>
        <c:axId val="584192624"/>
      </c:barChart>
      <c:catAx>
        <c:axId val="58419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92624"/>
        <c:crosses val="autoZero"/>
        <c:auto val="1"/>
        <c:lblAlgn val="ctr"/>
        <c:lblOffset val="100"/>
        <c:noMultiLvlLbl val="0"/>
      </c:catAx>
      <c:valAx>
        <c:axId val="584192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195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'GROVE ROAD'!$AB$67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ROAD'!$AA$68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9-4FAA-BEFA-0CF67B9E4500}"/>
            </c:ext>
          </c:extLst>
        </c:ser>
        <c:ser>
          <c:idx val="1"/>
          <c:order val="1"/>
          <c:tx>
            <c:strRef>
              <c:f>'GROVE ROAD'!$AC$67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ROAD'!$AA$68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ROAD'!$AC$68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9-4FAA-BEFA-0CF67B9E4500}"/>
            </c:ext>
          </c:extLst>
        </c:ser>
        <c:ser>
          <c:idx val="2"/>
          <c:order val="2"/>
          <c:tx>
            <c:strRef>
              <c:f>'GROVE ROAD'!$AD$67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ROAD'!$AA$68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ROAD'!$AD$68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9-4FAA-BEFA-0CF67B9E4500}"/>
            </c:ext>
          </c:extLst>
        </c:ser>
        <c:ser>
          <c:idx val="3"/>
          <c:order val="3"/>
          <c:tx>
            <c:strRef>
              <c:f>'GROVE ROAD'!$AE$67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ROAD'!$AA$68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ROAD'!$AE$68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99-4FAA-BEFA-0CF67B9E4500}"/>
            </c:ext>
          </c:extLst>
        </c:ser>
        <c:ser>
          <c:idx val="4"/>
          <c:order val="4"/>
          <c:tx>
            <c:strRef>
              <c:f>'GROVE ROAD'!$AF$67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ROAD'!$AA$68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ROAD'!$AF$68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99-4FAA-BEFA-0CF67B9E4500}"/>
            </c:ext>
          </c:extLst>
        </c:ser>
        <c:ser>
          <c:idx val="5"/>
          <c:order val="5"/>
          <c:tx>
            <c:strRef>
              <c:f>'GROVE ROAD'!$AG$67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'GROVE ROAD'!$AA$68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99-4FAA-BEFA-0CF67B9E4500}"/>
            </c:ext>
          </c:extLst>
        </c:ser>
        <c:ser>
          <c:idx val="6"/>
          <c:order val="6"/>
          <c:tx>
            <c:strRef>
              <c:f>'GROVE ROAD'!$AH$67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'GROVE ROAD'!$AA$68</c:f>
              <c:strCache>
                <c:ptCount val="1"/>
                <c:pt idx="0">
                  <c:v>GROVE ROAD</c:v>
                </c:pt>
              </c:strCache>
            </c:strRef>
          </c:cat>
          <c:val>
            <c:numRef>
              <c:f>'GROVE ROAD'!$AH$68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99-4FAA-BEFA-0CF67B9E4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190272"/>
        <c:axId val="584188704"/>
      </c:barChart>
      <c:catAx>
        <c:axId val="584190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8704"/>
        <c:crosses val="autoZero"/>
        <c:auto val="1"/>
        <c:lblAlgn val="ctr"/>
        <c:lblOffset val="100"/>
        <c:noMultiLvlLbl val="0"/>
      </c:catAx>
      <c:valAx>
        <c:axId val="584188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190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'GROVE ROAD'!$AA$46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'GROVE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ROAD'!$AB$46:$AQ$46</c:f>
              <c:numCache>
                <c:formatCode>General</c:formatCode>
                <c:ptCount val="16"/>
                <c:pt idx="0">
                  <c:v>6</c:v>
                </c:pt>
                <c:pt idx="1">
                  <c:v>5</c:v>
                </c:pt>
                <c:pt idx="2">
                  <c:v>-1</c:v>
                </c:pt>
                <c:pt idx="3">
                  <c:v>-1</c:v>
                </c:pt>
                <c:pt idx="4">
                  <c:v>-2</c:v>
                </c:pt>
                <c:pt idx="5">
                  <c:v>-1</c:v>
                </c:pt>
                <c:pt idx="6">
                  <c:v>-2</c:v>
                </c:pt>
                <c:pt idx="7">
                  <c:v>-1</c:v>
                </c:pt>
                <c:pt idx="8">
                  <c:v>-2</c:v>
                </c:pt>
                <c:pt idx="9">
                  <c:v>-1</c:v>
                </c:pt>
                <c:pt idx="10">
                  <c:v>-1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1-444A-9CE9-361A2DA5A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187136"/>
        <c:axId val="584187528"/>
      </c:barChart>
      <c:catAx>
        <c:axId val="5841871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7528"/>
        <c:crosses val="autoZero"/>
        <c:auto val="1"/>
        <c:lblAlgn val="ctr"/>
        <c:lblOffset val="100"/>
        <c:noMultiLvlLbl val="0"/>
      </c:catAx>
      <c:valAx>
        <c:axId val="58418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713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'GROVE ROAD'!$AA$63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'GROVE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'GROVE ROAD'!$AB$63:$AQ$63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-1</c:v>
                </c:pt>
                <c:pt idx="5">
                  <c:v>-1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C-48D9-B961-CBC3DC45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194976"/>
        <c:axId val="584186352"/>
      </c:barChart>
      <c:catAx>
        <c:axId val="58419497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6352"/>
        <c:crosses val="autoZero"/>
        <c:auto val="1"/>
        <c:lblAlgn val="ctr"/>
        <c:lblOffset val="100"/>
        <c:noMultiLvlLbl val="0"/>
      </c:catAx>
      <c:valAx>
        <c:axId val="58418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9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Thursday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'HOBART PLACE'!$AA$38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PLACE'!$AB$38:$AQ$38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1-420F-A62F-B4EEE556BDD1}"/>
            </c:ext>
          </c:extLst>
        </c:ser>
        <c:ser>
          <c:idx val="1"/>
          <c:order val="1"/>
          <c:tx>
            <c:strRef>
              <c:f>'HOBART PLACE'!$AA$39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PLACE'!$AB$39:$AQ$39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1-420F-A62F-B4EEE556BDD1}"/>
            </c:ext>
          </c:extLst>
        </c:ser>
        <c:ser>
          <c:idx val="2"/>
          <c:order val="2"/>
          <c:tx>
            <c:strRef>
              <c:f>'HOBART PLACE'!$AA$40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PLACE'!$AB$40:$AQ$40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1-420F-A62F-B4EEE556BDD1}"/>
            </c:ext>
          </c:extLst>
        </c:ser>
        <c:ser>
          <c:idx val="3"/>
          <c:order val="3"/>
          <c:tx>
            <c:strRef>
              <c:f>'HOBART PLACE'!$AA$41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PLACE'!$AB$41:$AQ$41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1-420F-A62F-B4EEE556BDD1}"/>
            </c:ext>
          </c:extLst>
        </c:ser>
        <c:ser>
          <c:idx val="4"/>
          <c:order val="4"/>
          <c:tx>
            <c:strRef>
              <c:f>'HOBART PLACE'!$AA$42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PLACE'!$AB$42:$AQ$42</c:f>
              <c:numCache>
                <c:formatCode>General</c:formatCode>
                <c:ptCount val="16"/>
                <c:pt idx="0">
                  <c:v>18</c:v>
                </c:pt>
                <c:pt idx="1">
                  <c:v>18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F1-420F-A62F-B4EEE556BDD1}"/>
            </c:ext>
          </c:extLst>
        </c:ser>
        <c:ser>
          <c:idx val="5"/>
          <c:order val="5"/>
          <c:tx>
            <c:strRef>
              <c:f>'HOBART PLACE'!$AA$43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PLACE'!$AB$43:$AQ$43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F1-420F-A62F-B4EEE556BDD1}"/>
            </c:ext>
          </c:extLst>
        </c:ser>
        <c:ser>
          <c:idx val="6"/>
          <c:order val="6"/>
          <c:tx>
            <c:strRef>
              <c:f>'HOBART PLACE'!$AA$44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'HOBART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PLACE'!$AB$44:$AQ$44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F1-420F-A62F-B4EEE556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191056"/>
        <c:axId val="584191448"/>
      </c:barChart>
      <c:lineChart>
        <c:grouping val="stacked"/>
        <c:varyColors val="0"/>
        <c:ser>
          <c:idx val="7"/>
          <c:order val="7"/>
          <c:tx>
            <c:strRef>
              <c:f>'HOBART PLACE'!$AA$45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'HOBART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PLACE'!$AB$45:$AQ$45</c:f>
              <c:numCache>
                <c:formatCode>General</c:formatCode>
                <c:ptCount val="16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F1-420F-A62F-B4EEE556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91056"/>
        <c:axId val="584191448"/>
      </c:lineChart>
      <c:catAx>
        <c:axId val="58419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91448"/>
        <c:crosses val="autoZero"/>
        <c:auto val="1"/>
        <c:lblAlgn val="ctr"/>
        <c:lblOffset val="100"/>
        <c:noMultiLvlLbl val="0"/>
      </c:catAx>
      <c:valAx>
        <c:axId val="58419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191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'HOBART PLACE'!$AA$55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4-4F83-88DF-70756C72174E}"/>
            </c:ext>
          </c:extLst>
        </c:ser>
        <c:ser>
          <c:idx val="1"/>
          <c:order val="1"/>
          <c:tx>
            <c:strRef>
              <c:f>'HOBART PLACE'!$AA$56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74-4F83-88DF-70756C72174E}"/>
            </c:ext>
          </c:extLst>
        </c:ser>
        <c:ser>
          <c:idx val="2"/>
          <c:order val="2"/>
          <c:tx>
            <c:strRef>
              <c:f>'HOBART PLACE'!$AA$57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74-4F83-88DF-70756C72174E}"/>
            </c:ext>
          </c:extLst>
        </c:ser>
        <c:ser>
          <c:idx val="3"/>
          <c:order val="3"/>
          <c:tx>
            <c:strRef>
              <c:f>'HOBART PLACE'!$AA$58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74-4F83-88DF-70756C72174E}"/>
            </c:ext>
          </c:extLst>
        </c:ser>
        <c:ser>
          <c:idx val="4"/>
          <c:order val="4"/>
          <c:tx>
            <c:strRef>
              <c:f>'HOBART PLACE'!$AA$59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PLACE'!$AB$59:$AQ$59</c:f>
              <c:numCache>
                <c:formatCode>General</c:formatCode>
                <c:ptCount val="16"/>
                <c:pt idx="0">
                  <c:v>15</c:v>
                </c:pt>
                <c:pt idx="1">
                  <c:v>15</c:v>
                </c:pt>
                <c:pt idx="2">
                  <c:v>14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12</c:v>
                </c:pt>
                <c:pt idx="10">
                  <c:v>12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74-4F83-88DF-70756C72174E}"/>
            </c:ext>
          </c:extLst>
        </c:ser>
        <c:ser>
          <c:idx val="5"/>
          <c:order val="5"/>
          <c:tx>
            <c:strRef>
              <c:f>'HOBART PLACE'!$AA$60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'HOBART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74-4F83-88DF-70756C72174E}"/>
            </c:ext>
          </c:extLst>
        </c:ser>
        <c:ser>
          <c:idx val="6"/>
          <c:order val="6"/>
          <c:tx>
            <c:strRef>
              <c:f>'HOBART PLACE'!$AA$61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'HOBART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74-4F83-88DF-70756C721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184000"/>
        <c:axId val="584184784"/>
      </c:barChart>
      <c:lineChart>
        <c:grouping val="stacked"/>
        <c:varyColors val="0"/>
        <c:ser>
          <c:idx val="7"/>
          <c:order val="7"/>
          <c:tx>
            <c:strRef>
              <c:f>'HOBART PLACE'!$AA$62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'HOBART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PLACE'!$AB$62:$AQ$62</c:f>
              <c:numCache>
                <c:formatCode>General</c:formatCode>
                <c:ptCount val="16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74-4F83-88DF-70756C721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84000"/>
        <c:axId val="584184784"/>
      </c:lineChart>
      <c:catAx>
        <c:axId val="58418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4784"/>
        <c:crosses val="autoZero"/>
        <c:auto val="1"/>
        <c:lblAlgn val="ctr"/>
        <c:lblOffset val="100"/>
        <c:noMultiLvlLbl val="0"/>
      </c:catAx>
      <c:valAx>
        <c:axId val="584184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184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'HOBART PLACE'!$AA$68</c:f>
              <c:strCache>
                <c:ptCount val="1"/>
                <c:pt idx="0">
                  <c:v>HOBART PLACE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CE-4274-8E19-AE8A9CC81E92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CE-4274-8E19-AE8A9CC81E92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CE-4274-8E19-AE8A9CC81E92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5CE-4274-8E19-AE8A9CC81E92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5CE-4274-8E19-AE8A9CC81E92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5CE-4274-8E19-AE8A9CC81E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CE-4274-8E19-AE8A9CC81E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5CE-4274-8E19-AE8A9CC81E92}"/>
                </c:ext>
              </c:extLst>
            </c:dLbl>
            <c:dLbl>
              <c:idx val="2"/>
              <c:layout>
                <c:manualLayout>
                  <c:x val="3.2440023884631811E-2"/>
                  <c:y val="-2.17627014574254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CE-4274-8E19-AE8A9CC81E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CE-4274-8E19-AE8A9CC81E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CE-4274-8E19-AE8A9CC81E9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'HOBART PLACE'!$AB$67:$AH$67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'HOBART PLACE'!$AB$68:$AH$68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18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5CE-4274-8E19-AE8A9C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'HOBART PLACE'!$AA$48</c:f>
              <c:strCache>
                <c:ptCount val="1"/>
                <c:pt idx="0">
                  <c:v>HOBART PLACE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40-4301-809D-DE32FD60BFA8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40-4301-809D-DE32FD60BFA8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40-4301-809D-DE32FD60BFA8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40-4301-809D-DE32FD60BFA8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40-4301-809D-DE32FD60BFA8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40-4301-809D-DE32FD60BFA8}"/>
              </c:ext>
            </c:extLst>
          </c:dPt>
          <c:dLbls>
            <c:dLbl>
              <c:idx val="0"/>
              <c:layout>
                <c:manualLayout>
                  <c:x val="-0.1405667662210692"/>
                  <c:y val="0.150165432712359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40-4301-809D-DE32FD60BFA8}"/>
                </c:ext>
              </c:extLst>
            </c:dLbl>
            <c:dLbl>
              <c:idx val="1"/>
              <c:layout>
                <c:manualLayout>
                  <c:x val="-0.20187953232361419"/>
                  <c:y val="3.18062128829910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40-4301-809D-DE32FD60BF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40-4301-809D-DE32FD60BFA8}"/>
                </c:ext>
              </c:extLst>
            </c:dLbl>
            <c:dLbl>
              <c:idx val="3"/>
              <c:layout>
                <c:manualLayout>
                  <c:x val="0.13160210520485183"/>
                  <c:y val="-0.186518488864045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40-4301-809D-DE32FD60BF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40-4301-809D-DE32FD60BF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40-4301-809D-DE32FD60BFA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'HOBART PLACE'!$AB$47:$AH$47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'HOBART PLACE'!$AB$48:$AH$48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19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40-4301-809D-DE32FD60B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'HOBART PLACE'!$AB$47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PLACE'!$AA$48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PLACE'!$AB$48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9-4459-9019-88E1BDD41608}"/>
            </c:ext>
          </c:extLst>
        </c:ser>
        <c:ser>
          <c:idx val="1"/>
          <c:order val="1"/>
          <c:tx>
            <c:strRef>
              <c:f>'HOBART PLACE'!$AC$47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PLACE'!$AA$48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PLACE'!$AC$48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9-4459-9019-88E1BDD41608}"/>
            </c:ext>
          </c:extLst>
        </c:ser>
        <c:ser>
          <c:idx val="2"/>
          <c:order val="2"/>
          <c:tx>
            <c:strRef>
              <c:f>'HOBART PLACE'!$AD$47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PLACE'!$AA$48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PLACE'!$AD$48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69-4459-9019-88E1BDD41608}"/>
            </c:ext>
          </c:extLst>
        </c:ser>
        <c:ser>
          <c:idx val="3"/>
          <c:order val="3"/>
          <c:tx>
            <c:strRef>
              <c:f>'HOBART PLACE'!$AE$47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PLACE'!$AA$48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PLACE'!$AE$48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69-4459-9019-88E1BDD41608}"/>
            </c:ext>
          </c:extLst>
        </c:ser>
        <c:ser>
          <c:idx val="4"/>
          <c:order val="4"/>
          <c:tx>
            <c:strRef>
              <c:f>'HOBART PLACE'!$AF$47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PLACE'!$AA$48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PLACE'!$AF$48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69-4459-9019-88E1BDD41608}"/>
            </c:ext>
          </c:extLst>
        </c:ser>
        <c:ser>
          <c:idx val="5"/>
          <c:order val="5"/>
          <c:tx>
            <c:strRef>
              <c:f>'HOBART PLACE'!$AG$47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PLACE'!$AA$48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69-4459-9019-88E1BDD41608}"/>
            </c:ext>
          </c:extLst>
        </c:ser>
        <c:ser>
          <c:idx val="6"/>
          <c:order val="6"/>
          <c:tx>
            <c:strRef>
              <c:f>'HOBART PLACE'!$AH$47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'HOBART PLACE'!$AA$48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69-4459-9019-88E1BDD4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198896"/>
        <c:axId val="584206344"/>
      </c:barChart>
      <c:catAx>
        <c:axId val="58419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6344"/>
        <c:crosses val="autoZero"/>
        <c:auto val="1"/>
        <c:lblAlgn val="ctr"/>
        <c:lblOffset val="100"/>
        <c:noMultiLvlLbl val="0"/>
      </c:catAx>
      <c:valAx>
        <c:axId val="584206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198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'CAMBRIAN ROAD'!$AA$68</c:f>
              <c:strCache>
                <c:ptCount val="1"/>
                <c:pt idx="0">
                  <c:v>CAMBRIAN ROAD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2E-4675-8A4C-A21FB3326712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2E-4675-8A4C-A21FB3326712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2E-4675-8A4C-A21FB3326712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2E-4675-8A4C-A21FB3326712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2E-4675-8A4C-A21FB3326712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2E-4675-8A4C-A21FB33267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2E-4675-8A4C-A21FB3326712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2E-4675-8A4C-A21FB3326712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2E-4675-8A4C-A21FB332671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2E-4675-8A4C-A21FB332671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F2-4C9F-A569-0F434C4A394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'CAMBRIAN ROAD'!$AB$67:$AH$67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'CAMBRIAN ROAD'!$AB$68:$AH$68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47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2E-4675-8A4C-A21FB3326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'HOBART PLACE'!$AB$67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PLACE'!$AA$68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C-4ADE-8B6E-105640794B50}"/>
            </c:ext>
          </c:extLst>
        </c:ser>
        <c:ser>
          <c:idx val="1"/>
          <c:order val="1"/>
          <c:tx>
            <c:strRef>
              <c:f>'HOBART PLACE'!$AC$67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PLACE'!$AA$68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PLACE'!$AC$68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C-4ADE-8B6E-105640794B50}"/>
            </c:ext>
          </c:extLst>
        </c:ser>
        <c:ser>
          <c:idx val="2"/>
          <c:order val="2"/>
          <c:tx>
            <c:strRef>
              <c:f>'HOBART PLACE'!$AD$67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PLACE'!$AA$68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PLACE'!$AD$68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C-4ADE-8B6E-105640794B50}"/>
            </c:ext>
          </c:extLst>
        </c:ser>
        <c:ser>
          <c:idx val="3"/>
          <c:order val="3"/>
          <c:tx>
            <c:strRef>
              <c:f>'HOBART PLACE'!$AE$67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PLACE'!$AA$68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PLACE'!$AE$68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C-4ADE-8B6E-105640794B50}"/>
            </c:ext>
          </c:extLst>
        </c:ser>
        <c:ser>
          <c:idx val="4"/>
          <c:order val="4"/>
          <c:tx>
            <c:strRef>
              <c:f>'HOBART PLACE'!$AF$67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PLACE'!$AA$68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PLACE'!$AF$68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BC-4ADE-8B6E-105640794B50}"/>
            </c:ext>
          </c:extLst>
        </c:ser>
        <c:ser>
          <c:idx val="5"/>
          <c:order val="5"/>
          <c:tx>
            <c:strRef>
              <c:f>'HOBART PLACE'!$AG$67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'HOBART PLACE'!$AA$68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BC-4ADE-8B6E-105640794B50}"/>
            </c:ext>
          </c:extLst>
        </c:ser>
        <c:ser>
          <c:idx val="6"/>
          <c:order val="6"/>
          <c:tx>
            <c:strRef>
              <c:f>'HOBART PLACE'!$AH$67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'HOBART PLACE'!$AA$68</c:f>
              <c:strCache>
                <c:ptCount val="1"/>
                <c:pt idx="0">
                  <c:v>HOBART PLACE</c:v>
                </c:pt>
              </c:strCache>
            </c:strRef>
          </c:cat>
          <c:val>
            <c:numRef>
              <c:f>'HOBART PLACE'!$AH$68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C-4ADE-8B6E-105640794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206736"/>
        <c:axId val="584202032"/>
      </c:barChart>
      <c:catAx>
        <c:axId val="58420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2032"/>
        <c:crosses val="autoZero"/>
        <c:auto val="1"/>
        <c:lblAlgn val="ctr"/>
        <c:lblOffset val="100"/>
        <c:noMultiLvlLbl val="0"/>
      </c:catAx>
      <c:valAx>
        <c:axId val="584202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20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'HOBART PLACE'!$AA$46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'HOBART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PLACE'!$AB$46:$AQ$46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-1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E-4E06-9743-E4DC6D5DD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07520"/>
        <c:axId val="584200856"/>
      </c:barChart>
      <c:catAx>
        <c:axId val="5842075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0856"/>
        <c:crosses val="autoZero"/>
        <c:auto val="1"/>
        <c:lblAlgn val="ctr"/>
        <c:lblOffset val="100"/>
        <c:noMultiLvlLbl val="0"/>
      </c:catAx>
      <c:valAx>
        <c:axId val="58420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752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'HOBART PLACE'!$AA$63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'HOBART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'HOBART PLACE'!$AB$63:$AQ$63</c:f>
              <c:numCache>
                <c:formatCode>General</c:formatCode>
                <c:ptCount val="16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6-458A-A158-AF6EA5CA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01248"/>
        <c:axId val="584203600"/>
      </c:barChart>
      <c:catAx>
        <c:axId val="58420124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3600"/>
        <c:crosses val="autoZero"/>
        <c:auto val="1"/>
        <c:lblAlgn val="ctr"/>
        <c:lblOffset val="100"/>
        <c:noMultiLvlLbl val="0"/>
      </c:catAx>
      <c:valAx>
        <c:axId val="58420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Thursday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'KINGS MEAD'!$AA$38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MEAD'!$AB$38:$AQ$38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C-4059-9B82-B77487AFDAE1}"/>
            </c:ext>
          </c:extLst>
        </c:ser>
        <c:ser>
          <c:idx val="1"/>
          <c:order val="1"/>
          <c:tx>
            <c:strRef>
              <c:f>'KINGS MEAD'!$AA$39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MEAD'!$AB$39:$AQ$39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C-4059-9B82-B77487AFDAE1}"/>
            </c:ext>
          </c:extLst>
        </c:ser>
        <c:ser>
          <c:idx val="2"/>
          <c:order val="2"/>
          <c:tx>
            <c:strRef>
              <c:f>'KINGS MEAD'!$AA$40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MEAD'!$AB$40:$AQ$40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C-4059-9B82-B77487AFDAE1}"/>
            </c:ext>
          </c:extLst>
        </c:ser>
        <c:ser>
          <c:idx val="3"/>
          <c:order val="3"/>
          <c:tx>
            <c:strRef>
              <c:f>'KINGS MEAD'!$AA$41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MEAD'!$AB$41:$AQ$41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0C-4059-9B82-B77487AFDAE1}"/>
            </c:ext>
          </c:extLst>
        </c:ser>
        <c:ser>
          <c:idx val="4"/>
          <c:order val="4"/>
          <c:tx>
            <c:strRef>
              <c:f>'KINGS MEAD'!$AA$42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MEAD'!$AB$42:$AQ$42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0C-4059-9B82-B77487AFDAE1}"/>
            </c:ext>
          </c:extLst>
        </c:ser>
        <c:ser>
          <c:idx val="5"/>
          <c:order val="5"/>
          <c:tx>
            <c:strRef>
              <c:f>'KINGS MEAD'!$AA$43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MEAD'!$AB$43:$AQ$43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0C-4059-9B82-B77487AFDAE1}"/>
            </c:ext>
          </c:extLst>
        </c:ser>
        <c:ser>
          <c:idx val="6"/>
          <c:order val="6"/>
          <c:tx>
            <c:strRef>
              <c:f>'KINGS MEAD'!$AA$44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'KINGS MEAD'!$AB$37:$AQ$37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MEAD'!$AB$44:$AQ$44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C-4059-9B82-B77487AFD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07912"/>
        <c:axId val="584199680"/>
      </c:barChart>
      <c:lineChart>
        <c:grouping val="stacked"/>
        <c:varyColors val="0"/>
        <c:ser>
          <c:idx val="7"/>
          <c:order val="7"/>
          <c:tx>
            <c:strRef>
              <c:f>'KINGS MEAD'!$AA$45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'KINGS MEAD'!$AB$37:$AQ$37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MEAD'!$AB$45:$AQ$45</c:f>
              <c:numCache>
                <c:formatCode>General</c:formatCode>
                <c:ptCount val="1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0C-4059-9B82-B77487AFD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07912"/>
        <c:axId val="584199680"/>
      </c:lineChart>
      <c:catAx>
        <c:axId val="584207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99680"/>
        <c:crosses val="autoZero"/>
        <c:auto val="1"/>
        <c:lblAlgn val="ctr"/>
        <c:lblOffset val="100"/>
        <c:noMultiLvlLbl val="0"/>
      </c:catAx>
      <c:valAx>
        <c:axId val="584199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07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'KINGS MEAD'!$AA$55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D-42BC-95D0-CC6657E69696}"/>
            </c:ext>
          </c:extLst>
        </c:ser>
        <c:ser>
          <c:idx val="1"/>
          <c:order val="1"/>
          <c:tx>
            <c:strRef>
              <c:f>'KINGS MEAD'!$AA$56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2D-42BC-95D0-CC6657E69696}"/>
            </c:ext>
          </c:extLst>
        </c:ser>
        <c:ser>
          <c:idx val="2"/>
          <c:order val="2"/>
          <c:tx>
            <c:strRef>
              <c:f>'KINGS MEAD'!$AA$57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2D-42BC-95D0-CC6657E69696}"/>
            </c:ext>
          </c:extLst>
        </c:ser>
        <c:ser>
          <c:idx val="3"/>
          <c:order val="3"/>
          <c:tx>
            <c:strRef>
              <c:f>'KINGS MEAD'!$AA$58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2D-42BC-95D0-CC6657E69696}"/>
            </c:ext>
          </c:extLst>
        </c:ser>
        <c:ser>
          <c:idx val="4"/>
          <c:order val="4"/>
          <c:tx>
            <c:strRef>
              <c:f>'KINGS MEAD'!$AA$59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MEAD'!$AB$59:$AQ$59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2D-42BC-95D0-CC6657E69696}"/>
            </c:ext>
          </c:extLst>
        </c:ser>
        <c:ser>
          <c:idx val="5"/>
          <c:order val="5"/>
          <c:tx>
            <c:strRef>
              <c:f>'KINGS MEAD'!$AA$60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'KINGS MEAD'!$AB$54:$AQ$54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2D-42BC-95D0-CC6657E69696}"/>
            </c:ext>
          </c:extLst>
        </c:ser>
        <c:ser>
          <c:idx val="6"/>
          <c:order val="6"/>
          <c:tx>
            <c:strRef>
              <c:f>'KINGS MEAD'!$AA$61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'KINGS MEAD'!$AB$54:$AQ$54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2D-42BC-95D0-CC6657E69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02424"/>
        <c:axId val="584203208"/>
      </c:barChart>
      <c:lineChart>
        <c:grouping val="stacked"/>
        <c:varyColors val="0"/>
        <c:ser>
          <c:idx val="7"/>
          <c:order val="7"/>
          <c:tx>
            <c:strRef>
              <c:f>'KINGS MEAD'!$AA$62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'KINGS MEAD'!$AB$54:$AQ$54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MEAD'!$AB$62:$AQ$62</c:f>
              <c:numCache>
                <c:formatCode>General</c:formatCode>
                <c:ptCount val="1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2D-42BC-95D0-CC6657E69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02424"/>
        <c:axId val="584203208"/>
      </c:lineChart>
      <c:catAx>
        <c:axId val="584202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3208"/>
        <c:crosses val="autoZero"/>
        <c:auto val="1"/>
        <c:lblAlgn val="ctr"/>
        <c:lblOffset val="100"/>
        <c:noMultiLvlLbl val="0"/>
      </c:catAx>
      <c:valAx>
        <c:axId val="584203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02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'KINGS MEAD'!$AA$68</c:f>
              <c:strCache>
                <c:ptCount val="1"/>
                <c:pt idx="0">
                  <c:v>KINGS MEAD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6B-46AE-9917-F4486382BA52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6B-46AE-9917-F4486382BA52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6B-46AE-9917-F4486382BA52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6B-46AE-9917-F4486382BA52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E6B-46AE-9917-F4486382BA52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E6B-46AE-9917-F4486382BA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6B-46AE-9917-F4486382BA5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6B-46AE-9917-F4486382BA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6B-46AE-9917-F4486382BA52}"/>
                </c:ext>
              </c:extLst>
            </c:dLbl>
            <c:dLbl>
              <c:idx val="3"/>
              <c:layout>
                <c:manualLayout>
                  <c:x val="-0.21747528139550373"/>
                  <c:y val="0.11334854555931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6B-46AE-9917-F4486382BA5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6B-46AE-9917-F4486382BA5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6B-46AE-9917-F4486382BA5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'KINGS MEAD'!$AB$67:$AH$67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'KINGS MEAD'!$AB$68:$AH$68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6B-46AE-9917-F4486382B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'KINGS MEAD'!$AA$48</c:f>
              <c:strCache>
                <c:ptCount val="1"/>
                <c:pt idx="0">
                  <c:v>KINGS MEAD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FB-4710-A9BC-67743893112F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FB-4710-A9BC-67743893112F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FB-4710-A9BC-67743893112F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FB-4710-A9BC-67743893112F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FB-4710-A9BC-67743893112F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FB-4710-A9BC-67743893112F}"/>
              </c:ext>
            </c:extLst>
          </c:dPt>
          <c:dLbls>
            <c:dLbl>
              <c:idx val="0"/>
              <c:layout>
                <c:manualLayout>
                  <c:x val="-0.19018906843507574"/>
                  <c:y val="0.130489506069171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B-4710-A9BC-6774389311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B-4710-A9BC-6774389311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B-4710-A9BC-67743893112F}"/>
                </c:ext>
              </c:extLst>
            </c:dLbl>
            <c:dLbl>
              <c:idx val="3"/>
              <c:layout>
                <c:manualLayout>
                  <c:x val="-0.18275401097462263"/>
                  <c:y val="-0.115685152948569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B-4710-A9BC-67743893112F}"/>
                </c:ext>
              </c:extLst>
            </c:dLbl>
            <c:dLbl>
              <c:idx val="4"/>
              <c:layout>
                <c:manualLayout>
                  <c:x val="0.21994631828794217"/>
                  <c:y val="-8.92007359726136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FB-4710-A9BC-6774389311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FB-4710-A9BC-6774389311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FB-4710-A9BC-67743893112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'KINGS MEAD'!$AB$47:$AH$47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'KINGS MEAD'!$AB$48:$AH$48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3FB-4710-A9BC-677438931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'KINGS MEAD'!$AB$47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MEAD'!$AA$48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MEAD'!$AB$48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3-4A06-B8BB-E670D18E7419}"/>
            </c:ext>
          </c:extLst>
        </c:ser>
        <c:ser>
          <c:idx val="1"/>
          <c:order val="1"/>
          <c:tx>
            <c:strRef>
              <c:f>'KINGS MEAD'!$AC$47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MEAD'!$AA$48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MEAD'!$AC$48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3-4A06-B8BB-E670D18E7419}"/>
            </c:ext>
          </c:extLst>
        </c:ser>
        <c:ser>
          <c:idx val="2"/>
          <c:order val="2"/>
          <c:tx>
            <c:strRef>
              <c:f>'KINGS MEAD'!$AD$47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MEAD'!$AA$48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MEAD'!$AD$48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3-4A06-B8BB-E670D18E7419}"/>
            </c:ext>
          </c:extLst>
        </c:ser>
        <c:ser>
          <c:idx val="3"/>
          <c:order val="3"/>
          <c:tx>
            <c:strRef>
              <c:f>'KINGS MEAD'!$AE$47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MEAD'!$AA$48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MEAD'!$AE$48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83-4A06-B8BB-E670D18E7419}"/>
            </c:ext>
          </c:extLst>
        </c:ser>
        <c:ser>
          <c:idx val="4"/>
          <c:order val="4"/>
          <c:tx>
            <c:strRef>
              <c:f>'KINGS MEAD'!$AF$47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MEAD'!$AA$48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MEAD'!$AF$48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83-4A06-B8BB-E670D18E7419}"/>
            </c:ext>
          </c:extLst>
        </c:ser>
        <c:ser>
          <c:idx val="5"/>
          <c:order val="5"/>
          <c:tx>
            <c:strRef>
              <c:f>'KINGS MEAD'!$AG$47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MEAD'!$AA$48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83-4A06-B8BB-E670D18E7419}"/>
            </c:ext>
          </c:extLst>
        </c:ser>
        <c:ser>
          <c:idx val="6"/>
          <c:order val="6"/>
          <c:tx>
            <c:strRef>
              <c:f>'KINGS MEAD'!$AH$47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'KINGS MEAD'!$AA$48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83-4A06-B8BB-E670D18E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218496"/>
        <c:axId val="584221240"/>
      </c:barChart>
      <c:catAx>
        <c:axId val="58421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21240"/>
        <c:crosses val="autoZero"/>
        <c:auto val="1"/>
        <c:lblAlgn val="ctr"/>
        <c:lblOffset val="100"/>
        <c:noMultiLvlLbl val="0"/>
      </c:catAx>
      <c:valAx>
        <c:axId val="584221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218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'KINGS MEAD'!$AB$67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MEAD'!$AA$68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2-4B7D-909F-0AC95FE5DD2F}"/>
            </c:ext>
          </c:extLst>
        </c:ser>
        <c:ser>
          <c:idx val="1"/>
          <c:order val="1"/>
          <c:tx>
            <c:strRef>
              <c:f>'KINGS MEAD'!$AC$67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MEAD'!$AA$68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MEAD'!$AC$68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2-4B7D-909F-0AC95FE5DD2F}"/>
            </c:ext>
          </c:extLst>
        </c:ser>
        <c:ser>
          <c:idx val="2"/>
          <c:order val="2"/>
          <c:tx>
            <c:strRef>
              <c:f>'KINGS MEAD'!$AD$67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MEAD'!$AA$68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MEAD'!$AD$68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2-4B7D-909F-0AC95FE5DD2F}"/>
            </c:ext>
          </c:extLst>
        </c:ser>
        <c:ser>
          <c:idx val="3"/>
          <c:order val="3"/>
          <c:tx>
            <c:strRef>
              <c:f>'KINGS MEAD'!$AE$67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MEAD'!$AA$68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MEAD'!$AE$68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2-4B7D-909F-0AC95FE5DD2F}"/>
            </c:ext>
          </c:extLst>
        </c:ser>
        <c:ser>
          <c:idx val="4"/>
          <c:order val="4"/>
          <c:tx>
            <c:strRef>
              <c:f>'KINGS MEAD'!$AF$67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MEAD'!$AA$68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MEAD'!$AF$68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D2-4B7D-909F-0AC95FE5DD2F}"/>
            </c:ext>
          </c:extLst>
        </c:ser>
        <c:ser>
          <c:idx val="5"/>
          <c:order val="5"/>
          <c:tx>
            <c:strRef>
              <c:f>'KINGS MEAD'!$AG$67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'KINGS MEAD'!$AA$68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D2-4B7D-909F-0AC95FE5DD2F}"/>
            </c:ext>
          </c:extLst>
        </c:ser>
        <c:ser>
          <c:idx val="6"/>
          <c:order val="6"/>
          <c:tx>
            <c:strRef>
              <c:f>'KINGS MEAD'!$AH$67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'KINGS MEAD'!$AA$68</c:f>
              <c:strCache>
                <c:ptCount val="1"/>
                <c:pt idx="0">
                  <c:v>KINGS MEAD</c:v>
                </c:pt>
              </c:strCache>
            </c:strRef>
          </c:cat>
          <c:val>
            <c:numRef>
              <c:f>'KINGS MEAD'!$AH$68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D2-4B7D-909F-0AC95FE5D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209872"/>
        <c:axId val="584218104"/>
      </c:barChart>
      <c:catAx>
        <c:axId val="58420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18104"/>
        <c:crosses val="autoZero"/>
        <c:auto val="1"/>
        <c:lblAlgn val="ctr"/>
        <c:lblOffset val="100"/>
        <c:noMultiLvlLbl val="0"/>
      </c:catAx>
      <c:valAx>
        <c:axId val="584218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209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'KINGS MEAD'!$AA$46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'KINGS MEAD'!$AB$37:$AQ$37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MEAD'!$AB$46:$AQ$46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7-443E-828F-D0D000BE2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20456"/>
        <c:axId val="584220848"/>
      </c:barChart>
      <c:catAx>
        <c:axId val="58422045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20848"/>
        <c:crosses val="autoZero"/>
        <c:auto val="1"/>
        <c:lblAlgn val="ctr"/>
        <c:lblOffset val="100"/>
        <c:noMultiLvlLbl val="0"/>
      </c:catAx>
      <c:valAx>
        <c:axId val="58422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2045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'CAMBRIAN ROAD'!$AA$48</c:f>
              <c:strCache>
                <c:ptCount val="1"/>
                <c:pt idx="0">
                  <c:v>CAMBRIAN ROAD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7A-44AA-8ED9-D9E8DD88B141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7A-44AA-8ED9-D9E8DD88B141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7A-44AA-8ED9-D9E8DD88B141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7A-44AA-8ED9-D9E8DD88B141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7A-44AA-8ED9-D9E8DD88B141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7A-44AA-8ED9-D9E8DD88B141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7A-44AA-8ED9-D9E8DD88B141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7A-44AA-8ED9-D9E8DD88B141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7A-44AA-8ED9-D9E8DD88B141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7A-44AA-8ED9-D9E8DD88B141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7A-44AA-8ED9-D9E8DD88B1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7A-44AA-8ED9-D9E8DD88B1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61-460C-BDA3-A4B4ADF81F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'CAMBRIAN ROAD'!$AB$47:$AH$47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'CAMBRIAN ROAD'!$AB$48:$AH$48</c:f>
              <c:numCache>
                <c:formatCode>General</c:formatCode>
                <c:ptCount val="7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42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7A-44AA-8ED9-D9E8DD88B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'KINGS MEAD'!$AA$63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'KINGS MEAD'!$AB$54:$AQ$54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'KINGS MEAD'!$AB$63:$AQ$63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0-4834-B15A-600D9F575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16536"/>
        <c:axId val="584217320"/>
      </c:barChart>
      <c:catAx>
        <c:axId val="584216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17320"/>
        <c:crosses val="autoZero"/>
        <c:auto val="1"/>
        <c:lblAlgn val="ctr"/>
        <c:lblOffset val="100"/>
        <c:noMultiLvlLbl val="0"/>
      </c:catAx>
      <c:valAx>
        <c:axId val="58421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1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Thursday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'MANNING PLACE'!$AA$38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PLACE'!$AB$38:$AQ$38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2-4E1D-B0F6-0551B1784C3C}"/>
            </c:ext>
          </c:extLst>
        </c:ser>
        <c:ser>
          <c:idx val="1"/>
          <c:order val="1"/>
          <c:tx>
            <c:strRef>
              <c:f>'MANNING PLACE'!$AA$39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PLACE'!$AB$39:$AQ$39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2-4E1D-B0F6-0551B1784C3C}"/>
            </c:ext>
          </c:extLst>
        </c:ser>
        <c:ser>
          <c:idx val="2"/>
          <c:order val="2"/>
          <c:tx>
            <c:strRef>
              <c:f>'MANNING PLACE'!$AA$40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PLACE'!$AB$40:$AQ$40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52-4E1D-B0F6-0551B1784C3C}"/>
            </c:ext>
          </c:extLst>
        </c:ser>
        <c:ser>
          <c:idx val="3"/>
          <c:order val="3"/>
          <c:tx>
            <c:strRef>
              <c:f>'MANNING PLACE'!$AA$41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PLACE'!$AB$41:$AQ$41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52-4E1D-B0F6-0551B1784C3C}"/>
            </c:ext>
          </c:extLst>
        </c:ser>
        <c:ser>
          <c:idx val="4"/>
          <c:order val="4"/>
          <c:tx>
            <c:strRef>
              <c:f>'MANNING PLACE'!$AA$42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PLACE'!$AB$42:$AQ$42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52-4E1D-B0F6-0551B1784C3C}"/>
            </c:ext>
          </c:extLst>
        </c:ser>
        <c:ser>
          <c:idx val="5"/>
          <c:order val="5"/>
          <c:tx>
            <c:strRef>
              <c:f>'MANNING PLACE'!$AA$43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PLACE'!$AB$43:$AQ$43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52-4E1D-B0F6-0551B1784C3C}"/>
            </c:ext>
          </c:extLst>
        </c:ser>
        <c:ser>
          <c:idx val="6"/>
          <c:order val="6"/>
          <c:tx>
            <c:strRef>
              <c:f>'MANNING PLACE'!$AA$44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'MANNING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PLACE'!$AB$44:$AQ$44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52-4E1D-B0F6-0551B1784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09480"/>
        <c:axId val="584210264"/>
      </c:barChart>
      <c:lineChart>
        <c:grouping val="stacked"/>
        <c:varyColors val="0"/>
        <c:ser>
          <c:idx val="7"/>
          <c:order val="7"/>
          <c:tx>
            <c:strRef>
              <c:f>'MANNING PLACE'!$AA$45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'MANNING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PLACE'!$AB$45:$AQ$45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52-4E1D-B0F6-0551B1784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09480"/>
        <c:axId val="584210264"/>
      </c:lineChart>
      <c:catAx>
        <c:axId val="584209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10264"/>
        <c:crosses val="autoZero"/>
        <c:auto val="1"/>
        <c:lblAlgn val="ctr"/>
        <c:lblOffset val="100"/>
        <c:noMultiLvlLbl val="0"/>
      </c:catAx>
      <c:valAx>
        <c:axId val="584210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09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'MANNING PLACE'!$AA$55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3-4A9B-8209-14D269A541E0}"/>
            </c:ext>
          </c:extLst>
        </c:ser>
        <c:ser>
          <c:idx val="1"/>
          <c:order val="1"/>
          <c:tx>
            <c:strRef>
              <c:f>'MANNING PLACE'!$AA$56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3-4A9B-8209-14D269A541E0}"/>
            </c:ext>
          </c:extLst>
        </c:ser>
        <c:ser>
          <c:idx val="2"/>
          <c:order val="2"/>
          <c:tx>
            <c:strRef>
              <c:f>'MANNING PLACE'!$AA$57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3-4A9B-8209-14D269A541E0}"/>
            </c:ext>
          </c:extLst>
        </c:ser>
        <c:ser>
          <c:idx val="3"/>
          <c:order val="3"/>
          <c:tx>
            <c:strRef>
              <c:f>'MANNING PLACE'!$AA$58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33-4A9B-8209-14D269A541E0}"/>
            </c:ext>
          </c:extLst>
        </c:ser>
        <c:ser>
          <c:idx val="4"/>
          <c:order val="4"/>
          <c:tx>
            <c:strRef>
              <c:f>'MANNING PLACE'!$AA$59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PLACE'!$AB$59:$AQ$59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33-4A9B-8209-14D269A541E0}"/>
            </c:ext>
          </c:extLst>
        </c:ser>
        <c:ser>
          <c:idx val="5"/>
          <c:order val="5"/>
          <c:tx>
            <c:strRef>
              <c:f>'MANNING PLACE'!$AA$60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'MANNING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33-4A9B-8209-14D269A541E0}"/>
            </c:ext>
          </c:extLst>
        </c:ser>
        <c:ser>
          <c:idx val="6"/>
          <c:order val="6"/>
          <c:tx>
            <c:strRef>
              <c:f>'MANNING PLACE'!$AA$61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'MANNING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33-4A9B-8209-14D269A54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14576"/>
        <c:axId val="584213792"/>
      </c:barChart>
      <c:lineChart>
        <c:grouping val="stacked"/>
        <c:varyColors val="0"/>
        <c:ser>
          <c:idx val="7"/>
          <c:order val="7"/>
          <c:tx>
            <c:strRef>
              <c:f>'MANNING PLACE'!$AA$62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'MANNING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PLACE'!$AB$62:$AQ$62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33-4A9B-8209-14D269A54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14576"/>
        <c:axId val="584213792"/>
      </c:lineChart>
      <c:catAx>
        <c:axId val="58421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13792"/>
        <c:crosses val="autoZero"/>
        <c:auto val="1"/>
        <c:lblAlgn val="ctr"/>
        <c:lblOffset val="100"/>
        <c:noMultiLvlLbl val="0"/>
      </c:catAx>
      <c:valAx>
        <c:axId val="58421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1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'MANNING PLACE'!$AA$68</c:f>
              <c:strCache>
                <c:ptCount val="1"/>
                <c:pt idx="0">
                  <c:v>MANNING PLACE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B3-4D06-A4BD-5A3A2636EF65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B3-4D06-A4BD-5A3A2636EF65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B3-4D06-A4BD-5A3A2636EF65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B3-4D06-A4BD-5A3A2636EF65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B3-4D06-A4BD-5A3A2636EF65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5B3-4D06-A4BD-5A3A2636EF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B3-4D06-A4BD-5A3A2636EF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B3-4D06-A4BD-5A3A2636EF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B3-4D06-A4BD-5A3A2636EF6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'MANNING PLACE'!$AB$67:$AH$67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'MANNING PLACE'!$AB$68:$AH$68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B3-4D06-A4BD-5A3A2636E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'MANNING PLACE'!$AA$48</c:f>
              <c:strCache>
                <c:ptCount val="1"/>
                <c:pt idx="0">
                  <c:v>MANNING PLACE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AD-4985-BB0A-FFA2501A306D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AD-4985-BB0A-FFA2501A306D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AD-4985-BB0A-FFA2501A306D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AD-4985-BB0A-FFA2501A306D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5AD-4985-BB0A-FFA2501A306D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5AD-4985-BB0A-FFA2501A306D}"/>
              </c:ext>
            </c:extLst>
          </c:dPt>
          <c:dLbls>
            <c:dLbl>
              <c:idx val="0"/>
              <c:layout>
                <c:manualLayout>
                  <c:x val="-0.25465609276085188"/>
                  <c:y val="-2.2982721747693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AD-4985-BB0A-FFA2501A306D}"/>
                </c:ext>
              </c:extLst>
            </c:dLbl>
            <c:dLbl>
              <c:idx val="1"/>
              <c:layout>
                <c:manualLayout>
                  <c:x val="0.10949630023777247"/>
                  <c:y val="-0.141341941577061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AD-4985-BB0A-FFA2501A306D}"/>
                </c:ext>
              </c:extLst>
            </c:dLbl>
            <c:dLbl>
              <c:idx val="2"/>
              <c:layout>
                <c:manualLayout>
                  <c:x val="-5.2738146532740121E-3"/>
                  <c:y val="4.89282972050268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AD-4985-BB0A-FFA2501A306D}"/>
                </c:ext>
              </c:extLst>
            </c:dLbl>
            <c:dLbl>
              <c:idx val="3"/>
              <c:layout>
                <c:manualLayout>
                  <c:x val="0.17371071176790437"/>
                  <c:y val="0.140101893412871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AD-4985-BB0A-FFA2501A30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AD-4985-BB0A-FFA2501A30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AD-4985-BB0A-FFA2501A30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AD-4985-BB0A-FFA2501A306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'MANNING PLACE'!$AB$47:$AH$47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'MANNING PLACE'!$AB$48:$AH$48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AD-4985-BB0A-FFA2501A3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'MANNING PLACE'!$AB$47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PLACE'!$AA$48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PLACE'!$AB$48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F-4351-B687-AD6AEDCDE745}"/>
            </c:ext>
          </c:extLst>
        </c:ser>
        <c:ser>
          <c:idx val="1"/>
          <c:order val="1"/>
          <c:tx>
            <c:strRef>
              <c:f>'MANNING PLACE'!$AC$47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PLACE'!$AA$48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PLACE'!$AC$48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F-4351-B687-AD6AEDCDE745}"/>
            </c:ext>
          </c:extLst>
        </c:ser>
        <c:ser>
          <c:idx val="2"/>
          <c:order val="2"/>
          <c:tx>
            <c:strRef>
              <c:f>'MANNING PLACE'!$AD$47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PLACE'!$AA$48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PLACE'!$AD$48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F-4351-B687-AD6AEDCDE745}"/>
            </c:ext>
          </c:extLst>
        </c:ser>
        <c:ser>
          <c:idx val="3"/>
          <c:order val="3"/>
          <c:tx>
            <c:strRef>
              <c:f>'MANNING PLACE'!$AE$47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PLACE'!$AA$48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PLACE'!$AE$48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2F-4351-B687-AD6AEDCDE745}"/>
            </c:ext>
          </c:extLst>
        </c:ser>
        <c:ser>
          <c:idx val="4"/>
          <c:order val="4"/>
          <c:tx>
            <c:strRef>
              <c:f>'MANNING PLACE'!$AF$47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PLACE'!$AA$48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PLACE'!$AF$48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2F-4351-B687-AD6AEDCDE745}"/>
            </c:ext>
          </c:extLst>
        </c:ser>
        <c:ser>
          <c:idx val="5"/>
          <c:order val="5"/>
          <c:tx>
            <c:strRef>
              <c:f>'MANNING PLACE'!$AG$47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PLACE'!$AA$48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2F-4351-B687-AD6AEDCDE745}"/>
            </c:ext>
          </c:extLst>
        </c:ser>
        <c:ser>
          <c:idx val="6"/>
          <c:order val="6"/>
          <c:tx>
            <c:strRef>
              <c:f>'MANNING PLACE'!$AH$47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'MANNING PLACE'!$AA$48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2F-4351-B687-AD6AEDCD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79894832"/>
        <c:axId val="479896792"/>
      </c:barChart>
      <c:catAx>
        <c:axId val="47989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96792"/>
        <c:crosses val="autoZero"/>
        <c:auto val="1"/>
        <c:lblAlgn val="ctr"/>
        <c:lblOffset val="100"/>
        <c:noMultiLvlLbl val="0"/>
      </c:catAx>
      <c:valAx>
        <c:axId val="479896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9894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'MANNING PLACE'!$AB$67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PLACE'!$AA$68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E-4ED7-A535-03A5C592B8FF}"/>
            </c:ext>
          </c:extLst>
        </c:ser>
        <c:ser>
          <c:idx val="1"/>
          <c:order val="1"/>
          <c:tx>
            <c:strRef>
              <c:f>'MANNING PLACE'!$AC$67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PLACE'!$AA$68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PLACE'!$AC$68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E-4ED7-A535-03A5C592B8FF}"/>
            </c:ext>
          </c:extLst>
        </c:ser>
        <c:ser>
          <c:idx val="2"/>
          <c:order val="2"/>
          <c:tx>
            <c:strRef>
              <c:f>'MANNING PLACE'!$AD$67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PLACE'!$AA$68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PLACE'!$AD$68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ED7-A535-03A5C592B8FF}"/>
            </c:ext>
          </c:extLst>
        </c:ser>
        <c:ser>
          <c:idx val="3"/>
          <c:order val="3"/>
          <c:tx>
            <c:strRef>
              <c:f>'MANNING PLACE'!$AE$67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PLACE'!$AA$68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PLACE'!$AE$68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CE-4ED7-A535-03A5C592B8FF}"/>
            </c:ext>
          </c:extLst>
        </c:ser>
        <c:ser>
          <c:idx val="4"/>
          <c:order val="4"/>
          <c:tx>
            <c:strRef>
              <c:f>'MANNING PLACE'!$AF$67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PLACE'!$AA$68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PLACE'!$AF$68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CE-4ED7-A535-03A5C592B8FF}"/>
            </c:ext>
          </c:extLst>
        </c:ser>
        <c:ser>
          <c:idx val="5"/>
          <c:order val="5"/>
          <c:tx>
            <c:strRef>
              <c:f>'MANNING PLACE'!$AG$67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'MANNING PLACE'!$AA$68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E-4ED7-A535-03A5C592B8FF}"/>
            </c:ext>
          </c:extLst>
        </c:ser>
        <c:ser>
          <c:idx val="6"/>
          <c:order val="6"/>
          <c:tx>
            <c:strRef>
              <c:f>'MANNING PLACE'!$AH$67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'MANNING PLACE'!$AA$68</c:f>
              <c:strCache>
                <c:ptCount val="1"/>
                <c:pt idx="0">
                  <c:v>MANNING PLACE</c:v>
                </c:pt>
              </c:strCache>
            </c:strRef>
          </c:cat>
          <c:val>
            <c:numRef>
              <c:f>'MANNING PLACE'!$AH$68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E-4ED7-A535-03A5C592B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79896400"/>
        <c:axId val="479895616"/>
      </c:barChart>
      <c:catAx>
        <c:axId val="47989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95616"/>
        <c:crosses val="autoZero"/>
        <c:auto val="1"/>
        <c:lblAlgn val="ctr"/>
        <c:lblOffset val="100"/>
        <c:noMultiLvlLbl val="0"/>
      </c:catAx>
      <c:valAx>
        <c:axId val="479895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9896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'MANNING PLACE'!$AA$46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'MANNING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PLACE'!$AB$46:$AQ$46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-2</c:v>
                </c:pt>
                <c:pt idx="9">
                  <c:v>-2</c:v>
                </c:pt>
                <c:pt idx="10">
                  <c:v>-1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8-46B7-9A25-CA65F1D0C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898360"/>
        <c:axId val="479898752"/>
      </c:barChart>
      <c:catAx>
        <c:axId val="47989836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98752"/>
        <c:crosses val="autoZero"/>
        <c:auto val="1"/>
        <c:lblAlgn val="ctr"/>
        <c:lblOffset val="100"/>
        <c:noMultiLvlLbl val="0"/>
      </c:catAx>
      <c:valAx>
        <c:axId val="4798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9836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'MANNING PLACE'!$AA$63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'MANNING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'MANNING PLACE'!$AB$63:$AQ$63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4-4D4B-98C0-171FA8CA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896008"/>
        <c:axId val="479870920"/>
      </c:barChart>
      <c:catAx>
        <c:axId val="47989600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70920"/>
        <c:crosses val="autoZero"/>
        <c:auto val="1"/>
        <c:lblAlgn val="ctr"/>
        <c:lblOffset val="100"/>
        <c:noMultiLvlLbl val="0"/>
      </c:catAx>
      <c:valAx>
        <c:axId val="47987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9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Thursday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'QUEEN''S ROAD'!$AA$38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ROAD'!$AB$38:$AQ$38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2-47BC-BFEE-9E483EE7EF7B}"/>
            </c:ext>
          </c:extLst>
        </c:ser>
        <c:ser>
          <c:idx val="1"/>
          <c:order val="1"/>
          <c:tx>
            <c:strRef>
              <c:f>'QUEEN''S ROAD'!$AA$39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ROAD'!$AB$39:$AQ$39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2-47BC-BFEE-9E483EE7EF7B}"/>
            </c:ext>
          </c:extLst>
        </c:ser>
        <c:ser>
          <c:idx val="2"/>
          <c:order val="2"/>
          <c:tx>
            <c:strRef>
              <c:f>'QUEEN''S ROAD'!$AA$40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ROAD'!$AB$40:$AQ$40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2-47BC-BFEE-9E483EE7EF7B}"/>
            </c:ext>
          </c:extLst>
        </c:ser>
        <c:ser>
          <c:idx val="3"/>
          <c:order val="3"/>
          <c:tx>
            <c:strRef>
              <c:f>'QUEEN''S ROAD'!$AA$41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ROAD'!$AB$41:$AQ$41</c:f>
              <c:numCache>
                <c:formatCode>General</c:formatCode>
                <c:ptCount val="16"/>
                <c:pt idx="0">
                  <c:v>0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2-47BC-BFEE-9E483EE7EF7B}"/>
            </c:ext>
          </c:extLst>
        </c:ser>
        <c:ser>
          <c:idx val="4"/>
          <c:order val="4"/>
          <c:tx>
            <c:strRef>
              <c:f>'QUEEN''S ROAD'!$AA$42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ROAD'!$AB$42:$AQ$42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2-47BC-BFEE-9E483EE7EF7B}"/>
            </c:ext>
          </c:extLst>
        </c:ser>
        <c:ser>
          <c:idx val="5"/>
          <c:order val="5"/>
          <c:tx>
            <c:strRef>
              <c:f>'QUEEN''S ROAD'!$AA$43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ROAD'!$AB$43:$AQ$43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52-47BC-BFEE-9E483EE7EF7B}"/>
            </c:ext>
          </c:extLst>
        </c:ser>
        <c:ser>
          <c:idx val="6"/>
          <c:order val="6"/>
          <c:tx>
            <c:strRef>
              <c:f>'QUEEN''S ROAD'!$AA$44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'QUEEN''S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ROAD'!$AB$44:$AQ$44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52-47BC-BFEE-9E483EE7E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873272"/>
        <c:axId val="479870528"/>
      </c:barChart>
      <c:lineChart>
        <c:grouping val="stacked"/>
        <c:varyColors val="0"/>
        <c:ser>
          <c:idx val="7"/>
          <c:order val="7"/>
          <c:tx>
            <c:strRef>
              <c:f>'QUEEN''S ROAD'!$AA$45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'QUEEN''S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ROAD'!$AB$45:$AQ$45</c:f>
              <c:numCache>
                <c:formatCode>General</c:formatCode>
                <c:ptCount val="16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D52-47BC-BFEE-9E483EE7E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73272"/>
        <c:axId val="479870528"/>
      </c:lineChart>
      <c:catAx>
        <c:axId val="479873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70528"/>
        <c:crosses val="autoZero"/>
        <c:auto val="1"/>
        <c:lblAlgn val="ctr"/>
        <c:lblOffset val="100"/>
        <c:noMultiLvlLbl val="0"/>
      </c:catAx>
      <c:valAx>
        <c:axId val="47987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873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'CAMBRIAN ROAD'!$AB$47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ROAD'!$AA$48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ROAD'!$AB$48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2-4E65-8E1B-4294486ACED5}"/>
            </c:ext>
          </c:extLst>
        </c:ser>
        <c:ser>
          <c:idx val="1"/>
          <c:order val="1"/>
          <c:tx>
            <c:strRef>
              <c:f>'CAMBRIAN ROAD'!$AC$47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ROAD'!$AA$48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ROAD'!$AC$48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2-4E65-8E1B-4294486ACED5}"/>
            </c:ext>
          </c:extLst>
        </c:ser>
        <c:ser>
          <c:idx val="2"/>
          <c:order val="2"/>
          <c:tx>
            <c:strRef>
              <c:f>'CAMBRIAN ROAD'!$AD$47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ROAD'!$AA$48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ROAD'!$AD$48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2-4E65-8E1B-4294486ACED5}"/>
            </c:ext>
          </c:extLst>
        </c:ser>
        <c:ser>
          <c:idx val="3"/>
          <c:order val="3"/>
          <c:tx>
            <c:strRef>
              <c:f>'CAMBRIAN ROAD'!$AE$47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ROAD'!$AA$48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ROAD'!$AE$48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92-4E65-8E1B-4294486ACED5}"/>
            </c:ext>
          </c:extLst>
        </c:ser>
        <c:ser>
          <c:idx val="4"/>
          <c:order val="4"/>
          <c:tx>
            <c:strRef>
              <c:f>'CAMBRIAN ROAD'!$AF$47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ROAD'!$AA$48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ROAD'!$AF$48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92-4E65-8E1B-4294486ACED5}"/>
            </c:ext>
          </c:extLst>
        </c:ser>
        <c:ser>
          <c:idx val="5"/>
          <c:order val="5"/>
          <c:tx>
            <c:strRef>
              <c:f>'CAMBRIAN ROAD'!$AG$47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ROAD'!$AA$48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92-4E65-8E1B-4294486ACED5}"/>
            </c:ext>
          </c:extLst>
        </c:ser>
        <c:ser>
          <c:idx val="6"/>
          <c:order val="6"/>
          <c:tx>
            <c:strRef>
              <c:f>'CAMBRIAN ROAD'!$AH$47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'CAMBRIAN ROAD'!$AA$48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3-4155-AB9D-08149CB8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225552"/>
        <c:axId val="584228688"/>
      </c:barChart>
      <c:catAx>
        <c:axId val="58422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28688"/>
        <c:crosses val="autoZero"/>
        <c:auto val="1"/>
        <c:lblAlgn val="ctr"/>
        <c:lblOffset val="100"/>
        <c:noMultiLvlLbl val="0"/>
      </c:catAx>
      <c:valAx>
        <c:axId val="584228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225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'QUEEN''S ROAD'!$AA$55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6-4A65-B846-3E78B80BA081}"/>
            </c:ext>
          </c:extLst>
        </c:ser>
        <c:ser>
          <c:idx val="1"/>
          <c:order val="1"/>
          <c:tx>
            <c:strRef>
              <c:f>'QUEEN''S ROAD'!$AA$56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6-4A65-B846-3E78B80BA081}"/>
            </c:ext>
          </c:extLst>
        </c:ser>
        <c:ser>
          <c:idx val="2"/>
          <c:order val="2"/>
          <c:tx>
            <c:strRef>
              <c:f>'QUEEN''S ROAD'!$AA$57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6-4A65-B846-3E78B80BA081}"/>
            </c:ext>
          </c:extLst>
        </c:ser>
        <c:ser>
          <c:idx val="3"/>
          <c:order val="3"/>
          <c:tx>
            <c:strRef>
              <c:f>'QUEEN''S ROAD'!$AA$58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6-4A65-B846-3E78B80BA081}"/>
            </c:ext>
          </c:extLst>
        </c:ser>
        <c:ser>
          <c:idx val="4"/>
          <c:order val="4"/>
          <c:tx>
            <c:strRef>
              <c:f>'QUEEN''S ROAD'!$AA$59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ROAD'!$AB$59:$AQ$59</c:f>
              <c:numCache>
                <c:formatCode>General</c:formatCode>
                <c:ptCount val="16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6-4A65-B846-3E78B80BA081}"/>
            </c:ext>
          </c:extLst>
        </c:ser>
        <c:ser>
          <c:idx val="5"/>
          <c:order val="5"/>
          <c:tx>
            <c:strRef>
              <c:f>'QUEEN''S ROAD'!$AA$60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'QUEEN''S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86-4A65-B846-3E78B80BA081}"/>
            </c:ext>
          </c:extLst>
        </c:ser>
        <c:ser>
          <c:idx val="6"/>
          <c:order val="6"/>
          <c:tx>
            <c:strRef>
              <c:f>'QUEEN''S ROAD'!$AA$61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'QUEEN''S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86-4A65-B846-3E78B80BA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868176"/>
        <c:axId val="479876800"/>
      </c:barChart>
      <c:lineChart>
        <c:grouping val="stacked"/>
        <c:varyColors val="0"/>
        <c:ser>
          <c:idx val="7"/>
          <c:order val="7"/>
          <c:tx>
            <c:strRef>
              <c:f>'QUEEN''S ROAD'!$AA$62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'QUEEN''S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ROAD'!$AB$62:$AQ$62</c:f>
              <c:numCache>
                <c:formatCode>General</c:formatCode>
                <c:ptCount val="16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86-4A65-B846-3E78B80BA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68176"/>
        <c:axId val="479876800"/>
      </c:lineChart>
      <c:catAx>
        <c:axId val="47986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76800"/>
        <c:crosses val="autoZero"/>
        <c:auto val="1"/>
        <c:lblAlgn val="ctr"/>
        <c:lblOffset val="100"/>
        <c:noMultiLvlLbl val="0"/>
      </c:catAx>
      <c:valAx>
        <c:axId val="47987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868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'QUEEN''S ROAD'!$AA$68</c:f>
              <c:strCache>
                <c:ptCount val="1"/>
                <c:pt idx="0">
                  <c:v>QUEEN'S ROAD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98-4F40-B24E-A9F1FBD636F8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98-4F40-B24E-A9F1FBD636F8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98-4F40-B24E-A9F1FBD636F8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98-4F40-B24E-A9F1FBD636F8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98-4F40-B24E-A9F1FBD636F8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98-4F40-B24E-A9F1FBD636F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98-4F40-B24E-A9F1FBD636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98-4F40-B24E-A9F1FBD636F8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98-4F40-B24E-A9F1FBD636F8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98-4F40-B24E-A9F1FBD636F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98-4F40-B24E-A9F1FBD636F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98-4F40-B24E-A9F1FBD636F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'QUEEN''S ROAD'!$AB$67:$AH$67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'QUEEN''S ROAD'!$AB$68:$AH$68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14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98-4F40-B24E-A9F1FBD63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'QUEEN''S ROAD'!$AA$48</c:f>
              <c:strCache>
                <c:ptCount val="1"/>
                <c:pt idx="0">
                  <c:v>QUEEN'S ROAD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40-4285-8A4B-E221F658A05A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40-4285-8A4B-E221F658A05A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40-4285-8A4B-E221F658A05A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40-4285-8A4B-E221F658A05A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40-4285-8A4B-E221F658A05A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40-4285-8A4B-E221F658A05A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40-4285-8A4B-E221F658A05A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40-4285-8A4B-E221F658A05A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40-4285-8A4B-E221F658A05A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40-4285-8A4B-E221F658A05A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40-4285-8A4B-E221F658A0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40-4285-8A4B-E221F658A0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940-4285-8A4B-E221F658A05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'QUEEN''S ROAD'!$AB$47:$AH$47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'QUEEN''S ROAD'!$AB$48:$AH$48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14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40-4285-8A4B-E221F658A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'QUEEN''S ROAD'!$AB$47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ROAD'!$AA$48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ROAD'!$AB$48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D-464B-8DE8-16F010BFAB51}"/>
            </c:ext>
          </c:extLst>
        </c:ser>
        <c:ser>
          <c:idx val="1"/>
          <c:order val="1"/>
          <c:tx>
            <c:strRef>
              <c:f>'QUEEN''S ROAD'!$AC$47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ROAD'!$AA$48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ROAD'!$AC$48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D-464B-8DE8-16F010BFAB51}"/>
            </c:ext>
          </c:extLst>
        </c:ser>
        <c:ser>
          <c:idx val="2"/>
          <c:order val="2"/>
          <c:tx>
            <c:strRef>
              <c:f>'QUEEN''S ROAD'!$AD$47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ROAD'!$AA$48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ROAD'!$AD$48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2D-464B-8DE8-16F010BFAB51}"/>
            </c:ext>
          </c:extLst>
        </c:ser>
        <c:ser>
          <c:idx val="3"/>
          <c:order val="3"/>
          <c:tx>
            <c:strRef>
              <c:f>'QUEEN''S ROAD'!$AE$47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ROAD'!$AA$48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ROAD'!$AE$48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D-464B-8DE8-16F010BFAB51}"/>
            </c:ext>
          </c:extLst>
        </c:ser>
        <c:ser>
          <c:idx val="4"/>
          <c:order val="4"/>
          <c:tx>
            <c:strRef>
              <c:f>'QUEEN''S ROAD'!$AF$47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ROAD'!$AA$48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ROAD'!$AF$48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2D-464B-8DE8-16F010BFAB51}"/>
            </c:ext>
          </c:extLst>
        </c:ser>
        <c:ser>
          <c:idx val="5"/>
          <c:order val="5"/>
          <c:tx>
            <c:strRef>
              <c:f>'QUEEN''S ROAD'!$AG$47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ROAD'!$AA$48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2D-464B-8DE8-16F010BFAB51}"/>
            </c:ext>
          </c:extLst>
        </c:ser>
        <c:ser>
          <c:idx val="6"/>
          <c:order val="6"/>
          <c:tx>
            <c:strRef>
              <c:f>'QUEEN''S ROAD'!$AH$47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'QUEEN''S ROAD'!$AA$48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2D-464B-8DE8-16F010BFA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79875624"/>
        <c:axId val="479872488"/>
      </c:barChart>
      <c:catAx>
        <c:axId val="479875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72488"/>
        <c:crosses val="autoZero"/>
        <c:auto val="1"/>
        <c:lblAlgn val="ctr"/>
        <c:lblOffset val="100"/>
        <c:noMultiLvlLbl val="0"/>
      </c:catAx>
      <c:valAx>
        <c:axId val="479872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9875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'QUEEN''S ROAD'!$AB$67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ROAD'!$AA$68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6-40F1-B4E2-F869224200FD}"/>
            </c:ext>
          </c:extLst>
        </c:ser>
        <c:ser>
          <c:idx val="1"/>
          <c:order val="1"/>
          <c:tx>
            <c:strRef>
              <c:f>'QUEEN''S ROAD'!$AC$67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ROAD'!$AA$68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ROAD'!$AC$68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6-40F1-B4E2-F869224200FD}"/>
            </c:ext>
          </c:extLst>
        </c:ser>
        <c:ser>
          <c:idx val="2"/>
          <c:order val="2"/>
          <c:tx>
            <c:strRef>
              <c:f>'QUEEN''S ROAD'!$AD$67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ROAD'!$AA$68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ROAD'!$AD$68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6-40F1-B4E2-F869224200FD}"/>
            </c:ext>
          </c:extLst>
        </c:ser>
        <c:ser>
          <c:idx val="3"/>
          <c:order val="3"/>
          <c:tx>
            <c:strRef>
              <c:f>'QUEEN''S ROAD'!$AE$67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ROAD'!$AA$68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ROAD'!$AE$68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6-40F1-B4E2-F869224200FD}"/>
            </c:ext>
          </c:extLst>
        </c:ser>
        <c:ser>
          <c:idx val="4"/>
          <c:order val="4"/>
          <c:tx>
            <c:strRef>
              <c:f>'QUEEN''S ROAD'!$AF$67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ROAD'!$AA$68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ROAD'!$AF$68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16-40F1-B4E2-F869224200FD}"/>
            </c:ext>
          </c:extLst>
        </c:ser>
        <c:ser>
          <c:idx val="5"/>
          <c:order val="5"/>
          <c:tx>
            <c:strRef>
              <c:f>'QUEEN''S ROAD'!$AG$67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'QUEEN''S ROAD'!$AA$68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16-40F1-B4E2-F869224200FD}"/>
            </c:ext>
          </c:extLst>
        </c:ser>
        <c:ser>
          <c:idx val="6"/>
          <c:order val="6"/>
          <c:tx>
            <c:strRef>
              <c:f>'QUEEN''S ROAD'!$AH$67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'QUEEN''S ROAD'!$AA$68</c:f>
              <c:strCache>
                <c:ptCount val="1"/>
                <c:pt idx="0">
                  <c:v>QUEEN'S ROAD</c:v>
                </c:pt>
              </c:strCache>
            </c:strRef>
          </c:cat>
          <c:val>
            <c:numRef>
              <c:f>'QUEEN''S ROAD'!$AH$68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16-40F1-B4E2-F86922420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79867392"/>
        <c:axId val="479869744"/>
      </c:barChart>
      <c:catAx>
        <c:axId val="47986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69744"/>
        <c:crosses val="autoZero"/>
        <c:auto val="1"/>
        <c:lblAlgn val="ctr"/>
        <c:lblOffset val="100"/>
        <c:noMultiLvlLbl val="0"/>
      </c:catAx>
      <c:valAx>
        <c:axId val="479869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9867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'QUEEN''S ROAD'!$AA$46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'QUEEN''S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ROAD'!$AB$46:$AQ$46</c:f>
              <c:numCache>
                <c:formatCode>General</c:formatCode>
                <c:ptCount val="16"/>
                <c:pt idx="0">
                  <c:v>16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A-46F0-A34D-B56B50756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877584"/>
        <c:axId val="479879152"/>
      </c:barChart>
      <c:catAx>
        <c:axId val="47987758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79152"/>
        <c:crosses val="autoZero"/>
        <c:auto val="1"/>
        <c:lblAlgn val="ctr"/>
        <c:lblOffset val="100"/>
        <c:noMultiLvlLbl val="0"/>
      </c:catAx>
      <c:valAx>
        <c:axId val="47987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7758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'QUEEN''S ROAD'!$AA$63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'QUEEN''S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'QUEEN''S ROAD'!$AB$63:$AQ$63</c:f>
              <c:numCache>
                <c:formatCode>General</c:formatCode>
                <c:ptCount val="16"/>
                <c:pt idx="0">
                  <c:v>17</c:v>
                </c:pt>
                <c:pt idx="1">
                  <c:v>18</c:v>
                </c:pt>
                <c:pt idx="2">
                  <c:v>13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9-4D9B-ACF4-A5683E8A8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878368"/>
        <c:axId val="479867784"/>
      </c:barChart>
      <c:catAx>
        <c:axId val="47987836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67784"/>
        <c:crosses val="autoZero"/>
        <c:auto val="1"/>
        <c:lblAlgn val="ctr"/>
        <c:lblOffset val="100"/>
        <c:noMultiLvlLbl val="0"/>
      </c:catAx>
      <c:valAx>
        <c:axId val="47986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7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Thursday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'REYNOLDS PLACE'!$AA$38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PLACE'!$AB$38:$AQ$38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D-4B31-8013-82D185F47BF6}"/>
            </c:ext>
          </c:extLst>
        </c:ser>
        <c:ser>
          <c:idx val="1"/>
          <c:order val="1"/>
          <c:tx>
            <c:strRef>
              <c:f>'REYNOLDS PLACE'!$AA$39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PLACE'!$AB$39:$AQ$39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5D-4B31-8013-82D185F47BF6}"/>
            </c:ext>
          </c:extLst>
        </c:ser>
        <c:ser>
          <c:idx val="2"/>
          <c:order val="2"/>
          <c:tx>
            <c:strRef>
              <c:f>'REYNOLDS PLACE'!$AA$40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PLACE'!$AB$40:$AQ$40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5D-4B31-8013-82D185F47BF6}"/>
            </c:ext>
          </c:extLst>
        </c:ser>
        <c:ser>
          <c:idx val="3"/>
          <c:order val="3"/>
          <c:tx>
            <c:strRef>
              <c:f>'REYNOLDS PLACE'!$AA$41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PLACE'!$AB$41:$AQ$41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5D-4B31-8013-82D185F47BF6}"/>
            </c:ext>
          </c:extLst>
        </c:ser>
        <c:ser>
          <c:idx val="4"/>
          <c:order val="4"/>
          <c:tx>
            <c:strRef>
              <c:f>'REYNOLDS PLACE'!$AA$42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PLACE'!$AB$42:$AQ$42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5D-4B31-8013-82D185F47BF6}"/>
            </c:ext>
          </c:extLst>
        </c:ser>
        <c:ser>
          <c:idx val="5"/>
          <c:order val="5"/>
          <c:tx>
            <c:strRef>
              <c:f>'REYNOLDS PLACE'!$AA$43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PLACE'!$AB$43:$AQ$43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5D-4B31-8013-82D185F47BF6}"/>
            </c:ext>
          </c:extLst>
        </c:ser>
        <c:ser>
          <c:idx val="6"/>
          <c:order val="6"/>
          <c:tx>
            <c:strRef>
              <c:f>'REYNOLDS PLACE'!$AA$44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'REYNOLDS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PLACE'!$AB$44:$AQ$44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5D-4B31-8013-82D185F47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868568"/>
        <c:axId val="479884640"/>
      </c:barChart>
      <c:lineChart>
        <c:grouping val="stacked"/>
        <c:varyColors val="0"/>
        <c:ser>
          <c:idx val="7"/>
          <c:order val="7"/>
          <c:tx>
            <c:strRef>
              <c:f>'REYNOLDS PLACE'!$AA$45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'REYNOLDS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PLACE'!$AB$45:$AQ$45</c:f>
              <c:numCache>
                <c:formatCode>General</c:formatCode>
                <c:ptCount val="1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35D-4B31-8013-82D185F47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68568"/>
        <c:axId val="479884640"/>
      </c:lineChart>
      <c:catAx>
        <c:axId val="479868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84640"/>
        <c:crosses val="autoZero"/>
        <c:auto val="1"/>
        <c:lblAlgn val="ctr"/>
        <c:lblOffset val="100"/>
        <c:noMultiLvlLbl val="0"/>
      </c:catAx>
      <c:valAx>
        <c:axId val="479884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868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'REYNOLDS PLACE'!$AA$55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706-8C65-8319A7140EB5}"/>
            </c:ext>
          </c:extLst>
        </c:ser>
        <c:ser>
          <c:idx val="1"/>
          <c:order val="1"/>
          <c:tx>
            <c:strRef>
              <c:f>'REYNOLDS PLACE'!$AA$56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A-4706-8C65-8319A7140EB5}"/>
            </c:ext>
          </c:extLst>
        </c:ser>
        <c:ser>
          <c:idx val="2"/>
          <c:order val="2"/>
          <c:tx>
            <c:strRef>
              <c:f>'REYNOLDS PLACE'!$AA$57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A-4706-8C65-8319A7140EB5}"/>
            </c:ext>
          </c:extLst>
        </c:ser>
        <c:ser>
          <c:idx val="3"/>
          <c:order val="3"/>
          <c:tx>
            <c:strRef>
              <c:f>'REYNOLDS PLACE'!$AA$58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A-4706-8C65-8319A7140EB5}"/>
            </c:ext>
          </c:extLst>
        </c:ser>
        <c:ser>
          <c:idx val="4"/>
          <c:order val="4"/>
          <c:tx>
            <c:strRef>
              <c:f>'REYNOLDS PLACE'!$AA$59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PLACE'!$AB$59:$AQ$59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AA-4706-8C65-8319A7140EB5}"/>
            </c:ext>
          </c:extLst>
        </c:ser>
        <c:ser>
          <c:idx val="5"/>
          <c:order val="5"/>
          <c:tx>
            <c:strRef>
              <c:f>'REYNOLDS PLACE'!$AA$60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'REYNOLDS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AA-4706-8C65-8319A7140EB5}"/>
            </c:ext>
          </c:extLst>
        </c:ser>
        <c:ser>
          <c:idx val="6"/>
          <c:order val="6"/>
          <c:tx>
            <c:strRef>
              <c:f>'REYNOLDS PLACE'!$AA$61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'REYNOLDS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AA-4706-8C65-8319A7140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881504"/>
        <c:axId val="479888952"/>
      </c:barChart>
      <c:lineChart>
        <c:grouping val="stacked"/>
        <c:varyColors val="0"/>
        <c:ser>
          <c:idx val="7"/>
          <c:order val="7"/>
          <c:tx>
            <c:strRef>
              <c:f>'REYNOLDS PLACE'!$AA$62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'REYNOLDS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PLACE'!$AB$62:$AQ$62</c:f>
              <c:numCache>
                <c:formatCode>General</c:formatCode>
                <c:ptCount val="1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AA-4706-8C65-8319A7140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81504"/>
        <c:axId val="479888952"/>
      </c:lineChart>
      <c:catAx>
        <c:axId val="479881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88952"/>
        <c:crosses val="autoZero"/>
        <c:auto val="1"/>
        <c:lblAlgn val="ctr"/>
        <c:lblOffset val="100"/>
        <c:noMultiLvlLbl val="0"/>
      </c:catAx>
      <c:valAx>
        <c:axId val="479888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881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4984803299621816"/>
          <c:y val="2.496342121581665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'REYNOLDS PLACE'!$AA$68</c:f>
              <c:strCache>
                <c:ptCount val="1"/>
                <c:pt idx="0">
                  <c:v>REYNOLDS PLACE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63-49B3-831B-9AE0C639079C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63-49B3-831B-9AE0C639079C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63-49B3-831B-9AE0C639079C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63-49B3-831B-9AE0C639079C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63-49B3-831B-9AE0C639079C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63-49B3-831B-9AE0C639079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63-49B3-831B-9AE0C639079C}"/>
                </c:ext>
              </c:extLst>
            </c:dLbl>
            <c:dLbl>
              <c:idx val="1"/>
              <c:layout>
                <c:manualLayout>
                  <c:x val="0.19614379721103392"/>
                  <c:y val="8.3165718643667189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08842585496373"/>
                      <c:h val="0.136348103324557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D63-49B3-831B-9AE0C63907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63-49B3-831B-9AE0C639079C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63-49B3-831B-9AE0C63907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63-49B3-831B-9AE0C63907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63-49B3-831B-9AE0C63907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'REYNOLDS PLACE'!$AB$67:$AH$67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'REYNOLDS PLACE'!$AB$68:$AH$68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63-49B3-831B-9AE0C6390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'CAMBRIAN ROAD'!$AB$67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ROAD'!$AA$68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7-45AA-AB4A-8BA264255628}"/>
            </c:ext>
          </c:extLst>
        </c:ser>
        <c:ser>
          <c:idx val="1"/>
          <c:order val="1"/>
          <c:tx>
            <c:strRef>
              <c:f>'CAMBRIAN ROAD'!$AC$67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ROAD'!$AA$68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ROAD'!$AC$68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7-45AA-AB4A-8BA264255628}"/>
            </c:ext>
          </c:extLst>
        </c:ser>
        <c:ser>
          <c:idx val="2"/>
          <c:order val="2"/>
          <c:tx>
            <c:strRef>
              <c:f>'CAMBRIAN ROAD'!$AD$67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ROAD'!$AA$68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ROAD'!$AD$68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7-45AA-AB4A-8BA264255628}"/>
            </c:ext>
          </c:extLst>
        </c:ser>
        <c:ser>
          <c:idx val="3"/>
          <c:order val="3"/>
          <c:tx>
            <c:strRef>
              <c:f>'CAMBRIAN ROAD'!$AE$67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ROAD'!$AA$68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ROAD'!$AE$68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7-45AA-AB4A-8BA264255628}"/>
            </c:ext>
          </c:extLst>
        </c:ser>
        <c:ser>
          <c:idx val="4"/>
          <c:order val="4"/>
          <c:tx>
            <c:strRef>
              <c:f>'CAMBRIAN ROAD'!$AF$67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ROAD'!$AA$68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ROAD'!$AF$68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7-45AA-AB4A-8BA264255628}"/>
            </c:ext>
          </c:extLst>
        </c:ser>
        <c:ser>
          <c:idx val="5"/>
          <c:order val="5"/>
          <c:tx>
            <c:strRef>
              <c:f>'CAMBRIAN ROAD'!$AG$67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'CAMBRIAN ROAD'!$AA$68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17-45AA-AB4A-8BA264255628}"/>
            </c:ext>
          </c:extLst>
        </c:ser>
        <c:ser>
          <c:idx val="6"/>
          <c:order val="6"/>
          <c:tx>
            <c:strRef>
              <c:f>'CAMBRIAN ROAD'!$AH$67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'CAMBRIAN ROAD'!$AA$68</c:f>
              <c:strCache>
                <c:ptCount val="1"/>
                <c:pt idx="0">
                  <c:v>CAMBRIAN ROAD</c:v>
                </c:pt>
              </c:strCache>
            </c:strRef>
          </c:cat>
          <c:val>
            <c:numRef>
              <c:f>'CAMBRIAN ROAD'!$AH$68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5-4324-BA10-08280E73F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84226728"/>
        <c:axId val="584227512"/>
      </c:barChart>
      <c:catAx>
        <c:axId val="584226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27512"/>
        <c:crosses val="autoZero"/>
        <c:auto val="1"/>
        <c:lblAlgn val="ctr"/>
        <c:lblOffset val="100"/>
        <c:noMultiLvlLbl val="0"/>
      </c:catAx>
      <c:valAx>
        <c:axId val="584227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4226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'REYNOLDS PLACE'!$AA$48</c:f>
              <c:strCache>
                <c:ptCount val="1"/>
                <c:pt idx="0">
                  <c:v>REYNOLDS PLACE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81-4C6E-9C96-F71284FCE629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81-4C6E-9C96-F71284FCE629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81-4C6E-9C96-F71284FCE629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C81-4C6E-9C96-F71284FCE629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C81-4C6E-9C96-F71284FCE629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C81-4C6E-9C96-F71284FCE629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81-4C6E-9C96-F71284FCE629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81-4C6E-9C96-F71284FCE629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81-4C6E-9C96-F71284FCE629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81-4C6E-9C96-F71284FCE629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81-4C6E-9C96-F71284FCE62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81-4C6E-9C96-F71284FCE62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81-4C6E-9C96-F71284FCE62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'REYNOLDS PLACE'!$AB$47:$AH$47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'REYNOLDS PLACE'!$AB$48:$AH$48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81-4C6E-9C96-F71284FCE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'REYNOLDS PLACE'!$AB$47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PLACE'!$AA$48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PLACE'!$AB$48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9-4BD6-90F8-7598AAC35A9F}"/>
            </c:ext>
          </c:extLst>
        </c:ser>
        <c:ser>
          <c:idx val="1"/>
          <c:order val="1"/>
          <c:tx>
            <c:strRef>
              <c:f>'REYNOLDS PLACE'!$AC$47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PLACE'!$AA$48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PLACE'!$AC$48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9-4BD6-90F8-7598AAC35A9F}"/>
            </c:ext>
          </c:extLst>
        </c:ser>
        <c:ser>
          <c:idx val="2"/>
          <c:order val="2"/>
          <c:tx>
            <c:strRef>
              <c:f>'REYNOLDS PLACE'!$AD$47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PLACE'!$AA$48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PLACE'!$AD$48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9-4BD6-90F8-7598AAC35A9F}"/>
            </c:ext>
          </c:extLst>
        </c:ser>
        <c:ser>
          <c:idx val="3"/>
          <c:order val="3"/>
          <c:tx>
            <c:strRef>
              <c:f>'REYNOLDS PLACE'!$AE$47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PLACE'!$AA$48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PLACE'!$AE$48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9-4BD6-90F8-7598AAC35A9F}"/>
            </c:ext>
          </c:extLst>
        </c:ser>
        <c:ser>
          <c:idx val="4"/>
          <c:order val="4"/>
          <c:tx>
            <c:strRef>
              <c:f>'REYNOLDS PLACE'!$AF$47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PLACE'!$AA$48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PLACE'!$AF$48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79-4BD6-90F8-7598AAC35A9F}"/>
            </c:ext>
          </c:extLst>
        </c:ser>
        <c:ser>
          <c:idx val="5"/>
          <c:order val="5"/>
          <c:tx>
            <c:strRef>
              <c:f>'REYNOLDS PLACE'!$AG$47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PLACE'!$AA$48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79-4BD6-90F8-7598AAC35A9F}"/>
            </c:ext>
          </c:extLst>
        </c:ser>
        <c:ser>
          <c:idx val="6"/>
          <c:order val="6"/>
          <c:tx>
            <c:strRef>
              <c:f>'REYNOLDS PLACE'!$AH$47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'REYNOLDS PLACE'!$AA$48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79-4BD6-90F8-7598AAC3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79885816"/>
        <c:axId val="479883464"/>
      </c:barChart>
      <c:catAx>
        <c:axId val="479885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83464"/>
        <c:crosses val="autoZero"/>
        <c:auto val="1"/>
        <c:lblAlgn val="ctr"/>
        <c:lblOffset val="100"/>
        <c:noMultiLvlLbl val="0"/>
      </c:catAx>
      <c:valAx>
        <c:axId val="479883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9885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'REYNOLDS PLACE'!$AB$67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PLACE'!$AA$68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B-4ABC-9C9E-BC1E7AB34124}"/>
            </c:ext>
          </c:extLst>
        </c:ser>
        <c:ser>
          <c:idx val="1"/>
          <c:order val="1"/>
          <c:tx>
            <c:strRef>
              <c:f>'REYNOLDS PLACE'!$AC$67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PLACE'!$AA$68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PLACE'!$AC$68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B-4ABC-9C9E-BC1E7AB34124}"/>
            </c:ext>
          </c:extLst>
        </c:ser>
        <c:ser>
          <c:idx val="2"/>
          <c:order val="2"/>
          <c:tx>
            <c:strRef>
              <c:f>'REYNOLDS PLACE'!$AD$67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PLACE'!$AA$68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PLACE'!$AD$68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B-4ABC-9C9E-BC1E7AB34124}"/>
            </c:ext>
          </c:extLst>
        </c:ser>
        <c:ser>
          <c:idx val="3"/>
          <c:order val="3"/>
          <c:tx>
            <c:strRef>
              <c:f>'REYNOLDS PLACE'!$AE$67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PLACE'!$AA$68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PLACE'!$AE$68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B-4ABC-9C9E-BC1E7AB34124}"/>
            </c:ext>
          </c:extLst>
        </c:ser>
        <c:ser>
          <c:idx val="4"/>
          <c:order val="4"/>
          <c:tx>
            <c:strRef>
              <c:f>'REYNOLDS PLACE'!$AF$67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PLACE'!$AA$68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PLACE'!$AF$68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B-4ABC-9C9E-BC1E7AB34124}"/>
            </c:ext>
          </c:extLst>
        </c:ser>
        <c:ser>
          <c:idx val="5"/>
          <c:order val="5"/>
          <c:tx>
            <c:strRef>
              <c:f>'REYNOLDS PLACE'!$AG$67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'REYNOLDS PLACE'!$AA$68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2B-4ABC-9C9E-BC1E7AB34124}"/>
            </c:ext>
          </c:extLst>
        </c:ser>
        <c:ser>
          <c:idx val="6"/>
          <c:order val="6"/>
          <c:tx>
            <c:strRef>
              <c:f>'REYNOLDS PLACE'!$AH$67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'REYNOLDS PLACE'!$AA$68</c:f>
              <c:strCache>
                <c:ptCount val="1"/>
                <c:pt idx="0">
                  <c:v>REYNOLDS PLACE</c:v>
                </c:pt>
              </c:strCache>
            </c:strRef>
          </c:cat>
          <c:val>
            <c:numRef>
              <c:f>'REYNOLDS PLACE'!$AH$68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2B-4ABC-9C9E-BC1E7AB34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79886208"/>
        <c:axId val="479880328"/>
      </c:barChart>
      <c:catAx>
        <c:axId val="47988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80328"/>
        <c:crosses val="autoZero"/>
        <c:auto val="1"/>
        <c:lblAlgn val="ctr"/>
        <c:lblOffset val="100"/>
        <c:noMultiLvlLbl val="0"/>
      </c:catAx>
      <c:valAx>
        <c:axId val="479880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9886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'REYNOLDS PLACE'!$AA$46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'REYNOLDS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PLACE'!$AB$46:$AQ$46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7-4A1F-955C-66F09505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887776"/>
        <c:axId val="479881112"/>
      </c:barChart>
      <c:catAx>
        <c:axId val="47988777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81112"/>
        <c:crosses val="autoZero"/>
        <c:auto val="1"/>
        <c:lblAlgn val="ctr"/>
        <c:lblOffset val="100"/>
        <c:noMultiLvlLbl val="0"/>
      </c:catAx>
      <c:valAx>
        <c:axId val="47988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8777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'REYNOLDS PLACE'!$AA$63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'REYNOLDS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'REYNOLDS PLACE'!$AB$63:$AQ$63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6FF-B267-0663BD4E1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890128"/>
        <c:axId val="479882288"/>
      </c:barChart>
      <c:catAx>
        <c:axId val="47989012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82288"/>
        <c:crosses val="autoZero"/>
        <c:auto val="1"/>
        <c:lblAlgn val="ctr"/>
        <c:lblOffset val="100"/>
        <c:noMultiLvlLbl val="0"/>
      </c:catAx>
      <c:valAx>
        <c:axId val="47988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9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Thursday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'STAFFORD PLACE'!$AA$38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PLACE'!$AB$38:$AQ$38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1-4D7E-B8E7-ED0CE5767364}"/>
            </c:ext>
          </c:extLst>
        </c:ser>
        <c:ser>
          <c:idx val="1"/>
          <c:order val="1"/>
          <c:tx>
            <c:strRef>
              <c:f>'STAFFORD PLACE'!$AA$39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PLACE'!$AB$39:$AQ$39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1-4D7E-B8E7-ED0CE5767364}"/>
            </c:ext>
          </c:extLst>
        </c:ser>
        <c:ser>
          <c:idx val="2"/>
          <c:order val="2"/>
          <c:tx>
            <c:strRef>
              <c:f>'STAFFORD PLACE'!$AA$40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PLACE'!$AB$40:$AQ$40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B1-4D7E-B8E7-ED0CE5767364}"/>
            </c:ext>
          </c:extLst>
        </c:ser>
        <c:ser>
          <c:idx val="3"/>
          <c:order val="3"/>
          <c:tx>
            <c:strRef>
              <c:f>'STAFFORD PLACE'!$AA$41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PLACE'!$AB$41:$AQ$41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1-4D7E-B8E7-ED0CE5767364}"/>
            </c:ext>
          </c:extLst>
        </c:ser>
        <c:ser>
          <c:idx val="4"/>
          <c:order val="4"/>
          <c:tx>
            <c:strRef>
              <c:f>'STAFFORD PLACE'!$AA$42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PLACE'!$AB$42:$AQ$42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B1-4D7E-B8E7-ED0CE5767364}"/>
            </c:ext>
          </c:extLst>
        </c:ser>
        <c:ser>
          <c:idx val="5"/>
          <c:order val="5"/>
          <c:tx>
            <c:strRef>
              <c:f>'STAFFORD PLACE'!$AA$43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PLACE'!$AB$43:$AQ$43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B1-4D7E-B8E7-ED0CE5767364}"/>
            </c:ext>
          </c:extLst>
        </c:ser>
        <c:ser>
          <c:idx val="6"/>
          <c:order val="6"/>
          <c:tx>
            <c:strRef>
              <c:f>'STAFFORD PLACE'!$AA$44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'STAFFORD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PLACE'!$AB$44:$AQ$44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B1-4D7E-B8E7-ED0CE5767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890520"/>
        <c:axId val="479879936"/>
      </c:barChart>
      <c:lineChart>
        <c:grouping val="stacked"/>
        <c:varyColors val="0"/>
        <c:ser>
          <c:idx val="7"/>
          <c:order val="7"/>
          <c:tx>
            <c:strRef>
              <c:f>'STAFFORD PLACE'!$AA$45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'STAFFORD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PLACE'!$AB$45:$AQ$45</c:f>
              <c:numCache>
                <c:formatCode>General</c:formatCode>
                <c:ptCount val="1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B1-4D7E-B8E7-ED0CE5767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90520"/>
        <c:axId val="479879936"/>
      </c:lineChart>
      <c:catAx>
        <c:axId val="479890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79936"/>
        <c:crosses val="autoZero"/>
        <c:auto val="1"/>
        <c:lblAlgn val="ctr"/>
        <c:lblOffset val="100"/>
        <c:noMultiLvlLbl val="0"/>
      </c:catAx>
      <c:valAx>
        <c:axId val="479879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890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'STAFFORD PLACE'!$AA$55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702-BF50-D4A239464A49}"/>
            </c:ext>
          </c:extLst>
        </c:ser>
        <c:ser>
          <c:idx val="1"/>
          <c:order val="1"/>
          <c:tx>
            <c:strRef>
              <c:f>'STAFFORD PLACE'!$AA$56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B4-4702-BF50-D4A239464A49}"/>
            </c:ext>
          </c:extLst>
        </c:ser>
        <c:ser>
          <c:idx val="2"/>
          <c:order val="2"/>
          <c:tx>
            <c:strRef>
              <c:f>'STAFFORD PLACE'!$AA$57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B4-4702-BF50-D4A239464A49}"/>
            </c:ext>
          </c:extLst>
        </c:ser>
        <c:ser>
          <c:idx val="3"/>
          <c:order val="3"/>
          <c:tx>
            <c:strRef>
              <c:f>'STAFFORD PLACE'!$AA$58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B4-4702-BF50-D4A239464A49}"/>
            </c:ext>
          </c:extLst>
        </c:ser>
        <c:ser>
          <c:idx val="4"/>
          <c:order val="4"/>
          <c:tx>
            <c:strRef>
              <c:f>'STAFFORD PLACE'!$AA$59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PLACE'!$AB$59:$AQ$59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B4-4702-BF50-D4A239464A49}"/>
            </c:ext>
          </c:extLst>
        </c:ser>
        <c:ser>
          <c:idx val="5"/>
          <c:order val="5"/>
          <c:tx>
            <c:strRef>
              <c:f>'STAFFORD PLACE'!$AA$60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'STAFFORD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B4-4702-BF50-D4A239464A49}"/>
            </c:ext>
          </c:extLst>
        </c:ser>
        <c:ser>
          <c:idx val="6"/>
          <c:order val="6"/>
          <c:tx>
            <c:strRef>
              <c:f>'STAFFORD PLACE'!$AA$61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'STAFFORD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B4-4702-BF50-D4A239464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891696"/>
        <c:axId val="479880720"/>
      </c:barChart>
      <c:lineChart>
        <c:grouping val="stacked"/>
        <c:varyColors val="0"/>
        <c:ser>
          <c:idx val="7"/>
          <c:order val="7"/>
          <c:tx>
            <c:strRef>
              <c:f>'STAFFORD PLACE'!$AA$62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'STAFFORD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PLACE'!$AB$62:$AQ$62</c:f>
              <c:numCache>
                <c:formatCode>General</c:formatCode>
                <c:ptCount val="1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B4-4702-BF50-D4A239464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91696"/>
        <c:axId val="479880720"/>
      </c:lineChart>
      <c:catAx>
        <c:axId val="47989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880720"/>
        <c:crosses val="autoZero"/>
        <c:auto val="1"/>
        <c:lblAlgn val="ctr"/>
        <c:lblOffset val="100"/>
        <c:noMultiLvlLbl val="0"/>
      </c:catAx>
      <c:valAx>
        <c:axId val="47988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989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0594670820816535"/>
          <c:y val="1.7552334158919434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'STAFFORD PLACE'!$AA$68</c:f>
              <c:strCache>
                <c:ptCount val="1"/>
                <c:pt idx="0">
                  <c:v>STAFFORD PLACE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6C-43C4-B96D-D5905A2BE790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6C-43C4-B96D-D5905A2BE790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6C-43C4-B96D-D5905A2BE790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6C-43C4-B96D-D5905A2BE790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6C-43C4-B96D-D5905A2BE790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6C-43C4-B96D-D5905A2BE79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6C-43C4-B96D-D5905A2BE7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6C-43C4-B96D-D5905A2BE7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6C-43C4-B96D-D5905A2BE7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6C-43C4-B96D-D5905A2BE79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'STAFFORD PLACE'!$AB$67:$AH$67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'STAFFORD PLACE'!$AB$68:$AH$68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6C-43C4-B96D-D5905A2BE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'STAFFORD PLACE'!$AA$48</c:f>
              <c:strCache>
                <c:ptCount val="1"/>
                <c:pt idx="0">
                  <c:v>STAFFORD PLACE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7E-469E-9796-FB6041AE80C6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7E-469E-9796-FB6041AE80C6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7E-469E-9796-FB6041AE80C6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7E-469E-9796-FB6041AE80C6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7E-469E-9796-FB6041AE80C6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7E-469E-9796-FB6041AE80C6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E-469E-9796-FB6041AE80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7E-469E-9796-FB6041AE80C6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7E-469E-9796-FB6041AE80C6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7E-469E-9796-FB6041AE80C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7E-469E-9796-FB6041AE80C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7E-469E-9796-FB6041AE80C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'STAFFORD PLACE'!$AB$47:$AH$47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'STAFFORD PLACE'!$AB$48:$AH$48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7E-469E-9796-FB6041AE8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'STAFFORD PLACE'!$AB$47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PLACE'!$AA$48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PLACE'!$AB$48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9-42B9-A446-4AE8F5EF7728}"/>
            </c:ext>
          </c:extLst>
        </c:ser>
        <c:ser>
          <c:idx val="1"/>
          <c:order val="1"/>
          <c:tx>
            <c:strRef>
              <c:f>'STAFFORD PLACE'!$AC$47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PLACE'!$AA$48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PLACE'!$AC$48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9-42B9-A446-4AE8F5EF7728}"/>
            </c:ext>
          </c:extLst>
        </c:ser>
        <c:ser>
          <c:idx val="2"/>
          <c:order val="2"/>
          <c:tx>
            <c:strRef>
              <c:f>'STAFFORD PLACE'!$AD$47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PLACE'!$AA$48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PLACE'!$AD$48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9-42B9-A446-4AE8F5EF7728}"/>
            </c:ext>
          </c:extLst>
        </c:ser>
        <c:ser>
          <c:idx val="3"/>
          <c:order val="3"/>
          <c:tx>
            <c:strRef>
              <c:f>'STAFFORD PLACE'!$AE$47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PLACE'!$AA$48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PLACE'!$AE$48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9-42B9-A446-4AE8F5EF7728}"/>
            </c:ext>
          </c:extLst>
        </c:ser>
        <c:ser>
          <c:idx val="4"/>
          <c:order val="4"/>
          <c:tx>
            <c:strRef>
              <c:f>'STAFFORD PLACE'!$AF$47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PLACE'!$AA$48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PLACE'!$AF$48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9-42B9-A446-4AE8F5EF7728}"/>
            </c:ext>
          </c:extLst>
        </c:ser>
        <c:ser>
          <c:idx val="5"/>
          <c:order val="5"/>
          <c:tx>
            <c:strRef>
              <c:f>'STAFFORD PLACE'!$AG$47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PLACE'!$AA$48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C9-42B9-A446-4AE8F5EF7728}"/>
            </c:ext>
          </c:extLst>
        </c:ser>
        <c:ser>
          <c:idx val="6"/>
          <c:order val="6"/>
          <c:tx>
            <c:strRef>
              <c:f>'STAFFORD PLACE'!$AH$47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'STAFFORD PLACE'!$AA$48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C9-42B9-A446-4AE8F5EF7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82051752"/>
        <c:axId val="482052144"/>
      </c:barChart>
      <c:catAx>
        <c:axId val="482051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052144"/>
        <c:crosses val="autoZero"/>
        <c:auto val="1"/>
        <c:lblAlgn val="ctr"/>
        <c:lblOffset val="100"/>
        <c:noMultiLvlLbl val="0"/>
      </c:catAx>
      <c:valAx>
        <c:axId val="482052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2051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'CAMBRIAN ROAD'!$AA$46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'CAMBRIAN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ROAD'!$AB$46:$AQ$46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-3</c:v>
                </c:pt>
                <c:pt idx="4">
                  <c:v>-1</c:v>
                </c:pt>
                <c:pt idx="5">
                  <c:v>-3</c:v>
                </c:pt>
                <c:pt idx="6">
                  <c:v>-3</c:v>
                </c:pt>
                <c:pt idx="7">
                  <c:v>-2</c:v>
                </c:pt>
                <c:pt idx="8">
                  <c:v>-3</c:v>
                </c:pt>
                <c:pt idx="9">
                  <c:v>-5</c:v>
                </c:pt>
                <c:pt idx="10">
                  <c:v>-3</c:v>
                </c:pt>
                <c:pt idx="11">
                  <c:v>-1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C2-4FD9-9D69-3D4B09FF7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22416"/>
        <c:axId val="584229080"/>
      </c:barChart>
      <c:catAx>
        <c:axId val="5842224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29080"/>
        <c:crosses val="autoZero"/>
        <c:auto val="1"/>
        <c:lblAlgn val="ctr"/>
        <c:lblOffset val="100"/>
        <c:noMultiLvlLbl val="0"/>
      </c:catAx>
      <c:valAx>
        <c:axId val="58422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2241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'STAFFORD PLACE'!$AB$67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PLACE'!$AA$68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4-408E-9D87-862CBF3BACA2}"/>
            </c:ext>
          </c:extLst>
        </c:ser>
        <c:ser>
          <c:idx val="1"/>
          <c:order val="1"/>
          <c:tx>
            <c:strRef>
              <c:f>'STAFFORD PLACE'!$AC$67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PLACE'!$AA$68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PLACE'!$AC$68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4-408E-9D87-862CBF3BACA2}"/>
            </c:ext>
          </c:extLst>
        </c:ser>
        <c:ser>
          <c:idx val="2"/>
          <c:order val="2"/>
          <c:tx>
            <c:strRef>
              <c:f>'STAFFORD PLACE'!$AD$67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PLACE'!$AA$68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PLACE'!$AD$68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74-408E-9D87-862CBF3BACA2}"/>
            </c:ext>
          </c:extLst>
        </c:ser>
        <c:ser>
          <c:idx val="3"/>
          <c:order val="3"/>
          <c:tx>
            <c:strRef>
              <c:f>'STAFFORD PLACE'!$AE$67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PLACE'!$AA$68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PLACE'!$AE$68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74-408E-9D87-862CBF3BACA2}"/>
            </c:ext>
          </c:extLst>
        </c:ser>
        <c:ser>
          <c:idx val="4"/>
          <c:order val="4"/>
          <c:tx>
            <c:strRef>
              <c:f>'STAFFORD PLACE'!$AF$67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PLACE'!$AA$68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PLACE'!$AF$68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74-408E-9D87-862CBF3BACA2}"/>
            </c:ext>
          </c:extLst>
        </c:ser>
        <c:ser>
          <c:idx val="5"/>
          <c:order val="5"/>
          <c:tx>
            <c:strRef>
              <c:f>'STAFFORD PLACE'!$AG$67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'STAFFORD PLACE'!$AA$68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74-408E-9D87-862CBF3BACA2}"/>
            </c:ext>
          </c:extLst>
        </c:ser>
        <c:ser>
          <c:idx val="6"/>
          <c:order val="6"/>
          <c:tx>
            <c:strRef>
              <c:f>'STAFFORD PLACE'!$AH$67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'STAFFORD PLACE'!$AA$68</c:f>
              <c:strCache>
                <c:ptCount val="1"/>
                <c:pt idx="0">
                  <c:v>STAFFORD PLACE</c:v>
                </c:pt>
              </c:strCache>
            </c:strRef>
          </c:cat>
          <c:val>
            <c:numRef>
              <c:f>'STAFFORD PLACE'!$AH$68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74-408E-9D87-862CBF3BA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82043520"/>
        <c:axId val="482043912"/>
      </c:barChart>
      <c:catAx>
        <c:axId val="48204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043912"/>
        <c:crosses val="autoZero"/>
        <c:auto val="1"/>
        <c:lblAlgn val="ctr"/>
        <c:lblOffset val="100"/>
        <c:noMultiLvlLbl val="0"/>
      </c:catAx>
      <c:valAx>
        <c:axId val="482043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2043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'STAFFORD PLACE'!$AA$46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'STAFFORD PLACE'!$AB$37:$AQ$37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PLACE'!$AB$46:$AQ$46</c:f>
              <c:numCache>
                <c:formatCode>General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F-405B-B4A6-F300EDD00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066648"/>
        <c:axId val="482062728"/>
      </c:barChart>
      <c:catAx>
        <c:axId val="48206664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062728"/>
        <c:crosses val="autoZero"/>
        <c:auto val="1"/>
        <c:lblAlgn val="ctr"/>
        <c:lblOffset val="100"/>
        <c:noMultiLvlLbl val="0"/>
      </c:catAx>
      <c:valAx>
        <c:axId val="482062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06664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'STAFFORD PLACE'!$AA$63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'STAFFORD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'STAFFORD PLACE'!$AB$63:$AQ$63</c:f>
              <c:numCache>
                <c:formatCode>General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-1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-1</c:v>
                </c:pt>
                <c:pt idx="8">
                  <c:v>-1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6-42C2-ACA8-B5F516995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058808"/>
        <c:axId val="482058024"/>
      </c:barChart>
      <c:catAx>
        <c:axId val="48205880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058024"/>
        <c:crosses val="autoZero"/>
        <c:auto val="1"/>
        <c:lblAlgn val="ctr"/>
        <c:lblOffset val="100"/>
        <c:noMultiLvlLbl val="0"/>
      </c:catAx>
      <c:valAx>
        <c:axId val="48205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05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'CAMBRIAN ROAD'!$AA$63</c:f>
              <c:strCache>
                <c:ptCount val="1"/>
                <c:pt idx="0">
                  <c:v>OVER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'CAMBRIAN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'CAMBRIAN ROAD'!$AB$63:$AQ$63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-1</c:v>
                </c:pt>
                <c:pt idx="5">
                  <c:v>1</c:v>
                </c:pt>
                <c:pt idx="6">
                  <c:v>0</c:v>
                </c:pt>
                <c:pt idx="7">
                  <c:v>-1</c:v>
                </c:pt>
                <c:pt idx="8">
                  <c:v>-1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8E-4B68-8CD8-385BCF8F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30648"/>
        <c:axId val="584231432"/>
      </c:barChart>
      <c:catAx>
        <c:axId val="58423064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31432"/>
        <c:crosses val="autoZero"/>
        <c:auto val="1"/>
        <c:lblAlgn val="ctr"/>
        <c:lblOffset val="100"/>
        <c:noMultiLvlLbl val="0"/>
      </c:catAx>
      <c:valAx>
        <c:axId val="58423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3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Thursday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'CHISHOLM ROAD'!$AA$38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ROAD'!$AB$38:$AQ$38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1-4875-BF58-030082274BA2}"/>
            </c:ext>
          </c:extLst>
        </c:ser>
        <c:ser>
          <c:idx val="1"/>
          <c:order val="1"/>
          <c:tx>
            <c:strRef>
              <c:f>'CHISHOLM ROAD'!$AA$39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ROAD'!$AB$39:$AQ$39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1-4875-BF58-030082274BA2}"/>
            </c:ext>
          </c:extLst>
        </c:ser>
        <c:ser>
          <c:idx val="2"/>
          <c:order val="2"/>
          <c:tx>
            <c:strRef>
              <c:f>'CHISHOLM ROAD'!$AA$40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ROAD'!$AB$40:$AQ$40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E1-4875-BF58-030082274BA2}"/>
            </c:ext>
          </c:extLst>
        </c:ser>
        <c:ser>
          <c:idx val="3"/>
          <c:order val="3"/>
          <c:tx>
            <c:strRef>
              <c:f>'CHISHOLM ROAD'!$AA$41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ROAD'!$AB$41:$AQ$41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E1-4875-BF58-030082274BA2}"/>
            </c:ext>
          </c:extLst>
        </c:ser>
        <c:ser>
          <c:idx val="4"/>
          <c:order val="4"/>
          <c:tx>
            <c:strRef>
              <c:f>'CHISHOLM ROAD'!$AA$42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ROAD'!$AB$42:$AQ$42</c:f>
              <c:numCache>
                <c:formatCode>General</c:formatCode>
                <c:ptCount val="16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29</c:v>
                </c:pt>
                <c:pt idx="4">
                  <c:v>29</c:v>
                </c:pt>
                <c:pt idx="5">
                  <c:v>27</c:v>
                </c:pt>
                <c:pt idx="6">
                  <c:v>25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25</c:v>
                </c:pt>
                <c:pt idx="12">
                  <c:v>26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E1-4875-BF58-030082274BA2}"/>
            </c:ext>
          </c:extLst>
        </c:ser>
        <c:ser>
          <c:idx val="5"/>
          <c:order val="5"/>
          <c:tx>
            <c:strRef>
              <c:f>'CHISHOLM ROAD'!$AA$43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'CHISHOLM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ROAD'!$AB$43:$AQ$43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E1-4875-BF58-030082274BA2}"/>
            </c:ext>
          </c:extLst>
        </c:ser>
        <c:ser>
          <c:idx val="6"/>
          <c:order val="6"/>
          <c:tx>
            <c:strRef>
              <c:f>'CHISHOLM ROAD'!$AA$44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'CHISHOLM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ROAD'!$AB$44:$AQ$44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E1-4875-BF58-030082274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246328"/>
        <c:axId val="584244368"/>
      </c:barChart>
      <c:lineChart>
        <c:grouping val="stacked"/>
        <c:varyColors val="0"/>
        <c:ser>
          <c:idx val="7"/>
          <c:order val="7"/>
          <c:tx>
            <c:strRef>
              <c:f>'CHISHOLM ROAD'!$AA$45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'CHISHOLM ROAD'!$AB$37:$AQ$37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0.41666666666666669</c:v>
                </c:pt>
                <c:pt idx="6">
                  <c:v>0.45833333333333331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0.58333333333333337</c:v>
                </c:pt>
                <c:pt idx="10">
                  <c:v>0.625</c:v>
                </c:pt>
                <c:pt idx="11">
                  <c:v>0.66666666666666663</c:v>
                </c:pt>
                <c:pt idx="12">
                  <c:v>0.70833333333333337</c:v>
                </c:pt>
                <c:pt idx="13">
                  <c:v>0.75</c:v>
                </c:pt>
                <c:pt idx="14">
                  <c:v>0.79166666666666663</c:v>
                </c:pt>
                <c:pt idx="15">
                  <c:v>0.83333333333333337</c:v>
                </c:pt>
              </c:numCache>
            </c:numRef>
          </c:cat>
          <c:val>
            <c:numRef>
              <c:f>'CHISHOLM ROAD'!$AB$45:$AQ$45</c:f>
              <c:numCache>
                <c:formatCode>General</c:formatCode>
                <c:ptCount val="16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37</c:v>
                </c:pt>
                <c:pt idx="1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E1-4875-BF58-030082274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46328"/>
        <c:axId val="584244368"/>
      </c:lineChart>
      <c:catAx>
        <c:axId val="584246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44368"/>
        <c:crosses val="autoZero"/>
        <c:auto val="1"/>
        <c:lblAlgn val="ctr"/>
        <c:lblOffset val="100"/>
        <c:noMultiLvlLbl val="0"/>
      </c:catAx>
      <c:valAx>
        <c:axId val="58424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4246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image" Target="../media/image1.png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Relationship Id="rId9" Type="http://schemas.openxmlformats.org/officeDocument/2006/relationships/chart" Target="../charts/chart64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image" Target="../media/image1.png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image" Target="../media/image1.png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Relationship Id="rId9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</xdr:row>
      <xdr:rowOff>371475</xdr:rowOff>
    </xdr:from>
    <xdr:to>
      <xdr:col>2</xdr:col>
      <xdr:colOff>1504950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F4FDE-F9AB-4700-84BD-3A0E9E4F9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762000"/>
          <a:ext cx="31146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91EC54B2-5F15-45DF-8FB2-585FBB4FA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94B99BD4-C0CA-4419-B58F-49AD6B1A8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FA289271-F6A6-4D79-902C-896DBC00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5385189D-358E-4856-BB46-1CBFA5AA5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347B6F99-1E2F-40BA-BB44-0A73E4F3B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CFA5FFC7-DD88-4A0C-886F-04744C4BF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2FF5C7B4-F0F0-4B1D-B083-F1283DD5A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3D19F9E6-76F9-42ED-B249-A9F48A100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A9240D7-F2A6-4137-B204-E58C6867F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AD60539-BA25-4B1F-81E1-1C3777E65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D1A5913B-2410-4816-BEE4-71E6139F8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6E30D943-BC34-4D12-9C0D-4446C3E58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7DF43972-3D7E-44A0-BEFA-C1B116B9D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06F07E5E-DE7D-4097-95D1-1EEE5933D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A53FDDA7-D9A9-49E6-B341-9E5EE5EB3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A0F0C247-3A4F-47A5-A4E4-21204B239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C94347E9-C10B-4A11-AC54-2D6103B08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EAA912B-6181-4C2E-AF51-E7F4ED956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EE076C7-FAAE-4ABC-B19F-9872E9025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29D85F6-9761-4E62-90BF-38969F489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3B4444-99DF-4279-9B2A-F3D35A7C4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5"/>
        <a:stretch>
          <a:fillRect/>
        </a:stretch>
      </xdr:blipFill>
      <xdr:spPr bwMode="auto">
        <a:xfrm>
          <a:off x="0" y="0"/>
          <a:ext cx="18192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4</xdr:row>
      <xdr:rowOff>114299</xdr:rowOff>
    </xdr:from>
    <xdr:to>
      <xdr:col>5</xdr:col>
      <xdr:colOff>891087</xdr:colOff>
      <xdr:row>30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6EBF46-A775-4DC0-9F88-7E7123EBAB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65" t="9325" r="24148" b="296"/>
        <a:stretch/>
      </xdr:blipFill>
      <xdr:spPr>
        <a:xfrm>
          <a:off x="685800" y="761999"/>
          <a:ext cx="4739187" cy="50863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8104A7CA-28D0-48C9-AF69-0705BCD59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3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72C45503-6981-4F1F-AF26-FC70D8F5E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7858125" y="0"/>
          <a:ext cx="2143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145A9720-3DA6-4356-B7FD-B70470205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A7471EA5-1BD3-4B5F-9152-F89DA44BB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B121BF90-F6BE-4639-9A20-8CDCC3F24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BBC3593C-D8C8-4B42-90AF-EA3FB119C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7C7A79A3-DD45-426C-845E-147F81A29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14A42D16-9517-428C-A281-521C0FC65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3B1EE88-794B-4390-BB39-A5B22C239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B01B54-3121-4276-ADFA-739897120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C2CD86E6-8F3B-46AE-8101-1380D6069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A95596E7-86CA-4D30-A59B-E99335CA4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F0CB3464-A609-4E02-B90B-2445CC40A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76CFE7B4-D0F5-47F1-986A-4771ABBE4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A9F53675-02CB-4C83-80A4-08B48B3ED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EE61F209-3C1F-4854-B3D6-75C7076B0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B8E1B187-B044-476D-AEA2-190C120CD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DDA2F252-ABA7-4829-99AD-B174D2361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DF35C3B-AFC9-4AB5-824D-DF5C4ED2C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1FB46BB-6076-4C15-8786-682E8E728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EA47A8AA-B668-4C2D-894A-FEFF861EC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172C1191-52E3-4328-A5BA-42AA1F567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D82B13E2-638D-4EF4-BE75-8F60F1C7D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7FD5E059-8D1C-4F4F-BD92-67DBB051C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3D6F9F80-4F6F-4B18-8EE0-856A0BD15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9C547E96-6D4D-4FD8-B652-38415F9A0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26EC197-C15E-4483-989A-D4AA1FF85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32F714C4-87E4-47EA-BEB2-FD28B74A6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E597607-0BFC-424C-88AF-AB7B27F14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F6942CF-B120-4DA8-A027-B55F4EAB1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F4D75329-7E20-456C-AD78-227034646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8572EC32-518A-49AD-87B0-51BEBD93D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6464CE75-0DD1-48FA-95DE-8D9C72D72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CF275BFC-B3C0-47EA-82E6-23D4451ED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2EE88090-5909-4C52-82FE-864DFF117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51EA2F5C-DC86-4FB0-9715-1CA7F050A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5EBCC5C-92A0-400E-BAB6-4C98922A2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67384939-C37C-4CCE-98DA-1A09FE3F0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1214037-8A9A-436B-A2DD-0EAC00760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CFE41EE-3F26-4482-8AF5-FE412276E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C7264BDA-B0F2-486D-8547-470676AD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59F37252-B963-4968-AB9B-6ED259164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4A1AFC6A-55FE-494D-9C3A-B3A072703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3DBE2395-08DD-41DD-8CC5-14191A113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C0BE98B5-7E0A-4BC9-937A-0A112ED3B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0BC7A735-76B0-45FB-8847-8EAE39BEA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514FCB83-94EA-4D7F-9540-3BE3A87DC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BC90E698-A737-49B6-8383-EAE630AEC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1174162-48DE-4D25-8688-22E81FF5D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82DC4FC-83A1-459B-947E-7B1B50ECB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ECA752F0-340E-4119-BB29-3E892781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CB7EA75B-D3E9-4CD7-90D9-7083E9961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F666CB90-60E0-45E0-8214-07E5CF63F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C1BE3288-B196-4D0A-ACC3-7B21BD330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9EFB326E-D8FE-49C3-96B0-520D10114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D07456D3-882D-47F3-800B-BB73E773E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A7703035-7017-4DEB-9C54-C85DEEC79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E64FD93D-BE9A-480F-B5D7-1B8D54D5E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4B20EFA-FB01-445F-88E9-0438F724F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2EB4E47-746C-40F4-ADD8-8C7B8B3BF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75E2F1EA-226A-4F98-A05D-68E011263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4F6559F6-9D40-40E3-B527-AB5A12AB9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17517851-A2F0-4DA6-9D96-5CB3E2DDA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0DE47A75-BFCD-4DA4-A7B2-73E8EB37D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B2835E22-4204-4AAA-9718-8D8A4104A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C91ED47D-DB39-4FEE-A0BD-1B08E0145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208E9FF-1E5E-45A9-8CB1-652E3193D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1D2FBB9-8B70-4F98-AE80-DBFE5AC6C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197C528-6430-4E53-B9F8-F09A22B7A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53521A0-B5DF-40CD-B589-814E06508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/>
  </sheetViews>
  <sheetFormatPr defaultRowHeight="12.75" x14ac:dyDescent="0.2"/>
  <cols>
    <col min="1" max="1" width="21.85546875" style="2" customWidth="1"/>
    <col min="2" max="3" width="40.85546875" style="2" customWidth="1"/>
    <col min="4" max="4" width="21.85546875" style="2" customWidth="1"/>
    <col min="5" max="9" width="9.140625" style="2"/>
    <col min="10" max="10" width="12.140625" style="2" customWidth="1"/>
    <col min="11" max="16384" width="9.140625" style="2"/>
  </cols>
  <sheetData>
    <row r="1" spans="1:4" ht="30.75" customHeight="1" x14ac:dyDescent="0.2">
      <c r="A1" s="1"/>
      <c r="B1" s="1"/>
      <c r="C1" s="1"/>
      <c r="D1" s="1"/>
    </row>
    <row r="2" spans="1:4" ht="30.75" customHeight="1" x14ac:dyDescent="0.2">
      <c r="A2" s="3"/>
      <c r="B2" s="3"/>
      <c r="C2" s="3"/>
      <c r="D2" s="3"/>
    </row>
    <row r="3" spans="1:4" ht="30.75" customHeight="1" x14ac:dyDescent="0.2">
      <c r="A3" s="3"/>
      <c r="B3" s="3"/>
      <c r="C3" s="3"/>
      <c r="D3" s="3"/>
    </row>
    <row r="4" spans="1:4" ht="30.75" customHeight="1" x14ac:dyDescent="0.2">
      <c r="A4" s="3"/>
      <c r="B4" s="3"/>
      <c r="C4" s="3"/>
      <c r="D4" s="3"/>
    </row>
    <row r="5" spans="1:4" ht="30.75" customHeight="1" x14ac:dyDescent="0.2">
      <c r="A5" s="3"/>
      <c r="B5" s="3"/>
      <c r="C5" s="3"/>
      <c r="D5" s="3"/>
    </row>
    <row r="6" spans="1:4" ht="30.75" customHeight="1" x14ac:dyDescent="0.2">
      <c r="A6" s="3"/>
      <c r="B6" s="4" t="s">
        <v>0</v>
      </c>
      <c r="C6" s="126" t="s">
        <v>1</v>
      </c>
      <c r="D6" s="126"/>
    </row>
    <row r="7" spans="1:4" ht="30.75" customHeight="1" x14ac:dyDescent="0.2">
      <c r="A7" s="3"/>
      <c r="B7" s="4" t="s">
        <v>2</v>
      </c>
      <c r="C7" s="127" t="s">
        <v>88</v>
      </c>
      <c r="D7" s="127"/>
    </row>
    <row r="8" spans="1:4" ht="30.75" customHeight="1" x14ac:dyDescent="0.2">
      <c r="A8" s="3"/>
      <c r="B8" s="4" t="s">
        <v>3</v>
      </c>
      <c r="C8" s="128" t="s">
        <v>36</v>
      </c>
      <c r="D8" s="128"/>
    </row>
    <row r="9" spans="1:4" ht="30.75" customHeight="1" x14ac:dyDescent="0.2">
      <c r="A9" s="3"/>
      <c r="B9" s="4" t="s">
        <v>4</v>
      </c>
      <c r="C9" s="129" t="s">
        <v>35</v>
      </c>
      <c r="D9" s="129"/>
    </row>
    <row r="10" spans="1:4" ht="30.75" customHeight="1" x14ac:dyDescent="0.2">
      <c r="A10" s="3"/>
      <c r="B10" s="4" t="s">
        <v>5</v>
      </c>
      <c r="C10" s="5" t="s">
        <v>6</v>
      </c>
      <c r="D10" s="6"/>
    </row>
    <row r="11" spans="1:4" ht="30.75" customHeight="1" x14ac:dyDescent="0.2">
      <c r="A11" s="3"/>
      <c r="B11" s="7" t="s">
        <v>7</v>
      </c>
      <c r="C11" s="8"/>
      <c r="D11" s="3"/>
    </row>
    <row r="12" spans="1:4" ht="30.75" customHeight="1" x14ac:dyDescent="0.2">
      <c r="A12" s="3"/>
      <c r="B12" s="130"/>
      <c r="C12" s="131"/>
      <c r="D12" s="3"/>
    </row>
    <row r="13" spans="1:4" ht="30.75" customHeight="1" x14ac:dyDescent="0.2">
      <c r="A13" s="3"/>
      <c r="B13" s="132"/>
      <c r="C13" s="131"/>
      <c r="D13" s="3"/>
    </row>
    <row r="14" spans="1:4" ht="30.75" customHeight="1" x14ac:dyDescent="0.2">
      <c r="A14" s="3"/>
      <c r="B14" s="133"/>
      <c r="C14" s="134"/>
      <c r="D14" s="3"/>
    </row>
    <row r="15" spans="1:4" ht="17.25" customHeight="1" x14ac:dyDescent="0.3">
      <c r="A15" s="3"/>
      <c r="B15" s="9"/>
      <c r="C15" s="10"/>
      <c r="D15" s="3"/>
    </row>
    <row r="16" spans="1:4" ht="30.75" customHeight="1" x14ac:dyDescent="0.2">
      <c r="A16" s="11"/>
      <c r="B16" s="11"/>
      <c r="C16" s="11"/>
      <c r="D16" s="11"/>
    </row>
  </sheetData>
  <mergeCells count="5">
    <mergeCell ref="C6:D6"/>
    <mergeCell ref="C7:D7"/>
    <mergeCell ref="C8:D8"/>
    <mergeCell ref="C9:D9"/>
    <mergeCell ref="B12:C14"/>
  </mergeCells>
  <pageMargins left="0.7" right="0.7" top="0.75" bottom="0.75" header="0.3" footer="0.3"/>
  <pageSetup paperSize="9" orientation="portrait" r:id="rId1"/>
  <headerFooter>
    <oddHeader>&amp;L&amp;"Calibri"&amp;10 Official&amp;1#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N68"/>
  <sheetViews>
    <sheetView showGridLines="0" showWhiteSpace="0" zoomScaleNormal="100" zoomScaleSheetLayoutView="70" workbookViewId="0">
      <selection activeCell="H10" sqref="H10"/>
    </sheetView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50" customWidth="1"/>
    <col min="25" max="25" width="15" style="96" customWidth="1"/>
    <col min="26" max="26" width="34.7109375" style="106" customWidth="1"/>
    <col min="27" max="27" width="24.140625" style="106" customWidth="1"/>
    <col min="28" max="46" width="15" style="106" customWidth="1"/>
    <col min="47" max="48" width="15" style="96" customWidth="1"/>
    <col min="49" max="83" width="9.140625" style="96" customWidth="1"/>
    <col min="84" max="98" width="9.140625" style="57" customWidth="1"/>
    <col min="99" max="170" width="9.140625" style="50" customWidth="1"/>
    <col min="171" max="239" width="9.140625" style="28" customWidth="1"/>
    <col min="240" max="16384" width="9.7109375" style="28"/>
  </cols>
  <sheetData>
    <row r="1" spans="1:170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4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56"/>
      <c r="Z2" s="104"/>
      <c r="AA2" s="105"/>
      <c r="AB2" s="104"/>
      <c r="AC2" s="104"/>
      <c r="AD2" s="104"/>
      <c r="AE2" s="104"/>
      <c r="AF2" s="104"/>
      <c r="AG2" s="104"/>
      <c r="AH2" s="104"/>
      <c r="AI2" s="104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</row>
    <row r="3" spans="1:170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RICHMOND (Queens Road)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RICHMOND (Queens Road)</v>
      </c>
      <c r="Y3" s="56"/>
      <c r="Z3" s="106"/>
      <c r="AA3" s="105"/>
      <c r="AB3" s="106"/>
      <c r="AC3" s="106"/>
      <c r="AD3" s="106"/>
      <c r="AE3" s="106"/>
      <c r="AF3" s="106"/>
      <c r="AG3" s="106"/>
      <c r="AH3" s="106"/>
      <c r="AI3" s="106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</row>
    <row r="4" spans="1:170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7">
        <v>42803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7">
        <v>42805</v>
      </c>
      <c r="Y4" s="58"/>
      <c r="Z4" s="106"/>
      <c r="AA4" s="107"/>
      <c r="AB4" s="108"/>
      <c r="AC4" s="108"/>
      <c r="AD4" s="108"/>
      <c r="AE4" s="108"/>
      <c r="AF4" s="108"/>
      <c r="AG4" s="108"/>
      <c r="AH4" s="108"/>
      <c r="AI4" s="108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8"/>
      <c r="AU4" s="59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</row>
    <row r="5" spans="1:170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8"/>
      <c r="Y5" s="55"/>
      <c r="Z5" s="106"/>
      <c r="AA5" s="110"/>
      <c r="AB5" s="111"/>
      <c r="AC5" s="111"/>
      <c r="AD5" s="111"/>
      <c r="AE5" s="111"/>
      <c r="AF5" s="111"/>
      <c r="AG5" s="111"/>
      <c r="AH5" s="111"/>
      <c r="AI5" s="111"/>
      <c r="AJ5" s="104"/>
      <c r="AK5" s="104"/>
      <c r="AL5" s="104"/>
      <c r="AM5" s="111"/>
      <c r="AN5" s="104"/>
      <c r="AO5" s="104"/>
      <c r="AP5" s="104"/>
      <c r="AQ5" s="104"/>
      <c r="AR5" s="104"/>
      <c r="AS5" s="111"/>
      <c r="AT5" s="104"/>
      <c r="AU5" s="43"/>
      <c r="AV5" s="43"/>
      <c r="AW5" s="97"/>
      <c r="AX5" s="43"/>
      <c r="AY5" s="43"/>
      <c r="AZ5" s="43"/>
      <c r="BA5" s="97"/>
      <c r="BB5" s="43"/>
      <c r="BC5" s="43"/>
      <c r="BD5" s="43"/>
      <c r="BE5" s="43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</row>
    <row r="6" spans="1:170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9"/>
      <c r="Y6" s="43"/>
      <c r="Z6" s="106"/>
      <c r="AA6" s="110"/>
      <c r="AB6" s="111"/>
      <c r="AC6" s="111"/>
      <c r="AD6" s="111"/>
      <c r="AE6" s="111"/>
      <c r="AF6" s="111"/>
      <c r="AG6" s="111"/>
      <c r="AH6" s="111"/>
      <c r="AI6" s="111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</row>
    <row r="7" spans="1:170" x14ac:dyDescent="0.25">
      <c r="AA7" s="110"/>
      <c r="AB7" s="111"/>
      <c r="AC7" s="111"/>
      <c r="AD7" s="111"/>
      <c r="AE7" s="111"/>
      <c r="AF7" s="111"/>
      <c r="AG7" s="111"/>
      <c r="AH7" s="111"/>
      <c r="AI7" s="111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170" ht="18.75" x14ac:dyDescent="0.3">
      <c r="B8" s="29" t="s">
        <v>27</v>
      </c>
      <c r="C8" s="27" t="str">
        <f ca="1">REPLACE(CELL("filename",A1),1,FIND("]",CELL("filename",A1)),"")</f>
        <v>REYNOLDS PLACE</v>
      </c>
      <c r="I8" s="138"/>
      <c r="J8" s="138"/>
      <c r="K8" s="138"/>
      <c r="N8" s="29" t="s">
        <v>27</v>
      </c>
      <c r="O8" s="27" t="str">
        <f ca="1">REPLACE(CELL("filename",M1),1,FIND("]",CELL("filename",M1)),"")</f>
        <v>REYNOLDS PLACE</v>
      </c>
      <c r="V8" s="139"/>
      <c r="W8" s="139"/>
      <c r="X8" s="139"/>
      <c r="Z8" s="112"/>
      <c r="AA8" s="110"/>
      <c r="AB8" s="111"/>
      <c r="AC8" s="111"/>
      <c r="AD8" s="111"/>
      <c r="AE8" s="111"/>
      <c r="AF8" s="111"/>
      <c r="AG8" s="111"/>
      <c r="AH8" s="111"/>
      <c r="AI8" s="111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170" ht="7.5" customHeight="1" x14ac:dyDescent="0.25">
      <c r="AA9" s="110"/>
      <c r="AB9" s="111"/>
      <c r="AC9" s="111"/>
      <c r="AD9" s="111"/>
      <c r="AE9" s="111"/>
      <c r="AF9" s="111"/>
      <c r="AG9" s="111"/>
      <c r="AH9" s="111"/>
      <c r="AI9" s="111"/>
      <c r="AJ9" s="104"/>
      <c r="AK9" s="104"/>
      <c r="AL9" s="104"/>
      <c r="AM9" s="104"/>
      <c r="AN9" s="104"/>
      <c r="AO9" s="104"/>
      <c r="AP9" s="104"/>
      <c r="AQ9" s="104"/>
      <c r="AR9" s="104"/>
      <c r="AS9" s="104"/>
    </row>
    <row r="10" spans="1:170" x14ac:dyDescent="0.25">
      <c r="B10" s="30" t="s">
        <v>12</v>
      </c>
      <c r="C10" s="31"/>
      <c r="D10" s="31"/>
      <c r="N10" s="30" t="s">
        <v>12</v>
      </c>
      <c r="O10" s="32"/>
      <c r="P10" s="32"/>
      <c r="AA10" s="110"/>
      <c r="AB10" s="111"/>
      <c r="AC10" s="111"/>
      <c r="AD10" s="111"/>
      <c r="AE10" s="111"/>
      <c r="AF10" s="111"/>
      <c r="AG10" s="111"/>
      <c r="AH10" s="111"/>
      <c r="AI10" s="111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170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1"/>
      <c r="Y11" s="98"/>
      <c r="Z11" s="106"/>
      <c r="AA11" s="110"/>
      <c r="AB11" s="111"/>
      <c r="AC11" s="111"/>
      <c r="AD11" s="111"/>
      <c r="AE11" s="111"/>
      <c r="AF11" s="111"/>
      <c r="AG11" s="111"/>
      <c r="AH11" s="111"/>
      <c r="AI11" s="111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</row>
    <row r="12" spans="1:170" x14ac:dyDescent="0.25">
      <c r="B12" s="71">
        <f ca="1">VLOOKUP($C$8,'Site Plan and Key'!$B$32:$F$41,2,FALSE)</f>
        <v>1</v>
      </c>
      <c r="C12" s="71">
        <f ca="1">VLOOKUP($C$8,'Site Plan and Key'!$B$32:$F$41,3,FALSE)</f>
        <v>8</v>
      </c>
      <c r="D12" s="71">
        <f ca="1">VLOOKUP($C$8,'Site Plan and Key'!$B$32:$F$41,4,FALSE)</f>
        <v>7</v>
      </c>
      <c r="E12" s="95">
        <f ca="1">VLOOKUP($C$8,'Site Plan and Key'!$B$32:$F$41,5,FALSE)</f>
        <v>16</v>
      </c>
      <c r="F12" s="41"/>
      <c r="N12" s="71">
        <f ca="1">VLOOKUP($C$8,'Site Plan and Key'!$B$32:$F$41,2,FALSE)</f>
        <v>1</v>
      </c>
      <c r="O12" s="72">
        <f ca="1">VLOOKUP($C$8,'Site Plan and Key'!$B$32:$F$41,3,FALSE)</f>
        <v>8</v>
      </c>
      <c r="P12" s="72">
        <f ca="1">VLOOKUP($C$8,'Site Plan and Key'!$B$32:$F$41,4,FALSE)</f>
        <v>7</v>
      </c>
      <c r="Q12" s="73">
        <f ca="1">VLOOKUP($C$8,'Site Plan and Key'!$B$32:$F$41,5,FALSE)</f>
        <v>16</v>
      </c>
      <c r="R12" s="4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170" ht="8.25" customHeight="1" x14ac:dyDescent="0.25"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</row>
    <row r="14" spans="1:170" x14ac:dyDescent="0.25">
      <c r="B14" s="38" t="s">
        <v>13</v>
      </c>
      <c r="N14" s="38" t="s">
        <v>13</v>
      </c>
      <c r="AB14" s="113"/>
      <c r="AC14" s="113"/>
      <c r="AD14" s="113"/>
      <c r="AE14" s="113"/>
      <c r="AF14" s="113"/>
      <c r="AG14" s="113"/>
      <c r="AH14" s="113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</row>
    <row r="15" spans="1:170" x14ac:dyDescent="0.25">
      <c r="B15" s="39" t="s">
        <v>14</v>
      </c>
      <c r="N15" s="39" t="s">
        <v>14</v>
      </c>
      <c r="AA15" s="11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</row>
    <row r="16" spans="1:170" x14ac:dyDescent="0.25">
      <c r="B16" s="27" t="s">
        <v>15</v>
      </c>
      <c r="N16" s="27" t="s">
        <v>15</v>
      </c>
      <c r="AA16" s="114"/>
      <c r="AB16" s="114"/>
      <c r="AC16" s="115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</row>
    <row r="17" spans="2:57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1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2:57" x14ac:dyDescent="0.25">
      <c r="B18" s="28"/>
      <c r="N18" s="28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</row>
    <row r="19" spans="2:57" x14ac:dyDescent="0.25">
      <c r="AA19" s="110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</row>
    <row r="20" spans="2:57" x14ac:dyDescent="0.25">
      <c r="AA20" s="110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</row>
    <row r="21" spans="2:57" x14ac:dyDescent="0.25">
      <c r="AA21" s="110"/>
      <c r="AB21" s="111"/>
      <c r="AC21" s="111"/>
    </row>
    <row r="22" spans="2:57" x14ac:dyDescent="0.25">
      <c r="AA22" s="110"/>
      <c r="AB22" s="111"/>
      <c r="AC22" s="111"/>
    </row>
    <row r="23" spans="2:57" x14ac:dyDescent="0.25">
      <c r="M23" s="39"/>
      <c r="AA23" s="110"/>
      <c r="AB23" s="111"/>
      <c r="AC23" s="111"/>
    </row>
    <row r="24" spans="2:57" x14ac:dyDescent="0.25">
      <c r="AB24" s="111"/>
      <c r="AC24" s="111"/>
    </row>
    <row r="25" spans="2:57" x14ac:dyDescent="0.25">
      <c r="AA25" s="114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16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2:57" x14ac:dyDescent="0.25"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2:57" x14ac:dyDescent="0.25">
      <c r="AA27" s="110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2:57" x14ac:dyDescent="0.25"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</row>
    <row r="29" spans="2:57" x14ac:dyDescent="0.25">
      <c r="AA29" s="11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</row>
    <row r="30" spans="2:57" x14ac:dyDescent="0.25">
      <c r="AA30" s="110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</row>
    <row r="31" spans="2:57" x14ac:dyDescent="0.25">
      <c r="AA31" s="110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</row>
    <row r="32" spans="2:57" x14ac:dyDescent="0.25">
      <c r="AA32" s="110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</row>
    <row r="33" spans="26:57" x14ac:dyDescent="0.25">
      <c r="AB33" s="113"/>
      <c r="AC33" s="113"/>
      <c r="AD33" s="113"/>
      <c r="AE33" s="113"/>
      <c r="AF33" s="113"/>
      <c r="AG33" s="113"/>
      <c r="AH33" s="11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</row>
    <row r="34" spans="26:57" x14ac:dyDescent="0.25">
      <c r="AA34" s="114" t="s">
        <v>31</v>
      </c>
      <c r="AB34" s="111"/>
      <c r="AC34" s="111"/>
      <c r="AD34" s="111"/>
      <c r="AE34" s="111"/>
      <c r="AF34" s="111"/>
      <c r="AG34" s="111"/>
      <c r="AH34" s="111"/>
    </row>
    <row r="36" spans="26:57" x14ac:dyDescent="0.25">
      <c r="AB36" s="107" t="s">
        <v>17</v>
      </c>
      <c r="AC36" s="107"/>
    </row>
    <row r="37" spans="26:57" x14ac:dyDescent="0.25">
      <c r="AA37" s="116" t="s">
        <v>18</v>
      </c>
      <c r="AB37" s="117">
        <v>0.20833333333333334</v>
      </c>
      <c r="AC37" s="117">
        <v>0.25</v>
      </c>
      <c r="AD37" s="117">
        <v>0.29166666666666669</v>
      </c>
      <c r="AE37" s="117">
        <v>0.33333333333333331</v>
      </c>
      <c r="AF37" s="117">
        <v>0.375</v>
      </c>
      <c r="AG37" s="117">
        <v>0.41666666666666669</v>
      </c>
      <c r="AH37" s="117">
        <v>0.45833333333333331</v>
      </c>
      <c r="AI37" s="117">
        <v>0.5</v>
      </c>
      <c r="AJ37" s="117">
        <v>0.54166666666666663</v>
      </c>
      <c r="AK37" s="117">
        <v>0.58333333333333337</v>
      </c>
      <c r="AL37" s="117">
        <v>0.625</v>
      </c>
      <c r="AM37" s="117">
        <v>0.66666666666666663</v>
      </c>
      <c r="AN37" s="117">
        <v>0.70833333333333337</v>
      </c>
      <c r="AO37" s="117">
        <v>0.75</v>
      </c>
      <c r="AP37" s="117">
        <v>0.79166666666666663</v>
      </c>
      <c r="AQ37" s="117">
        <v>0.83333333333333337</v>
      </c>
    </row>
    <row r="38" spans="26:57" x14ac:dyDescent="0.25">
      <c r="Z38" s="106" t="str">
        <f t="shared" ref="Z38:Z44" ca="1" si="0">CONCATENATE($C$8," - ",AA38)</f>
        <v>REYNOLDS PLACE - COMMUTER</v>
      </c>
      <c r="AA38" s="118" t="s">
        <v>19</v>
      </c>
      <c r="AB38" s="119">
        <f ca="1">IFERROR(VLOOKUP($Z38,'Raw Data Beat - DAY 1'!$A$1:$Q$40,2,FALSE),0)</f>
        <v>0</v>
      </c>
      <c r="AC38" s="119">
        <f ca="1">IFERROR(VLOOKUP($Z38,'Raw Data Beat - DAY 1'!$A$1:$Q$40,3,FALSE),0)</f>
        <v>0</v>
      </c>
      <c r="AD38" s="119">
        <f ca="1">IFERROR(VLOOKUP($Z38,'Raw Data Beat - DAY 1'!$A$1:$Q$40,4,FALSE),0)</f>
        <v>0</v>
      </c>
      <c r="AE38" s="119">
        <f ca="1">IFERROR(VLOOKUP($Z38,'Raw Data Beat - DAY 1'!$A$1:$Q$40,5,FALSE),0)</f>
        <v>2</v>
      </c>
      <c r="AF38" s="119">
        <f ca="1">IFERROR(VLOOKUP($Z38,'Raw Data Beat - DAY 1'!$A$1:$Q$40,6,FALSE),0)</f>
        <v>2</v>
      </c>
      <c r="AG38" s="119">
        <f ca="1">IFERROR(VLOOKUP($Z38,'Raw Data Beat - DAY 1'!$A$1:$Q$40,7,FALSE),0)</f>
        <v>2</v>
      </c>
      <c r="AH38" s="119">
        <f ca="1">IFERROR(VLOOKUP($Z38,'Raw Data Beat - DAY 1'!$A$1:$Q$40,8,FALSE),0)</f>
        <v>2</v>
      </c>
      <c r="AI38" s="119">
        <f ca="1">IFERROR(VLOOKUP($Z38,'Raw Data Beat - DAY 1'!$A$1:$Q$40,9,FALSE),0)</f>
        <v>2</v>
      </c>
      <c r="AJ38" s="119">
        <f ca="1">IFERROR(VLOOKUP($Z38,'Raw Data Beat - DAY 1'!$A$1:$Q$40,10,FALSE),0)</f>
        <v>2</v>
      </c>
      <c r="AK38" s="119">
        <f ca="1">IFERROR(VLOOKUP($Z38,'Raw Data Beat - DAY 1'!$A$1:$Q$40,11,FALSE),0)</f>
        <v>2</v>
      </c>
      <c r="AL38" s="119">
        <f ca="1">IFERROR(VLOOKUP($Z38,'Raw Data Beat - DAY 1'!$A$1:$Q$40,12,FALSE),0)</f>
        <v>2</v>
      </c>
      <c r="AM38" s="119">
        <f ca="1">IFERROR(VLOOKUP($Z38,'Raw Data Beat - DAY 1'!$A$1:$Q$40,13,FALSE),0)</f>
        <v>1</v>
      </c>
      <c r="AN38" s="119">
        <f ca="1">IFERROR(VLOOKUP($Z38,'Raw Data Beat - DAY 1'!$A$1:$Q$40,14,FALSE),0)</f>
        <v>1</v>
      </c>
      <c r="AO38" s="119">
        <f ca="1">IFERROR(VLOOKUP($Z38,'Raw Data Beat - DAY 1'!$A$1:$Q$40,15,FALSE),0)</f>
        <v>0</v>
      </c>
      <c r="AP38" s="119">
        <f ca="1">IFERROR(VLOOKUP($Z38,'Raw Data Beat - DAY 1'!$A$1:$Q$40,16,FALSE),0)</f>
        <v>0</v>
      </c>
      <c r="AQ38" s="119">
        <f ca="1">IFERROR(VLOOKUP($Z38,'Raw Data Beat - DAY 1'!$A$1:$Q$40,17,FALSE),0)</f>
        <v>0</v>
      </c>
    </row>
    <row r="39" spans="26:57" x14ac:dyDescent="0.25">
      <c r="Z39" s="106" t="str">
        <f t="shared" ca="1" si="0"/>
        <v>REYNOLDS PLACE - DISABLED</v>
      </c>
      <c r="AA39" s="118" t="s">
        <v>20</v>
      </c>
      <c r="AB39" s="119">
        <f ca="1">IFERROR(VLOOKUP($Z39,'Raw Data Beat - DAY 1'!$A$1:$Q$40,2,FALSE),0)</f>
        <v>0</v>
      </c>
      <c r="AC39" s="119">
        <f ca="1">IFERROR(VLOOKUP($Z39,'Raw Data Beat - DAY 1'!$A$1:$Q$40,3,FALSE),0)</f>
        <v>0</v>
      </c>
      <c r="AD39" s="119">
        <f ca="1">IFERROR(VLOOKUP($Z39,'Raw Data Beat - DAY 1'!$A$1:$Q$40,4,FALSE),0)</f>
        <v>0</v>
      </c>
      <c r="AE39" s="119">
        <f ca="1">IFERROR(VLOOKUP($Z39,'Raw Data Beat - DAY 1'!$A$1:$Q$40,5,FALSE),0)</f>
        <v>0</v>
      </c>
      <c r="AF39" s="119">
        <f ca="1">IFERROR(VLOOKUP($Z39,'Raw Data Beat - DAY 1'!$A$1:$Q$40,6,FALSE),0)</f>
        <v>0</v>
      </c>
      <c r="AG39" s="119">
        <f ca="1">IFERROR(VLOOKUP($Z39,'Raw Data Beat - DAY 1'!$A$1:$Q$40,7,FALSE),0)</f>
        <v>0</v>
      </c>
      <c r="AH39" s="119">
        <f ca="1">IFERROR(VLOOKUP($Z39,'Raw Data Beat - DAY 1'!$A$1:$Q$40,8,FALSE),0)</f>
        <v>0</v>
      </c>
      <c r="AI39" s="119">
        <f ca="1">IFERROR(VLOOKUP($Z39,'Raw Data Beat - DAY 1'!$A$1:$Q$40,9,FALSE),0)</f>
        <v>0</v>
      </c>
      <c r="AJ39" s="119">
        <f ca="1">IFERROR(VLOOKUP($Z39,'Raw Data Beat - DAY 1'!$A$1:$Q$40,10,FALSE),0)</f>
        <v>0</v>
      </c>
      <c r="AK39" s="119">
        <f ca="1">IFERROR(VLOOKUP($Z39,'Raw Data Beat - DAY 1'!$A$1:$Q$40,11,FALSE),0)</f>
        <v>0</v>
      </c>
      <c r="AL39" s="119">
        <f ca="1">IFERROR(VLOOKUP($Z39,'Raw Data Beat - DAY 1'!$A$1:$Q$40,12,FALSE),0)</f>
        <v>0</v>
      </c>
      <c r="AM39" s="119">
        <f ca="1">IFERROR(VLOOKUP($Z39,'Raw Data Beat - DAY 1'!$A$1:$Q$40,13,FALSE),0)</f>
        <v>0</v>
      </c>
      <c r="AN39" s="119">
        <f ca="1">IFERROR(VLOOKUP($Z39,'Raw Data Beat - DAY 1'!$A$1:$Q$40,14,FALSE),0)</f>
        <v>0</v>
      </c>
      <c r="AO39" s="119">
        <f ca="1">IFERROR(VLOOKUP($Z39,'Raw Data Beat - DAY 1'!$A$1:$Q$40,15,FALSE),0)</f>
        <v>0</v>
      </c>
      <c r="AP39" s="119">
        <f ca="1">IFERROR(VLOOKUP($Z39,'Raw Data Beat - DAY 1'!$A$1:$Q$40,16,FALSE),0)</f>
        <v>0</v>
      </c>
      <c r="AQ39" s="119">
        <f ca="1">IFERROR(VLOOKUP($Z39,'Raw Data Beat - DAY 1'!$A$1:$Q$40,17,FALSE),0)</f>
        <v>0</v>
      </c>
    </row>
    <row r="40" spans="26:57" x14ac:dyDescent="0.25">
      <c r="Z40" s="106" t="str">
        <f t="shared" ca="1" si="0"/>
        <v>REYNOLDS PLACE - ILLEGAL</v>
      </c>
      <c r="AA40" s="118" t="s">
        <v>21</v>
      </c>
      <c r="AB40" s="119">
        <f ca="1">IFERROR(VLOOKUP($Z40,'Raw Data Beat - DAY 1'!$A$1:$Q$40,2,FALSE),0)</f>
        <v>1</v>
      </c>
      <c r="AC40" s="119">
        <f ca="1">IFERROR(VLOOKUP($Z40,'Raw Data Beat - DAY 1'!$A$1:$Q$40,3,FALSE),0)</f>
        <v>1</v>
      </c>
      <c r="AD40" s="119">
        <f ca="1">IFERROR(VLOOKUP($Z40,'Raw Data Beat - DAY 1'!$A$1:$Q$40,4,FALSE),0)</f>
        <v>1</v>
      </c>
      <c r="AE40" s="119">
        <f ca="1">IFERROR(VLOOKUP($Z40,'Raw Data Beat - DAY 1'!$A$1:$Q$40,5,FALSE),0)</f>
        <v>1</v>
      </c>
      <c r="AF40" s="119">
        <f ca="1">IFERROR(VLOOKUP($Z40,'Raw Data Beat - DAY 1'!$A$1:$Q$40,6,FALSE),0)</f>
        <v>1</v>
      </c>
      <c r="AG40" s="119">
        <f ca="1">IFERROR(VLOOKUP($Z40,'Raw Data Beat - DAY 1'!$A$1:$Q$40,7,FALSE),0)</f>
        <v>1</v>
      </c>
      <c r="AH40" s="119">
        <f ca="1">IFERROR(VLOOKUP($Z40,'Raw Data Beat - DAY 1'!$A$1:$Q$40,8,FALSE),0)</f>
        <v>1</v>
      </c>
      <c r="AI40" s="119">
        <f ca="1">IFERROR(VLOOKUP($Z40,'Raw Data Beat - DAY 1'!$A$1:$Q$40,9,FALSE),0)</f>
        <v>0</v>
      </c>
      <c r="AJ40" s="119">
        <f ca="1">IFERROR(VLOOKUP($Z40,'Raw Data Beat - DAY 1'!$A$1:$Q$40,10,FALSE),0)</f>
        <v>0</v>
      </c>
      <c r="AK40" s="119">
        <f ca="1">IFERROR(VLOOKUP($Z40,'Raw Data Beat - DAY 1'!$A$1:$Q$40,11,FALSE),0)</f>
        <v>1</v>
      </c>
      <c r="AL40" s="119">
        <f ca="1">IFERROR(VLOOKUP($Z40,'Raw Data Beat - DAY 1'!$A$1:$Q$40,12,FALSE),0)</f>
        <v>1</v>
      </c>
      <c r="AM40" s="119">
        <f ca="1">IFERROR(VLOOKUP($Z40,'Raw Data Beat - DAY 1'!$A$1:$Q$40,13,FALSE),0)</f>
        <v>1</v>
      </c>
      <c r="AN40" s="119">
        <f ca="1">IFERROR(VLOOKUP($Z40,'Raw Data Beat - DAY 1'!$A$1:$Q$40,14,FALSE),0)</f>
        <v>1</v>
      </c>
      <c r="AO40" s="119">
        <f ca="1">IFERROR(VLOOKUP($Z40,'Raw Data Beat - DAY 1'!$A$1:$Q$40,15,FALSE),0)</f>
        <v>1</v>
      </c>
      <c r="AP40" s="119">
        <f ca="1">IFERROR(VLOOKUP($Z40,'Raw Data Beat - DAY 1'!$A$1:$Q$40,16,FALSE),0)</f>
        <v>2</v>
      </c>
      <c r="AQ40" s="119">
        <f ca="1">IFERROR(VLOOKUP($Z40,'Raw Data Beat - DAY 1'!$A$1:$Q$40,17,FALSE),0)</f>
        <v>2</v>
      </c>
    </row>
    <row r="41" spans="26:57" x14ac:dyDescent="0.25">
      <c r="Z41" s="106" t="str">
        <f t="shared" ca="1" si="0"/>
        <v>REYNOLDS PLACE - LONG STAY</v>
      </c>
      <c r="AA41" s="118" t="s">
        <v>22</v>
      </c>
      <c r="AB41" s="119">
        <f ca="1">IFERROR(VLOOKUP($Z41,'Raw Data Beat - DAY 1'!$A$1:$Q$40,2,FALSE),0)</f>
        <v>0</v>
      </c>
      <c r="AC41" s="119">
        <f ca="1">IFERROR(VLOOKUP($Z41,'Raw Data Beat - DAY 1'!$A$1:$Q$40,3,FALSE),0)</f>
        <v>0</v>
      </c>
      <c r="AD41" s="119">
        <f ca="1">IFERROR(VLOOKUP($Z41,'Raw Data Beat - DAY 1'!$A$1:$Q$40,4,FALSE),0)</f>
        <v>0</v>
      </c>
      <c r="AE41" s="119">
        <f ca="1">IFERROR(VLOOKUP($Z41,'Raw Data Beat - DAY 1'!$A$1:$Q$40,5,FALSE),0)</f>
        <v>0</v>
      </c>
      <c r="AF41" s="119">
        <f ca="1">IFERROR(VLOOKUP($Z41,'Raw Data Beat - DAY 1'!$A$1:$Q$40,6,FALSE),0)</f>
        <v>0</v>
      </c>
      <c r="AG41" s="119">
        <f ca="1">IFERROR(VLOOKUP($Z41,'Raw Data Beat - DAY 1'!$A$1:$Q$40,7,FALSE),0)</f>
        <v>0</v>
      </c>
      <c r="AH41" s="119">
        <f ca="1">IFERROR(VLOOKUP($Z41,'Raw Data Beat - DAY 1'!$A$1:$Q$40,8,FALSE),0)</f>
        <v>0</v>
      </c>
      <c r="AI41" s="119">
        <f ca="1">IFERROR(VLOOKUP($Z41,'Raw Data Beat - DAY 1'!$A$1:$Q$40,9,FALSE),0)</f>
        <v>0</v>
      </c>
      <c r="AJ41" s="119">
        <f ca="1">IFERROR(VLOOKUP($Z41,'Raw Data Beat - DAY 1'!$A$1:$Q$40,10,FALSE),0)</f>
        <v>0</v>
      </c>
      <c r="AK41" s="119">
        <f ca="1">IFERROR(VLOOKUP($Z41,'Raw Data Beat - DAY 1'!$A$1:$Q$40,11,FALSE),0)</f>
        <v>0</v>
      </c>
      <c r="AL41" s="119">
        <f ca="1">IFERROR(VLOOKUP($Z41,'Raw Data Beat - DAY 1'!$A$1:$Q$40,12,FALSE),0)</f>
        <v>0</v>
      </c>
      <c r="AM41" s="119">
        <f ca="1">IFERROR(VLOOKUP($Z41,'Raw Data Beat - DAY 1'!$A$1:$Q$40,13,FALSE),0)</f>
        <v>0</v>
      </c>
      <c r="AN41" s="119">
        <f ca="1">IFERROR(VLOOKUP($Z41,'Raw Data Beat - DAY 1'!$A$1:$Q$40,14,FALSE),0)</f>
        <v>0</v>
      </c>
      <c r="AO41" s="119">
        <f ca="1">IFERROR(VLOOKUP($Z41,'Raw Data Beat - DAY 1'!$A$1:$Q$40,15,FALSE),0)</f>
        <v>0</v>
      </c>
      <c r="AP41" s="119">
        <f ca="1">IFERROR(VLOOKUP($Z41,'Raw Data Beat - DAY 1'!$A$1:$Q$40,16,FALSE),0)</f>
        <v>0</v>
      </c>
      <c r="AQ41" s="119">
        <f ca="1">IFERROR(VLOOKUP($Z41,'Raw Data Beat - DAY 1'!$A$1:$Q$40,17,FALSE),0)</f>
        <v>0</v>
      </c>
      <c r="AR41" s="108"/>
      <c r="AS41" s="108"/>
      <c r="AT41" s="116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</row>
    <row r="42" spans="26:57" x14ac:dyDescent="0.25">
      <c r="Z42" s="106" t="str">
        <f t="shared" ca="1" si="0"/>
        <v>REYNOLDS PLACE - RESIDENT</v>
      </c>
      <c r="AA42" s="118" t="s">
        <v>23</v>
      </c>
      <c r="AB42" s="119">
        <f ca="1">IFERROR(VLOOKUP($Z42,'Raw Data Beat - DAY 1'!$A$1:$Q$40,2,FALSE),0)</f>
        <v>10</v>
      </c>
      <c r="AC42" s="119">
        <f ca="1">IFERROR(VLOOKUP($Z42,'Raw Data Beat - DAY 1'!$A$1:$Q$40,3,FALSE),0)</f>
        <v>10</v>
      </c>
      <c r="AD42" s="119">
        <f ca="1">IFERROR(VLOOKUP($Z42,'Raw Data Beat - DAY 1'!$A$1:$Q$40,4,FALSE),0)</f>
        <v>10</v>
      </c>
      <c r="AE42" s="119">
        <f ca="1">IFERROR(VLOOKUP($Z42,'Raw Data Beat - DAY 1'!$A$1:$Q$40,5,FALSE),0)</f>
        <v>7</v>
      </c>
      <c r="AF42" s="119">
        <f ca="1">IFERROR(VLOOKUP($Z42,'Raw Data Beat - DAY 1'!$A$1:$Q$40,6,FALSE),0)</f>
        <v>7</v>
      </c>
      <c r="AG42" s="119">
        <f ca="1">IFERROR(VLOOKUP($Z42,'Raw Data Beat - DAY 1'!$A$1:$Q$40,7,FALSE),0)</f>
        <v>8</v>
      </c>
      <c r="AH42" s="119">
        <f ca="1">IFERROR(VLOOKUP($Z42,'Raw Data Beat - DAY 1'!$A$1:$Q$40,8,FALSE),0)</f>
        <v>8</v>
      </c>
      <c r="AI42" s="119">
        <f ca="1">IFERROR(VLOOKUP($Z42,'Raw Data Beat - DAY 1'!$A$1:$Q$40,9,FALSE),0)</f>
        <v>9</v>
      </c>
      <c r="AJ42" s="119">
        <f ca="1">IFERROR(VLOOKUP($Z42,'Raw Data Beat - DAY 1'!$A$1:$Q$40,10,FALSE),0)</f>
        <v>8</v>
      </c>
      <c r="AK42" s="119">
        <f ca="1">IFERROR(VLOOKUP($Z42,'Raw Data Beat - DAY 1'!$A$1:$Q$40,11,FALSE),0)</f>
        <v>8</v>
      </c>
      <c r="AL42" s="119">
        <f ca="1">IFERROR(VLOOKUP($Z42,'Raw Data Beat - DAY 1'!$A$1:$Q$40,12,FALSE),0)</f>
        <v>8</v>
      </c>
      <c r="AM42" s="119">
        <f ca="1">IFERROR(VLOOKUP($Z42,'Raw Data Beat - DAY 1'!$A$1:$Q$40,13,FALSE),0)</f>
        <v>7</v>
      </c>
      <c r="AN42" s="119">
        <f ca="1">IFERROR(VLOOKUP($Z42,'Raw Data Beat - DAY 1'!$A$1:$Q$40,14,FALSE),0)</f>
        <v>9</v>
      </c>
      <c r="AO42" s="119">
        <f ca="1">IFERROR(VLOOKUP($Z42,'Raw Data Beat - DAY 1'!$A$1:$Q$40,15,FALSE),0)</f>
        <v>10</v>
      </c>
      <c r="AP42" s="119">
        <f ca="1">IFERROR(VLOOKUP($Z42,'Raw Data Beat - DAY 1'!$A$1:$Q$40,16,FALSE),0)</f>
        <v>11</v>
      </c>
      <c r="AQ42" s="119">
        <f ca="1">IFERROR(VLOOKUP($Z42,'Raw Data Beat - DAY 1'!$A$1:$Q$40,17,FALSE),0)</f>
        <v>11</v>
      </c>
      <c r="AR42" s="111"/>
      <c r="AS42" s="111"/>
    </row>
    <row r="43" spans="26:57" x14ac:dyDescent="0.25">
      <c r="Z43" s="106" t="str">
        <f t="shared" ca="1" si="0"/>
        <v>REYNOLDS PLACE - SHORT STAY</v>
      </c>
      <c r="AA43" s="118" t="s">
        <v>24</v>
      </c>
      <c r="AB43" s="119">
        <f ca="1">IFERROR(VLOOKUP($Z43,'Raw Data Beat - DAY 1'!$A$1:$Q$40,2,FALSE),0)</f>
        <v>0</v>
      </c>
      <c r="AC43" s="119">
        <f ca="1">IFERROR(VLOOKUP($Z43,'Raw Data Beat - DAY 1'!$A$1:$Q$40,3,FALSE),0)</f>
        <v>0</v>
      </c>
      <c r="AD43" s="119">
        <f ca="1">IFERROR(VLOOKUP($Z43,'Raw Data Beat - DAY 1'!$A$1:$Q$40,4,FALSE),0)</f>
        <v>1</v>
      </c>
      <c r="AE43" s="119">
        <f ca="1">IFERROR(VLOOKUP($Z43,'Raw Data Beat - DAY 1'!$A$1:$Q$40,5,FALSE),0)</f>
        <v>1</v>
      </c>
      <c r="AF43" s="119">
        <f ca="1">IFERROR(VLOOKUP($Z43,'Raw Data Beat - DAY 1'!$A$1:$Q$40,6,FALSE),0)</f>
        <v>1</v>
      </c>
      <c r="AG43" s="119">
        <f ca="1">IFERROR(VLOOKUP($Z43,'Raw Data Beat - DAY 1'!$A$1:$Q$40,7,FALSE),0)</f>
        <v>1</v>
      </c>
      <c r="AH43" s="119">
        <f ca="1">IFERROR(VLOOKUP($Z43,'Raw Data Beat - DAY 1'!$A$1:$Q$40,8,FALSE),0)</f>
        <v>0</v>
      </c>
      <c r="AI43" s="119">
        <f ca="1">IFERROR(VLOOKUP($Z43,'Raw Data Beat - DAY 1'!$A$1:$Q$40,9,FALSE),0)</f>
        <v>0</v>
      </c>
      <c r="AJ43" s="119">
        <f ca="1">IFERROR(VLOOKUP($Z43,'Raw Data Beat - DAY 1'!$A$1:$Q$40,10,FALSE),0)</f>
        <v>0</v>
      </c>
      <c r="AK43" s="119">
        <f ca="1">IFERROR(VLOOKUP($Z43,'Raw Data Beat - DAY 1'!$A$1:$Q$40,11,FALSE),0)</f>
        <v>0</v>
      </c>
      <c r="AL43" s="119">
        <f ca="1">IFERROR(VLOOKUP($Z43,'Raw Data Beat - DAY 1'!$A$1:$Q$40,12,FALSE),0)</f>
        <v>0</v>
      </c>
      <c r="AM43" s="119">
        <f ca="1">IFERROR(VLOOKUP($Z43,'Raw Data Beat - DAY 1'!$A$1:$Q$40,13,FALSE),0)</f>
        <v>0</v>
      </c>
      <c r="AN43" s="119">
        <f ca="1">IFERROR(VLOOKUP($Z43,'Raw Data Beat - DAY 1'!$A$1:$Q$40,14,FALSE),0)</f>
        <v>0</v>
      </c>
      <c r="AO43" s="119">
        <f ca="1">IFERROR(VLOOKUP($Z43,'Raw Data Beat - DAY 1'!$A$1:$Q$40,15,FALSE),0)</f>
        <v>0</v>
      </c>
      <c r="AP43" s="119">
        <f ca="1">IFERROR(VLOOKUP($Z43,'Raw Data Beat - DAY 1'!$A$1:$Q$40,16,FALSE),0)</f>
        <v>0</v>
      </c>
      <c r="AQ43" s="119">
        <f ca="1">IFERROR(VLOOKUP($Z43,'Raw Data Beat - DAY 1'!$A$1:$Q$40,17,FALSE),0)</f>
        <v>0</v>
      </c>
      <c r="AR43" s="111"/>
      <c r="AS43" s="111"/>
    </row>
    <row r="44" spans="26:57" x14ac:dyDescent="0.25">
      <c r="Z44" s="106" t="str">
        <f t="shared" ca="1" si="0"/>
        <v>REYNOLDS PLACE - OTHER</v>
      </c>
      <c r="AA44" s="118" t="s">
        <v>34</v>
      </c>
      <c r="AB44" s="119">
        <f ca="1">IFERROR(VLOOKUP($Z44,'Raw Data Beat - DAY 1'!$A$1:$Q$40,2,FALSE),0)</f>
        <v>0</v>
      </c>
      <c r="AC44" s="119">
        <f ca="1">IFERROR(VLOOKUP($Z44,'Raw Data Beat - DAY 1'!$A$1:$Q$40,3,FALSE),0)</f>
        <v>0</v>
      </c>
      <c r="AD44" s="119">
        <f ca="1">IFERROR(VLOOKUP($Z44,'Raw Data Beat - DAY 1'!$A$1:$Q$40,4,FALSE),0)</f>
        <v>0</v>
      </c>
      <c r="AE44" s="119">
        <f ca="1">IFERROR(VLOOKUP($Z44,'Raw Data Beat - DAY 1'!$A$1:$Q$40,5,FALSE),0)</f>
        <v>0</v>
      </c>
      <c r="AF44" s="119">
        <f ca="1">IFERROR(VLOOKUP($Z44,'Raw Data Beat - DAY 1'!$A$1:$Q$40,6,FALSE),0)</f>
        <v>0</v>
      </c>
      <c r="AG44" s="119">
        <f ca="1">IFERROR(VLOOKUP($Z44,'Raw Data Beat - DAY 1'!$A$1:$Q$40,7,FALSE),0)</f>
        <v>0</v>
      </c>
      <c r="AH44" s="119">
        <f ca="1">IFERROR(VLOOKUP($Z44,'Raw Data Beat - DAY 1'!$A$1:$Q$40,8,FALSE),0)</f>
        <v>0</v>
      </c>
      <c r="AI44" s="119">
        <f ca="1">IFERROR(VLOOKUP($Z44,'Raw Data Beat - DAY 1'!$A$1:$Q$40,9,FALSE),0)</f>
        <v>0</v>
      </c>
      <c r="AJ44" s="119">
        <f ca="1">IFERROR(VLOOKUP($Z44,'Raw Data Beat - DAY 1'!$A$1:$Q$40,10,FALSE),0)</f>
        <v>0</v>
      </c>
      <c r="AK44" s="119">
        <f ca="1">IFERROR(VLOOKUP($Z44,'Raw Data Beat - DAY 1'!$A$1:$Q$40,11,FALSE),0)</f>
        <v>0</v>
      </c>
      <c r="AL44" s="119">
        <f ca="1">IFERROR(VLOOKUP($Z44,'Raw Data Beat - DAY 1'!$A$1:$Q$40,12,FALSE),0)</f>
        <v>0</v>
      </c>
      <c r="AM44" s="119">
        <f ca="1">IFERROR(VLOOKUP($Z44,'Raw Data Beat - DAY 1'!$A$1:$Q$40,13,FALSE),0)</f>
        <v>0</v>
      </c>
      <c r="AN44" s="119">
        <f ca="1">IFERROR(VLOOKUP($Z44,'Raw Data Beat - DAY 1'!$A$1:$Q$40,14,FALSE),0)</f>
        <v>0</v>
      </c>
      <c r="AO44" s="119">
        <f ca="1">IFERROR(VLOOKUP($Z44,'Raw Data Beat - DAY 1'!$A$1:$Q$40,15,FALSE),0)</f>
        <v>0</v>
      </c>
      <c r="AP44" s="119">
        <f ca="1">IFERROR(VLOOKUP($Z44,'Raw Data Beat - DAY 1'!$A$1:$Q$40,16,FALSE),0)</f>
        <v>0</v>
      </c>
      <c r="AQ44" s="119">
        <f ca="1">IFERROR(VLOOKUP($Z44,'Raw Data Beat - DAY 1'!$A$1:$Q$40,17,FALSE),0)</f>
        <v>0</v>
      </c>
      <c r="AR44" s="111"/>
      <c r="AS44" s="111"/>
    </row>
    <row r="45" spans="26:57" x14ac:dyDescent="0.25">
      <c r="AA45" s="118" t="s">
        <v>26</v>
      </c>
      <c r="AB45" s="120">
        <f ca="1">$E$12</f>
        <v>16</v>
      </c>
      <c r="AC45" s="120">
        <f t="shared" ref="AC45:AQ45" ca="1" si="1">$E$12</f>
        <v>16</v>
      </c>
      <c r="AD45" s="120">
        <f t="shared" ca="1" si="1"/>
        <v>16</v>
      </c>
      <c r="AE45" s="120">
        <f t="shared" ca="1" si="1"/>
        <v>16</v>
      </c>
      <c r="AF45" s="120">
        <f t="shared" ca="1" si="1"/>
        <v>16</v>
      </c>
      <c r="AG45" s="120">
        <f t="shared" ca="1" si="1"/>
        <v>16</v>
      </c>
      <c r="AH45" s="120">
        <f t="shared" ca="1" si="1"/>
        <v>16</v>
      </c>
      <c r="AI45" s="120">
        <f t="shared" ca="1" si="1"/>
        <v>16</v>
      </c>
      <c r="AJ45" s="120">
        <f t="shared" ca="1" si="1"/>
        <v>16</v>
      </c>
      <c r="AK45" s="120">
        <f t="shared" ca="1" si="1"/>
        <v>16</v>
      </c>
      <c r="AL45" s="120">
        <f t="shared" ca="1" si="1"/>
        <v>16</v>
      </c>
      <c r="AM45" s="120">
        <f t="shared" ca="1" si="1"/>
        <v>16</v>
      </c>
      <c r="AN45" s="120">
        <f t="shared" ca="1" si="1"/>
        <v>16</v>
      </c>
      <c r="AO45" s="120">
        <f t="shared" ca="1" si="1"/>
        <v>16</v>
      </c>
      <c r="AP45" s="120">
        <f t="shared" ca="1" si="1"/>
        <v>16</v>
      </c>
      <c r="AQ45" s="120">
        <f t="shared" ca="1" si="1"/>
        <v>16</v>
      </c>
      <c r="AR45" s="111"/>
      <c r="AS45" s="111"/>
    </row>
    <row r="46" spans="26:57" x14ac:dyDescent="0.25">
      <c r="AA46" s="118" t="s">
        <v>28</v>
      </c>
      <c r="AB46" s="120">
        <f ca="1">AB45-(SUM(AB38:AB44))</f>
        <v>5</v>
      </c>
      <c r="AC46" s="120">
        <f t="shared" ref="AC46:AQ46" ca="1" si="2">AC45-(SUM(AC38:AC44))</f>
        <v>5</v>
      </c>
      <c r="AD46" s="120">
        <f t="shared" ca="1" si="2"/>
        <v>4</v>
      </c>
      <c r="AE46" s="120">
        <f t="shared" ca="1" si="2"/>
        <v>5</v>
      </c>
      <c r="AF46" s="120">
        <f t="shared" ca="1" si="2"/>
        <v>5</v>
      </c>
      <c r="AG46" s="120">
        <f t="shared" ca="1" si="2"/>
        <v>4</v>
      </c>
      <c r="AH46" s="120">
        <f t="shared" ca="1" si="2"/>
        <v>5</v>
      </c>
      <c r="AI46" s="120">
        <f t="shared" ca="1" si="2"/>
        <v>5</v>
      </c>
      <c r="AJ46" s="120">
        <f t="shared" ca="1" si="2"/>
        <v>6</v>
      </c>
      <c r="AK46" s="120">
        <f t="shared" ca="1" si="2"/>
        <v>5</v>
      </c>
      <c r="AL46" s="120">
        <f t="shared" ca="1" si="2"/>
        <v>5</v>
      </c>
      <c r="AM46" s="120">
        <f t="shared" ca="1" si="2"/>
        <v>7</v>
      </c>
      <c r="AN46" s="120">
        <f t="shared" ca="1" si="2"/>
        <v>5</v>
      </c>
      <c r="AO46" s="120">
        <f t="shared" ca="1" si="2"/>
        <v>5</v>
      </c>
      <c r="AP46" s="120">
        <f t="shared" ca="1" si="2"/>
        <v>3</v>
      </c>
      <c r="AQ46" s="120">
        <f t="shared" ca="1" si="2"/>
        <v>3</v>
      </c>
      <c r="AR46" s="111"/>
      <c r="AS46" s="111"/>
    </row>
    <row r="47" spans="26:57" x14ac:dyDescent="0.25">
      <c r="AA47" s="121" t="s">
        <v>25</v>
      </c>
      <c r="AB47" s="106" t="s">
        <v>19</v>
      </c>
      <c r="AC47" s="106" t="s">
        <v>21</v>
      </c>
      <c r="AD47" s="106" t="s">
        <v>22</v>
      </c>
      <c r="AE47" s="106" t="s">
        <v>23</v>
      </c>
      <c r="AF47" s="106" t="s">
        <v>24</v>
      </c>
      <c r="AG47" s="111" t="s">
        <v>20</v>
      </c>
      <c r="AH47" s="111" t="s">
        <v>34</v>
      </c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</row>
    <row r="48" spans="26:57" x14ac:dyDescent="0.25">
      <c r="AA48" s="121" t="str">
        <f ca="1">C8</f>
        <v>REYNOLDS PLACE</v>
      </c>
      <c r="AB48" s="119">
        <f ca="1">INDEX('Raw Data User'!$A$2:$I$11,MATCH('REYNOLDS PLACE'!$AA$48,'Raw Data User'!$A$2:$A$11,0),MATCH('REYNOLDS PLACE'!AB$47,'Raw Data User'!$A$2:$H$2,0))</f>
        <v>2</v>
      </c>
      <c r="AC48" s="119">
        <f ca="1">INDEX('Raw Data User'!$A$2:$I$11,MATCH('REYNOLDS PLACE'!$AA$48,'Raw Data User'!$A$2:$A$11,0),MATCH('REYNOLDS PLACE'!AC$47,'Raw Data User'!$A$2:$H$2,0))</f>
        <v>2</v>
      </c>
      <c r="AD48" s="119">
        <f ca="1">INDEX('Raw Data User'!$A$2:$I$11,MATCH('REYNOLDS PLACE'!$AA$48,'Raw Data User'!$A$2:$A$11,0),MATCH('REYNOLDS PLACE'!AD$47,'Raw Data User'!$A$2:$H$2,0))</f>
        <v>0</v>
      </c>
      <c r="AE48" s="119">
        <f ca="1">INDEX('Raw Data User'!$A$2:$I$11,MATCH('REYNOLDS PLACE'!$AA$48,'Raw Data User'!$A$2:$A$11,0),MATCH('REYNOLDS PLACE'!AE$47,'Raw Data User'!$A$2:$H$2,0))</f>
        <v>13</v>
      </c>
      <c r="AF48" s="119">
        <f ca="1">INDEX('Raw Data User'!$A$2:$I$11,MATCH('REYNOLDS PLACE'!$AA$48,'Raw Data User'!$A$2:$A$11,0),MATCH('REYNOLDS PLACE'!AF$47,'Raw Data User'!$A$2:$H$2,0))</f>
        <v>2</v>
      </c>
      <c r="AG48" s="119">
        <f ca="1">INDEX('Raw Data User'!$A$2:$I$11,MATCH('REYNOLDS PLACE'!$AA$48,'Raw Data User'!$A$2:$A$11,0),MATCH('REYNOLDS PLACE'!AG$47,'Raw Data User'!$A$2:$H$2,0))</f>
        <v>0</v>
      </c>
      <c r="AH48" s="119">
        <f ca="1">INDEX('Raw Data User'!$A$2:$I$11,MATCH('REYNOLDS PLACE'!$AA$48,'Raw Data User'!$A$2:$A$11,0),MATCH('REYNOLDS PLACE'!AH$47,'Raw Data User'!$A$2:$H$2,0))</f>
        <v>0</v>
      </c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</row>
    <row r="49" spans="26:45" x14ac:dyDescent="0.25">
      <c r="AA49" s="110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</row>
    <row r="50" spans="26:45" x14ac:dyDescent="0.25">
      <c r="AB50" s="113"/>
      <c r="AC50" s="113"/>
      <c r="AD50" s="113"/>
      <c r="AE50" s="113"/>
      <c r="AF50" s="113"/>
      <c r="AG50" s="113"/>
      <c r="AH50" s="113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</row>
    <row r="51" spans="26:45" x14ac:dyDescent="0.25">
      <c r="AA51" s="114" t="s">
        <v>32</v>
      </c>
      <c r="AB51" s="111"/>
      <c r="AC51" s="111"/>
      <c r="AD51" s="111"/>
      <c r="AE51" s="111"/>
      <c r="AF51" s="111"/>
      <c r="AG51" s="111"/>
      <c r="AH51" s="111"/>
    </row>
    <row r="53" spans="26:45" x14ac:dyDescent="0.25">
      <c r="AB53" s="107" t="s">
        <v>17</v>
      </c>
    </row>
    <row r="54" spans="26:45" x14ac:dyDescent="0.25">
      <c r="AA54" s="116" t="s">
        <v>18</v>
      </c>
      <c r="AB54" s="122">
        <v>0.20833333333333334</v>
      </c>
      <c r="AC54" s="122">
        <v>0.25</v>
      </c>
      <c r="AD54" s="122">
        <v>0.29166666666666669</v>
      </c>
      <c r="AE54" s="122">
        <v>0.33333333333333331</v>
      </c>
      <c r="AF54" s="122">
        <v>0.375</v>
      </c>
      <c r="AG54" s="122">
        <v>0.41666666666666669</v>
      </c>
      <c r="AH54" s="122">
        <v>0.45833333333333331</v>
      </c>
      <c r="AI54" s="122">
        <v>0.5</v>
      </c>
      <c r="AJ54" s="122">
        <v>0.54166666666666663</v>
      </c>
      <c r="AK54" s="122">
        <v>0.58333333333333337</v>
      </c>
      <c r="AL54" s="122">
        <v>0.625</v>
      </c>
      <c r="AM54" s="122">
        <v>0.66666666666666663</v>
      </c>
      <c r="AN54" s="122">
        <v>0.70833333333333337</v>
      </c>
      <c r="AO54" s="122">
        <v>0.75</v>
      </c>
      <c r="AP54" s="122">
        <v>0.79166666666666663</v>
      </c>
      <c r="AQ54" s="122">
        <v>0.83333333333333337</v>
      </c>
    </row>
    <row r="55" spans="26:45" x14ac:dyDescent="0.25">
      <c r="Z55" s="106" t="str">
        <f t="shared" ref="Z55:Z61" ca="1" si="3">CONCATENATE($C$8," - ",AA55)</f>
        <v>REYNOLDS PLACE - COMMUTER</v>
      </c>
      <c r="AA55" s="123" t="s">
        <v>19</v>
      </c>
      <c r="AB55" s="124">
        <f ca="1">IFERROR(VLOOKUP($Z55,'Raw Data Beat - DAY 2'!A2:Q33,2,FALSE),0)</f>
        <v>0</v>
      </c>
      <c r="AC55" s="124">
        <f ca="1">IFERROR(VLOOKUP($Z55,'Raw Data Beat - DAY 2'!$A$2:$Q$33,3,FALSE),0)</f>
        <v>0</v>
      </c>
      <c r="AD55" s="124">
        <f ca="1">IFERROR(VLOOKUP($Z55,'Raw Data Beat - DAY 2'!$A$2:$Q$33,4,FALSE),0)</f>
        <v>0</v>
      </c>
      <c r="AE55" s="124">
        <f ca="1">IFERROR(VLOOKUP($Z55,'Raw Data Beat - DAY 2'!$A$2:$Q$33,5,FALSE),0)</f>
        <v>0</v>
      </c>
      <c r="AF55" s="124">
        <f ca="1">IFERROR(VLOOKUP($Z55,'Raw Data Beat - DAY 2'!$A$2:$Q$33,6,FALSE),0)</f>
        <v>0</v>
      </c>
      <c r="AG55" s="124">
        <f ca="1">IFERROR(VLOOKUP($Z55,'Raw Data Beat - DAY 2'!$A$2:$Q$33,7,FALSE),0)</f>
        <v>0</v>
      </c>
      <c r="AH55" s="124">
        <f ca="1">IFERROR(VLOOKUP($Z55,'Raw Data Beat - DAY 2'!$A$2:$Q$33,8,FALSE),0)</f>
        <v>0</v>
      </c>
      <c r="AI55" s="124">
        <f ca="1">IFERROR(VLOOKUP($Z55,'Raw Data Beat - DAY 2'!$A$2:$Q$33,9,FALSE),0)</f>
        <v>0</v>
      </c>
      <c r="AJ55" s="124">
        <f ca="1">IFERROR(VLOOKUP($Z55,'Raw Data Beat - DAY 2'!$A$2:$Q$33,10,FALSE),0)</f>
        <v>0</v>
      </c>
      <c r="AK55" s="124">
        <f ca="1">IFERROR(VLOOKUP($Z55,'Raw Data Beat - DAY 2'!$A$2:$Q$33,11,FALSE),0)</f>
        <v>0</v>
      </c>
      <c r="AL55" s="124">
        <f ca="1">IFERROR(VLOOKUP($Z55,'Raw Data Beat - DAY 2'!$A$2:$Q$33,12,FALSE),0)</f>
        <v>0</v>
      </c>
      <c r="AM55" s="124">
        <f ca="1">IFERROR(VLOOKUP($Z55,'Raw Data Beat - DAY 2'!$A$2:$Q$33,13,FALSE),0)</f>
        <v>0</v>
      </c>
      <c r="AN55" s="124">
        <f ca="1">IFERROR(VLOOKUP($Z55,'Raw Data Beat - DAY 2'!$A$2:$Q$33,14,FALSE),0)</f>
        <v>0</v>
      </c>
      <c r="AO55" s="124">
        <f ca="1">IFERROR(VLOOKUP($Z55,'Raw Data Beat - DAY 2'!$A$2:$Q$33,15,FALSE),0)</f>
        <v>0</v>
      </c>
      <c r="AP55" s="124">
        <f ca="1">IFERROR(VLOOKUP($Z55,'Raw Data Beat - DAY 2'!$A$2:$Q$33,16,FALSE),0)</f>
        <v>0</v>
      </c>
      <c r="AQ55" s="124">
        <f ca="1">IFERROR(VLOOKUP($Z55,'Raw Data Beat - DAY 2'!$A$2:$Q$33,17,FALSE),0)</f>
        <v>0</v>
      </c>
    </row>
    <row r="56" spans="26:45" x14ac:dyDescent="0.25">
      <c r="Z56" s="106" t="str">
        <f t="shared" ca="1" si="3"/>
        <v>REYNOLDS PLACE - DISABLED</v>
      </c>
      <c r="AA56" s="123" t="s">
        <v>20</v>
      </c>
      <c r="AB56" s="119">
        <f ca="1">IFERROR(VLOOKUP($Z56,'Raw Data Beat - DAY 2'!$A$2:$Q$33,2,FALSE),0)</f>
        <v>0</v>
      </c>
      <c r="AC56" s="119">
        <f ca="1">IFERROR(VLOOKUP($Z56,'Raw Data Beat - DAY 2'!$A$2:$Q$33,3,FALSE),0)</f>
        <v>0</v>
      </c>
      <c r="AD56" s="119">
        <f ca="1">IFERROR(VLOOKUP($Z56,'Raw Data Beat - DAY 2'!$A$2:$Q$33,4,FALSE),0)</f>
        <v>0</v>
      </c>
      <c r="AE56" s="119">
        <f ca="1">IFERROR(VLOOKUP($Z56,'Raw Data Beat - DAY 2'!$A$2:$Q$33,5,FALSE),0)</f>
        <v>0</v>
      </c>
      <c r="AF56" s="119">
        <f ca="1">IFERROR(VLOOKUP($Z56,'Raw Data Beat - DAY 2'!$A$2:$Q$33,6,FALSE),0)</f>
        <v>0</v>
      </c>
      <c r="AG56" s="119">
        <f ca="1">IFERROR(VLOOKUP($Z56,'Raw Data Beat - DAY 2'!$A$2:$Q$33,7,FALSE),0)</f>
        <v>0</v>
      </c>
      <c r="AH56" s="119">
        <f ca="1">IFERROR(VLOOKUP($Z56,'Raw Data Beat - DAY 2'!$A$2:$Q$33,8,FALSE),0)</f>
        <v>0</v>
      </c>
      <c r="AI56" s="119">
        <f ca="1">IFERROR(VLOOKUP($Z56,'Raw Data Beat - DAY 2'!$A$2:$Q$33,9,FALSE),0)</f>
        <v>0</v>
      </c>
      <c r="AJ56" s="119">
        <f ca="1">IFERROR(VLOOKUP($Z56,'Raw Data Beat - DAY 2'!$A$2:$Q$33,10,FALSE),0)</f>
        <v>0</v>
      </c>
      <c r="AK56" s="119">
        <f ca="1">IFERROR(VLOOKUP($Z56,'Raw Data Beat - DAY 2'!$A$2:$Q$33,11,FALSE),0)</f>
        <v>0</v>
      </c>
      <c r="AL56" s="119">
        <f ca="1">IFERROR(VLOOKUP($Z56,'Raw Data Beat - DAY 2'!$A$2:$Q$33,12,FALSE),0)</f>
        <v>0</v>
      </c>
      <c r="AM56" s="119">
        <f ca="1">IFERROR(VLOOKUP($Z56,'Raw Data Beat - DAY 2'!$A$2:$Q$33,13,FALSE),0)</f>
        <v>0</v>
      </c>
      <c r="AN56" s="119">
        <f ca="1">IFERROR(VLOOKUP($Z56,'Raw Data Beat - DAY 2'!$A$2:$Q$33,14,FALSE),0)</f>
        <v>0</v>
      </c>
      <c r="AO56" s="119">
        <f ca="1">IFERROR(VLOOKUP($Z56,'Raw Data Beat - DAY 2'!$A$2:$Q$33,15,FALSE),0)</f>
        <v>0</v>
      </c>
      <c r="AP56" s="119">
        <f ca="1">IFERROR(VLOOKUP($Z56,'Raw Data Beat - DAY 2'!$A$2:$Q$33,16,FALSE),0)</f>
        <v>0</v>
      </c>
      <c r="AQ56" s="119">
        <f ca="1">IFERROR(VLOOKUP($Z56,'Raw Data Beat - DAY 2'!$A$2:$Q$33,17,FALSE),0)</f>
        <v>0</v>
      </c>
    </row>
    <row r="57" spans="26:45" x14ac:dyDescent="0.25">
      <c r="Z57" s="106" t="str">
        <f t="shared" ca="1" si="3"/>
        <v>REYNOLDS PLACE - ILLEGAL</v>
      </c>
      <c r="AA57" s="123" t="s">
        <v>21</v>
      </c>
      <c r="AB57" s="119">
        <f ca="1">IFERROR(VLOOKUP($Z57,'Raw Data Beat - DAY 2'!$A$2:$Q$33,2,FALSE),0)</f>
        <v>0</v>
      </c>
      <c r="AC57" s="119">
        <f ca="1">IFERROR(VLOOKUP($Z57,'Raw Data Beat - DAY 2'!$A$2:$Q$33,3,FALSE),0)</f>
        <v>0</v>
      </c>
      <c r="AD57" s="119">
        <f ca="1">IFERROR(VLOOKUP($Z57,'Raw Data Beat - DAY 2'!$A$2:$Q$33,4,FALSE),0)</f>
        <v>0</v>
      </c>
      <c r="AE57" s="119">
        <f ca="1">IFERROR(VLOOKUP($Z57,'Raw Data Beat - DAY 2'!$A$2:$Q$33,5,FALSE),0)</f>
        <v>0</v>
      </c>
      <c r="AF57" s="119">
        <f ca="1">IFERROR(VLOOKUP($Z57,'Raw Data Beat - DAY 2'!$A$2:$Q$33,6,FALSE),0)</f>
        <v>0</v>
      </c>
      <c r="AG57" s="119">
        <f ca="1">IFERROR(VLOOKUP($Z57,'Raw Data Beat - DAY 2'!$A$2:$Q$33,7,FALSE),0)</f>
        <v>0</v>
      </c>
      <c r="AH57" s="119">
        <f ca="1">IFERROR(VLOOKUP($Z57,'Raw Data Beat - DAY 2'!$A$2:$Q$33,8,FALSE),0)</f>
        <v>0</v>
      </c>
      <c r="AI57" s="119">
        <f ca="1">IFERROR(VLOOKUP($Z57,'Raw Data Beat - DAY 2'!$A$2:$Q$33,9,FALSE),0)</f>
        <v>0</v>
      </c>
      <c r="AJ57" s="119">
        <f ca="1">IFERROR(VLOOKUP($Z57,'Raw Data Beat - DAY 2'!$A$2:$Q$33,10,FALSE),0)</f>
        <v>1</v>
      </c>
      <c r="AK57" s="119">
        <f ca="1">IFERROR(VLOOKUP($Z57,'Raw Data Beat - DAY 2'!$A$2:$Q$33,11,FALSE),0)</f>
        <v>0</v>
      </c>
      <c r="AL57" s="119">
        <f ca="1">IFERROR(VLOOKUP($Z57,'Raw Data Beat - DAY 2'!$A$2:$Q$33,12,FALSE),0)</f>
        <v>0</v>
      </c>
      <c r="AM57" s="119">
        <f ca="1">IFERROR(VLOOKUP($Z57,'Raw Data Beat - DAY 2'!$A$2:$Q$33,13,FALSE),0)</f>
        <v>0</v>
      </c>
      <c r="AN57" s="119">
        <f ca="1">IFERROR(VLOOKUP($Z57,'Raw Data Beat - DAY 2'!$A$2:$Q$33,14,FALSE),0)</f>
        <v>0</v>
      </c>
      <c r="AO57" s="119">
        <f ca="1">IFERROR(VLOOKUP($Z57,'Raw Data Beat - DAY 2'!$A$2:$Q$33,15,FALSE),0)</f>
        <v>0</v>
      </c>
      <c r="AP57" s="119">
        <f ca="1">IFERROR(VLOOKUP($Z57,'Raw Data Beat - DAY 2'!$A$2:$Q$33,16,FALSE),0)</f>
        <v>0</v>
      </c>
      <c r="AQ57" s="119">
        <f ca="1">IFERROR(VLOOKUP($Z57,'Raw Data Beat - DAY 2'!$A$2:$Q$33,17,FALSE),0)</f>
        <v>0</v>
      </c>
    </row>
    <row r="58" spans="26:45" x14ac:dyDescent="0.25">
      <c r="Z58" s="106" t="str">
        <f t="shared" ca="1" si="3"/>
        <v>REYNOLDS PLACE - LONG STAY</v>
      </c>
      <c r="AA58" s="123" t="s">
        <v>22</v>
      </c>
      <c r="AB58" s="119">
        <f ca="1">IFERROR(VLOOKUP($Z58,'Raw Data Beat - DAY 2'!$A$2:$Q$33,2,FALSE),0)</f>
        <v>0</v>
      </c>
      <c r="AC58" s="119">
        <f ca="1">IFERROR(VLOOKUP($Z58,'Raw Data Beat - DAY 2'!$A$2:$Q$33,3,FALSE),0)</f>
        <v>0</v>
      </c>
      <c r="AD58" s="119">
        <f ca="1">IFERROR(VLOOKUP($Z58,'Raw Data Beat - DAY 2'!$A$2:$Q$33,4,FALSE),0)</f>
        <v>0</v>
      </c>
      <c r="AE58" s="119">
        <f ca="1">IFERROR(VLOOKUP($Z58,'Raw Data Beat - DAY 2'!$A$2:$Q$33,5,FALSE),0)</f>
        <v>0</v>
      </c>
      <c r="AF58" s="119">
        <f ca="1">IFERROR(VLOOKUP($Z58,'Raw Data Beat - DAY 2'!$A$2:$Q$33,6,FALSE),0)</f>
        <v>0</v>
      </c>
      <c r="AG58" s="119">
        <f ca="1">IFERROR(VLOOKUP($Z58,'Raw Data Beat - DAY 2'!$A$2:$Q$33,7,FALSE),0)</f>
        <v>0</v>
      </c>
      <c r="AH58" s="119">
        <f ca="1">IFERROR(VLOOKUP($Z58,'Raw Data Beat - DAY 2'!$A$2:$Q$33,8,FALSE),0)</f>
        <v>0</v>
      </c>
      <c r="AI58" s="119">
        <f ca="1">IFERROR(VLOOKUP($Z58,'Raw Data Beat - DAY 2'!$A$2:$Q$33,9,FALSE),0)</f>
        <v>0</v>
      </c>
      <c r="AJ58" s="119">
        <f ca="1">IFERROR(VLOOKUP($Z58,'Raw Data Beat - DAY 2'!$A$2:$Q$33,10,FALSE),0)</f>
        <v>0</v>
      </c>
      <c r="AK58" s="119">
        <f ca="1">IFERROR(VLOOKUP($Z58,'Raw Data Beat - DAY 2'!$A$2:$Q$33,11,FALSE),0)</f>
        <v>0</v>
      </c>
      <c r="AL58" s="119">
        <f ca="1">IFERROR(VLOOKUP($Z58,'Raw Data Beat - DAY 2'!$A$2:$Q$33,12,FALSE),0)</f>
        <v>0</v>
      </c>
      <c r="AM58" s="119">
        <f ca="1">IFERROR(VLOOKUP($Z58,'Raw Data Beat - DAY 2'!$A$2:$Q$33,13,FALSE),0)</f>
        <v>0</v>
      </c>
      <c r="AN58" s="119">
        <f ca="1">IFERROR(VLOOKUP($Z58,'Raw Data Beat - DAY 2'!$A$2:$Q$33,14,FALSE),0)</f>
        <v>0</v>
      </c>
      <c r="AO58" s="119">
        <f ca="1">IFERROR(VLOOKUP($Z58,'Raw Data Beat - DAY 2'!$A$2:$Q$33,15,FALSE),0)</f>
        <v>0</v>
      </c>
      <c r="AP58" s="119">
        <f ca="1">IFERROR(VLOOKUP($Z58,'Raw Data Beat - DAY 2'!$A$2:$Q$33,16,FALSE),0)</f>
        <v>0</v>
      </c>
      <c r="AQ58" s="119">
        <f ca="1">IFERROR(VLOOKUP($Z58,'Raw Data Beat - DAY 2'!$A$2:$Q$33,17,FALSE),0)</f>
        <v>0</v>
      </c>
    </row>
    <row r="59" spans="26:45" x14ac:dyDescent="0.25">
      <c r="Z59" s="106" t="str">
        <f t="shared" ca="1" si="3"/>
        <v>REYNOLDS PLACE - RESIDENT</v>
      </c>
      <c r="AA59" s="123" t="s">
        <v>23</v>
      </c>
      <c r="AB59" s="119">
        <f ca="1">IFERROR(VLOOKUP($Z59,'Raw Data Beat - DAY 2'!$A$2:$Q$33,2,FALSE),0)</f>
        <v>10</v>
      </c>
      <c r="AC59" s="119">
        <f ca="1">IFERROR(VLOOKUP($Z59,'Raw Data Beat - DAY 2'!$A$2:$Q$33,3,FALSE),0)</f>
        <v>10</v>
      </c>
      <c r="AD59" s="119">
        <f ca="1">IFERROR(VLOOKUP($Z59,'Raw Data Beat - DAY 2'!$A$2:$Q$33,4,FALSE),0)</f>
        <v>9</v>
      </c>
      <c r="AE59" s="119">
        <f ca="1">IFERROR(VLOOKUP($Z59,'Raw Data Beat - DAY 2'!$A$2:$Q$33,5,FALSE),0)</f>
        <v>11</v>
      </c>
      <c r="AF59" s="119">
        <f ca="1">IFERROR(VLOOKUP($Z59,'Raw Data Beat - DAY 2'!$A$2:$Q$33,6,FALSE),0)</f>
        <v>11</v>
      </c>
      <c r="AG59" s="119">
        <f ca="1">IFERROR(VLOOKUP($Z59,'Raw Data Beat - DAY 2'!$A$2:$Q$33,7,FALSE),0)</f>
        <v>11</v>
      </c>
      <c r="AH59" s="119">
        <f ca="1">IFERROR(VLOOKUP($Z59,'Raw Data Beat - DAY 2'!$A$2:$Q$33,8,FALSE),0)</f>
        <v>12</v>
      </c>
      <c r="AI59" s="119">
        <f ca="1">IFERROR(VLOOKUP($Z59,'Raw Data Beat - DAY 2'!$A$2:$Q$33,9,FALSE),0)</f>
        <v>12</v>
      </c>
      <c r="AJ59" s="119">
        <f ca="1">IFERROR(VLOOKUP($Z59,'Raw Data Beat - DAY 2'!$A$2:$Q$33,10,FALSE),0)</f>
        <v>11</v>
      </c>
      <c r="AK59" s="119">
        <f ca="1">IFERROR(VLOOKUP($Z59,'Raw Data Beat - DAY 2'!$A$2:$Q$33,11,FALSE),0)</f>
        <v>11</v>
      </c>
      <c r="AL59" s="119">
        <f ca="1">IFERROR(VLOOKUP($Z59,'Raw Data Beat - DAY 2'!$A$2:$Q$33,12,FALSE),0)</f>
        <v>12</v>
      </c>
      <c r="AM59" s="119">
        <f ca="1">IFERROR(VLOOKUP($Z59,'Raw Data Beat - DAY 2'!$A$2:$Q$33,13,FALSE),0)</f>
        <v>12</v>
      </c>
      <c r="AN59" s="119">
        <f ca="1">IFERROR(VLOOKUP($Z59,'Raw Data Beat - DAY 2'!$A$2:$Q$33,14,FALSE),0)</f>
        <v>12</v>
      </c>
      <c r="AO59" s="119">
        <f ca="1">IFERROR(VLOOKUP($Z59,'Raw Data Beat - DAY 2'!$A$2:$Q$33,15,FALSE),0)</f>
        <v>12</v>
      </c>
      <c r="AP59" s="119">
        <f ca="1">IFERROR(VLOOKUP($Z59,'Raw Data Beat - DAY 2'!$A$2:$Q$33,16,FALSE),0)</f>
        <v>11</v>
      </c>
      <c r="AQ59" s="119">
        <f ca="1">IFERROR(VLOOKUP($Z59,'Raw Data Beat - DAY 2'!$A$2:$Q$33,17,FALSE),0)</f>
        <v>11</v>
      </c>
    </row>
    <row r="60" spans="26:45" x14ac:dyDescent="0.25">
      <c r="Z60" s="106" t="str">
        <f t="shared" ca="1" si="3"/>
        <v>REYNOLDS PLACE - SHORT STAY</v>
      </c>
      <c r="AA60" s="123" t="s">
        <v>24</v>
      </c>
      <c r="AB60" s="119">
        <f ca="1">IFERROR(VLOOKUP($Z60,'Raw Data Beat - DAY 2'!$A$2:$Q$33,2,FALSE),0)</f>
        <v>0</v>
      </c>
      <c r="AC60" s="119">
        <f ca="1">IFERROR(VLOOKUP($Z60,'Raw Data Beat - DAY 2'!$A$2:$Q$33,3,FALSE),0)</f>
        <v>0</v>
      </c>
      <c r="AD60" s="119">
        <f ca="1">IFERROR(VLOOKUP($Z60,'Raw Data Beat - DAY 2'!$A$2:$Q$33,4,FALSE),0)</f>
        <v>0</v>
      </c>
      <c r="AE60" s="119">
        <f ca="1">IFERROR(VLOOKUP($Z60,'Raw Data Beat - DAY 2'!$A$2:$Q$33,5,FALSE),0)</f>
        <v>0</v>
      </c>
      <c r="AF60" s="119">
        <f ca="1">IFERROR(VLOOKUP($Z60,'Raw Data Beat - DAY 2'!$A$2:$Q$33,6,FALSE),0)</f>
        <v>1</v>
      </c>
      <c r="AG60" s="119">
        <f ca="1">IFERROR(VLOOKUP($Z60,'Raw Data Beat - DAY 2'!$A$2:$Q$33,7,FALSE),0)</f>
        <v>1</v>
      </c>
      <c r="AH60" s="119">
        <f ca="1">IFERROR(VLOOKUP($Z60,'Raw Data Beat - DAY 2'!$A$2:$Q$33,8,FALSE),0)</f>
        <v>1</v>
      </c>
      <c r="AI60" s="119">
        <f ca="1">IFERROR(VLOOKUP($Z60,'Raw Data Beat - DAY 2'!$A$2:$Q$33,9,FALSE),0)</f>
        <v>1</v>
      </c>
      <c r="AJ60" s="119">
        <f ca="1">IFERROR(VLOOKUP($Z60,'Raw Data Beat - DAY 2'!$A$2:$Q$33,10,FALSE),0)</f>
        <v>0</v>
      </c>
      <c r="AK60" s="119">
        <f ca="1">IFERROR(VLOOKUP($Z60,'Raw Data Beat - DAY 2'!$A$2:$Q$33,11,FALSE),0)</f>
        <v>1</v>
      </c>
      <c r="AL60" s="119">
        <f ca="1">IFERROR(VLOOKUP($Z60,'Raw Data Beat - DAY 2'!$A$2:$Q$33,12,FALSE),0)</f>
        <v>1</v>
      </c>
      <c r="AM60" s="119">
        <f ca="1">IFERROR(VLOOKUP($Z60,'Raw Data Beat - DAY 2'!$A$2:$Q$33,13,FALSE),0)</f>
        <v>1</v>
      </c>
      <c r="AN60" s="119">
        <f ca="1">IFERROR(VLOOKUP($Z60,'Raw Data Beat - DAY 2'!$A$2:$Q$33,14,FALSE),0)</f>
        <v>1</v>
      </c>
      <c r="AO60" s="119">
        <f ca="1">IFERROR(VLOOKUP($Z60,'Raw Data Beat - DAY 2'!$A$2:$Q$33,15,FALSE),0)</f>
        <v>0</v>
      </c>
      <c r="AP60" s="119">
        <f ca="1">IFERROR(VLOOKUP($Z60,'Raw Data Beat - DAY 2'!$A$2:$Q$33,16,FALSE),0)</f>
        <v>0</v>
      </c>
      <c r="AQ60" s="119">
        <f ca="1">IFERROR(VLOOKUP($Z60,'Raw Data Beat - DAY 2'!$A$2:$Q$33,17,FALSE),0)</f>
        <v>0</v>
      </c>
    </row>
    <row r="61" spans="26:45" x14ac:dyDescent="0.25">
      <c r="Z61" s="106" t="str">
        <f t="shared" ca="1" si="3"/>
        <v>REYNOLDS PLACE - OTHER</v>
      </c>
      <c r="AA61" s="123" t="s">
        <v>34</v>
      </c>
      <c r="AB61" s="119">
        <f ca="1">IFERROR(VLOOKUP($Z61,'Raw Data Beat - DAY 2'!$A$2:$Q$33,2,FALSE),0)</f>
        <v>0</v>
      </c>
      <c r="AC61" s="119">
        <f ca="1">IFERROR(VLOOKUP($Z61,'Raw Data Beat - DAY 2'!$A$2:$Q$33,3,FALSE),0)</f>
        <v>0</v>
      </c>
      <c r="AD61" s="119">
        <f ca="1">IFERROR(VLOOKUP($Z61,'Raw Data Beat - DAY 2'!$A$2:$Q$33,4,FALSE),0)</f>
        <v>0</v>
      </c>
      <c r="AE61" s="119">
        <f ca="1">IFERROR(VLOOKUP($Z61,'Raw Data Beat - DAY 2'!$A$2:$Q$33,5,FALSE),0)</f>
        <v>0</v>
      </c>
      <c r="AF61" s="119">
        <f ca="1">IFERROR(VLOOKUP($Z61,'Raw Data Beat - DAY 2'!$A$2:$Q$33,6,FALSE),0)</f>
        <v>0</v>
      </c>
      <c r="AG61" s="119">
        <f ca="1">IFERROR(VLOOKUP($Z61,'Raw Data Beat - DAY 2'!$A$2:$Q$33,7,FALSE),0)</f>
        <v>0</v>
      </c>
      <c r="AH61" s="119">
        <f ca="1">IFERROR(VLOOKUP($Z61,'Raw Data Beat - DAY 2'!$A$2:$Q$33,8,FALSE),0)</f>
        <v>0</v>
      </c>
      <c r="AI61" s="119">
        <f ca="1">IFERROR(VLOOKUP($Z61,'Raw Data Beat - DAY 2'!$A$2:$Q$33,9,FALSE),0)</f>
        <v>0</v>
      </c>
      <c r="AJ61" s="119">
        <f ca="1">IFERROR(VLOOKUP($Z61,'Raw Data Beat - DAY 2'!$A$2:$Q$33,10,FALSE),0)</f>
        <v>0</v>
      </c>
      <c r="AK61" s="119">
        <f ca="1">IFERROR(VLOOKUP($Z61,'Raw Data Beat - DAY 2'!$A$2:$Q$33,11,FALSE),0)</f>
        <v>0</v>
      </c>
      <c r="AL61" s="119">
        <f ca="1">IFERROR(VLOOKUP($Z61,'Raw Data Beat - DAY 2'!$A$2:$Q$33,12,FALSE),0)</f>
        <v>0</v>
      </c>
      <c r="AM61" s="119">
        <f ca="1">IFERROR(VLOOKUP($Z61,'Raw Data Beat - DAY 2'!$A$2:$Q$33,13,FALSE),0)</f>
        <v>0</v>
      </c>
      <c r="AN61" s="119">
        <f ca="1">IFERROR(VLOOKUP($Z61,'Raw Data Beat - DAY 2'!$A$2:$Q$33,14,FALSE),0)</f>
        <v>0</v>
      </c>
      <c r="AO61" s="119">
        <f ca="1">IFERROR(VLOOKUP($Z61,'Raw Data Beat - DAY 2'!$A$2:$Q$33,15,FALSE),0)</f>
        <v>0</v>
      </c>
      <c r="AP61" s="119">
        <f ca="1">IFERROR(VLOOKUP($Z61,'Raw Data Beat - DAY 2'!$A$2:$Q$33,16,FALSE),0)</f>
        <v>0</v>
      </c>
      <c r="AQ61" s="119">
        <f ca="1">IFERROR(VLOOKUP($Z61,'Raw Data Beat - DAY 2'!$A$2:$Q$33,17,FALSE),0)</f>
        <v>0</v>
      </c>
    </row>
    <row r="62" spans="26:45" x14ac:dyDescent="0.25">
      <c r="AA62" s="125" t="s">
        <v>26</v>
      </c>
      <c r="AB62" s="120">
        <f ca="1">$E$12</f>
        <v>16</v>
      </c>
      <c r="AC62" s="120">
        <f t="shared" ref="AC62:AQ62" ca="1" si="4">$E$12</f>
        <v>16</v>
      </c>
      <c r="AD62" s="120">
        <f t="shared" ca="1" si="4"/>
        <v>16</v>
      </c>
      <c r="AE62" s="120">
        <f t="shared" ca="1" si="4"/>
        <v>16</v>
      </c>
      <c r="AF62" s="120">
        <f t="shared" ca="1" si="4"/>
        <v>16</v>
      </c>
      <c r="AG62" s="120">
        <f t="shared" ca="1" si="4"/>
        <v>16</v>
      </c>
      <c r="AH62" s="120">
        <f t="shared" ca="1" si="4"/>
        <v>16</v>
      </c>
      <c r="AI62" s="120">
        <f t="shared" ca="1" si="4"/>
        <v>16</v>
      </c>
      <c r="AJ62" s="120">
        <f t="shared" ca="1" si="4"/>
        <v>16</v>
      </c>
      <c r="AK62" s="120">
        <f t="shared" ca="1" si="4"/>
        <v>16</v>
      </c>
      <c r="AL62" s="120">
        <f t="shared" ca="1" si="4"/>
        <v>16</v>
      </c>
      <c r="AM62" s="120">
        <f t="shared" ca="1" si="4"/>
        <v>16</v>
      </c>
      <c r="AN62" s="120">
        <f t="shared" ca="1" si="4"/>
        <v>16</v>
      </c>
      <c r="AO62" s="120">
        <f t="shared" ca="1" si="4"/>
        <v>16</v>
      </c>
      <c r="AP62" s="120">
        <f t="shared" ca="1" si="4"/>
        <v>16</v>
      </c>
      <c r="AQ62" s="120">
        <f t="shared" ca="1" si="4"/>
        <v>16</v>
      </c>
    </row>
    <row r="63" spans="26:45" x14ac:dyDescent="0.25">
      <c r="AA63" s="125" t="s">
        <v>28</v>
      </c>
      <c r="AB63" s="124">
        <f ca="1">AB62-(SUM(AB55:AB61))</f>
        <v>6</v>
      </c>
      <c r="AC63" s="124">
        <f t="shared" ref="AC63:AQ63" ca="1" si="5">AC62-(SUM(AC55:AC61))</f>
        <v>6</v>
      </c>
      <c r="AD63" s="124">
        <f t="shared" ca="1" si="5"/>
        <v>7</v>
      </c>
      <c r="AE63" s="124">
        <f t="shared" ca="1" si="5"/>
        <v>5</v>
      </c>
      <c r="AF63" s="124">
        <f t="shared" ca="1" si="5"/>
        <v>4</v>
      </c>
      <c r="AG63" s="124">
        <f t="shared" ca="1" si="5"/>
        <v>4</v>
      </c>
      <c r="AH63" s="124">
        <f t="shared" ca="1" si="5"/>
        <v>3</v>
      </c>
      <c r="AI63" s="124">
        <f t="shared" ca="1" si="5"/>
        <v>3</v>
      </c>
      <c r="AJ63" s="124">
        <f t="shared" ca="1" si="5"/>
        <v>4</v>
      </c>
      <c r="AK63" s="124">
        <f t="shared" ca="1" si="5"/>
        <v>4</v>
      </c>
      <c r="AL63" s="124">
        <f t="shared" ca="1" si="5"/>
        <v>3</v>
      </c>
      <c r="AM63" s="124">
        <f t="shared" ca="1" si="5"/>
        <v>3</v>
      </c>
      <c r="AN63" s="124">
        <f t="shared" ca="1" si="5"/>
        <v>3</v>
      </c>
      <c r="AO63" s="124">
        <f t="shared" ca="1" si="5"/>
        <v>4</v>
      </c>
      <c r="AP63" s="124">
        <f t="shared" ca="1" si="5"/>
        <v>5</v>
      </c>
      <c r="AQ63" s="124">
        <f t="shared" ca="1" si="5"/>
        <v>5</v>
      </c>
    </row>
    <row r="67" spans="27:34" x14ac:dyDescent="0.25">
      <c r="AB67" s="106" t="s">
        <v>19</v>
      </c>
      <c r="AC67" s="106" t="s">
        <v>21</v>
      </c>
      <c r="AD67" s="106" t="s">
        <v>22</v>
      </c>
      <c r="AE67" s="106" t="s">
        <v>23</v>
      </c>
      <c r="AF67" s="106" t="s">
        <v>24</v>
      </c>
      <c r="AG67" s="111" t="s">
        <v>20</v>
      </c>
      <c r="AH67" s="111" t="s">
        <v>34</v>
      </c>
    </row>
    <row r="68" spans="27:34" x14ac:dyDescent="0.25">
      <c r="AA68" s="121" t="str">
        <f ca="1">C8</f>
        <v>REYNOLDS PLACE</v>
      </c>
      <c r="AB68" s="119">
        <f ca="1">IFERROR(INDEX('Raw Data User'!$A$17:$F$26,MATCH('REYNOLDS PLACE'!$AA$68,'Raw Data User'!$A$17:$A$26,0),MATCH('REYNOLDS PLACE'!AB$67,'Raw Data User'!$A$17:$F$17,0)),0)</f>
        <v>0</v>
      </c>
      <c r="AC68" s="119">
        <f ca="1">IFERROR(INDEX('Raw Data User'!$A$17:$F$26,MATCH('REYNOLDS PLACE'!$AA$68,'Raw Data User'!$A$17:$A$26,0),MATCH('REYNOLDS PLACE'!AC$67,'Raw Data User'!$A$17:$F$17,0)),0)</f>
        <v>1</v>
      </c>
      <c r="AD68" s="119">
        <f ca="1">IFERROR(INDEX('Raw Data User'!$A$17:$F$26,MATCH('REYNOLDS PLACE'!$AA$68,'Raw Data User'!$A$17:$A$26,0),MATCH('REYNOLDS PLACE'!AD$67,'Raw Data User'!$A$17:$F$17,0)),0)</f>
        <v>0</v>
      </c>
      <c r="AE68" s="119">
        <f ca="1">IFERROR(INDEX('Raw Data User'!$A$17:$F$26,MATCH('REYNOLDS PLACE'!$AA$68,'Raw Data User'!$A$17:$A$26,0),MATCH('REYNOLDS PLACE'!AE$67,'Raw Data User'!$A$17:$F$17,0)),0)</f>
        <v>12</v>
      </c>
      <c r="AF68" s="119">
        <f ca="1">IFERROR(INDEX('Raw Data User'!$A$17:$F$26,MATCH('REYNOLDS PLACE'!$AA$68,'Raw Data User'!$A$17:$A$26,0),MATCH('REYNOLDS PLACE'!AF$67,'Raw Data User'!$A$17:$F$17,0)),0)</f>
        <v>2</v>
      </c>
      <c r="AG68" s="119">
        <f ca="1">IFERROR(INDEX('Raw Data User'!$A$17:$F$26,MATCH('REYNOLDS PLACE'!$AA$68,'Raw Data User'!$A$17:$A$26,0),MATCH('REYNOLDS PLACE'!AG$67,'Raw Data User'!$A$17:$F$17,0)),0)</f>
        <v>0</v>
      </c>
      <c r="AH68" s="119">
        <f ca="1">IFERROR(INDEX('Raw Data User'!$A$17:$F$26,MATCH('REYNOLDS PLACE'!$AA$68,'Raw Data User'!$A$17:$A$26,0),MATCH('REYNOLDS PLACE'!AH$67,'Raw Data User'!$A$17:$F$17,0)),0)</f>
        <v>0</v>
      </c>
    </row>
  </sheetData>
  <mergeCells count="2">
    <mergeCell ref="I8:K8"/>
    <mergeCell ref="V8:X8"/>
  </mergeCells>
  <pageMargins left="0.7" right="0.7" top="0.75" bottom="0.75" header="0.3" footer="0.3"/>
  <pageSetup scale="79" orientation="portrait" horizontalDpi="300" verticalDpi="300" r:id="rId1"/>
  <headerFoot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N68"/>
  <sheetViews>
    <sheetView showGridLines="0" showWhiteSpace="0" zoomScaleNormal="100" zoomScaleSheetLayoutView="70" workbookViewId="0">
      <selection activeCell="H10" sqref="H10"/>
    </sheetView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50" customWidth="1"/>
    <col min="25" max="25" width="15" style="96" customWidth="1"/>
    <col min="26" max="26" width="34.7109375" style="106" customWidth="1"/>
    <col min="27" max="27" width="24.140625" style="106" customWidth="1"/>
    <col min="28" max="46" width="15" style="106" customWidth="1"/>
    <col min="47" max="48" width="15" style="96" customWidth="1"/>
    <col min="49" max="83" width="9.140625" style="96" customWidth="1"/>
    <col min="84" max="98" width="9.140625" style="57" customWidth="1"/>
    <col min="99" max="170" width="9.140625" style="50" customWidth="1"/>
    <col min="171" max="239" width="9.140625" style="28" customWidth="1"/>
    <col min="240" max="16384" width="9.7109375" style="28"/>
  </cols>
  <sheetData>
    <row r="1" spans="1:170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4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56"/>
      <c r="Z2" s="104"/>
      <c r="AA2" s="105"/>
      <c r="AB2" s="104"/>
      <c r="AC2" s="104"/>
      <c r="AD2" s="104"/>
      <c r="AE2" s="104"/>
      <c r="AF2" s="104"/>
      <c r="AG2" s="104"/>
      <c r="AH2" s="104"/>
      <c r="AI2" s="104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</row>
    <row r="3" spans="1:170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RICHMOND (Queens Road)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RICHMOND (Queens Road)</v>
      </c>
      <c r="Y3" s="56"/>
      <c r="Z3" s="106"/>
      <c r="AA3" s="105"/>
      <c r="AB3" s="106"/>
      <c r="AC3" s="106"/>
      <c r="AD3" s="106"/>
      <c r="AE3" s="106"/>
      <c r="AF3" s="106"/>
      <c r="AG3" s="106"/>
      <c r="AH3" s="106"/>
      <c r="AI3" s="106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</row>
    <row r="4" spans="1:170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7">
        <v>42803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7">
        <v>42805</v>
      </c>
      <c r="Y4" s="58"/>
      <c r="Z4" s="106"/>
      <c r="AA4" s="107"/>
      <c r="AB4" s="108"/>
      <c r="AC4" s="108"/>
      <c r="AD4" s="108"/>
      <c r="AE4" s="108"/>
      <c r="AF4" s="108"/>
      <c r="AG4" s="108"/>
      <c r="AH4" s="108"/>
      <c r="AI4" s="108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8"/>
      <c r="AU4" s="59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</row>
    <row r="5" spans="1:170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8"/>
      <c r="Y5" s="55"/>
      <c r="Z5" s="106"/>
      <c r="AA5" s="110"/>
      <c r="AB5" s="111"/>
      <c r="AC5" s="111"/>
      <c r="AD5" s="111"/>
      <c r="AE5" s="111"/>
      <c r="AF5" s="111"/>
      <c r="AG5" s="111"/>
      <c r="AH5" s="111"/>
      <c r="AI5" s="111"/>
      <c r="AJ5" s="104"/>
      <c r="AK5" s="104"/>
      <c r="AL5" s="104"/>
      <c r="AM5" s="111"/>
      <c r="AN5" s="104"/>
      <c r="AO5" s="104"/>
      <c r="AP5" s="104"/>
      <c r="AQ5" s="104"/>
      <c r="AR5" s="104"/>
      <c r="AS5" s="111"/>
      <c r="AT5" s="104"/>
      <c r="AU5" s="43"/>
      <c r="AV5" s="43"/>
      <c r="AW5" s="97"/>
      <c r="AX5" s="43"/>
      <c r="AY5" s="43"/>
      <c r="AZ5" s="43"/>
      <c r="BA5" s="97"/>
      <c r="BB5" s="43"/>
      <c r="BC5" s="43"/>
      <c r="BD5" s="43"/>
      <c r="BE5" s="43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</row>
    <row r="6" spans="1:170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9"/>
      <c r="Y6" s="43"/>
      <c r="Z6" s="106"/>
      <c r="AA6" s="110"/>
      <c r="AB6" s="111"/>
      <c r="AC6" s="111"/>
      <c r="AD6" s="111"/>
      <c r="AE6" s="111"/>
      <c r="AF6" s="111"/>
      <c r="AG6" s="111"/>
      <c r="AH6" s="111"/>
      <c r="AI6" s="111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</row>
    <row r="7" spans="1:170" x14ac:dyDescent="0.25">
      <c r="AA7" s="110"/>
      <c r="AB7" s="111"/>
      <c r="AC7" s="111"/>
      <c r="AD7" s="111"/>
      <c r="AE7" s="111"/>
      <c r="AF7" s="111"/>
      <c r="AG7" s="111"/>
      <c r="AH7" s="111"/>
      <c r="AI7" s="111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170" ht="18.75" x14ac:dyDescent="0.3">
      <c r="B8" s="29" t="s">
        <v>27</v>
      </c>
      <c r="C8" s="27" t="str">
        <f ca="1">REPLACE(CELL("filename",A1),1,FIND("]",CELL("filename",A1)),"")</f>
        <v>STAFFORD PLACE</v>
      </c>
      <c r="I8" s="138"/>
      <c r="J8" s="138"/>
      <c r="K8" s="138"/>
      <c r="N8" s="29" t="s">
        <v>27</v>
      </c>
      <c r="O8" s="27" t="str">
        <f ca="1">REPLACE(CELL("filename",M1),1,FIND("]",CELL("filename",M1)),"")</f>
        <v>STAFFORD PLACE</v>
      </c>
      <c r="V8" s="139"/>
      <c r="W8" s="139"/>
      <c r="X8" s="139"/>
      <c r="Z8" s="112"/>
      <c r="AA8" s="110"/>
      <c r="AB8" s="111"/>
      <c r="AC8" s="111"/>
      <c r="AD8" s="111"/>
      <c r="AE8" s="111"/>
      <c r="AF8" s="111"/>
      <c r="AG8" s="111"/>
      <c r="AH8" s="111"/>
      <c r="AI8" s="111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170" ht="7.5" customHeight="1" x14ac:dyDescent="0.25">
      <c r="AA9" s="110"/>
      <c r="AB9" s="111"/>
      <c r="AC9" s="111"/>
      <c r="AD9" s="111"/>
      <c r="AE9" s="111"/>
      <c r="AF9" s="111"/>
      <c r="AG9" s="111"/>
      <c r="AH9" s="111"/>
      <c r="AI9" s="111"/>
      <c r="AJ9" s="104"/>
      <c r="AK9" s="104"/>
      <c r="AL9" s="104"/>
      <c r="AM9" s="104"/>
      <c r="AN9" s="104"/>
      <c r="AO9" s="104"/>
      <c r="AP9" s="104"/>
      <c r="AQ9" s="104"/>
      <c r="AR9" s="104"/>
      <c r="AS9" s="104"/>
    </row>
    <row r="10" spans="1:170" x14ac:dyDescent="0.25">
      <c r="B10" s="30" t="s">
        <v>12</v>
      </c>
      <c r="C10" s="31"/>
      <c r="D10" s="31"/>
      <c r="N10" s="30" t="s">
        <v>12</v>
      </c>
      <c r="O10" s="32"/>
      <c r="P10" s="32"/>
      <c r="AA10" s="110"/>
      <c r="AB10" s="111"/>
      <c r="AC10" s="111"/>
      <c r="AD10" s="111"/>
      <c r="AE10" s="111"/>
      <c r="AF10" s="111"/>
      <c r="AG10" s="111"/>
      <c r="AH10" s="111"/>
      <c r="AI10" s="111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170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1"/>
      <c r="Y11" s="98"/>
      <c r="Z11" s="106"/>
      <c r="AA11" s="110"/>
      <c r="AB11" s="111"/>
      <c r="AC11" s="111"/>
      <c r="AD11" s="111"/>
      <c r="AE11" s="111"/>
      <c r="AF11" s="111"/>
      <c r="AG11" s="111"/>
      <c r="AH11" s="111"/>
      <c r="AI11" s="111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</row>
    <row r="12" spans="1:170" x14ac:dyDescent="0.25">
      <c r="B12" s="71">
        <f ca="1">VLOOKUP($C$8,'Site Plan and Key'!$B$32:$F$41,2,FALSE)</f>
        <v>0</v>
      </c>
      <c r="C12" s="71">
        <f ca="1">VLOOKUP($C$8,'Site Plan and Key'!$B$32:$F$41,3,FALSE)</f>
        <v>6</v>
      </c>
      <c r="D12" s="71">
        <f ca="1">VLOOKUP($C$8,'Site Plan and Key'!$B$32:$F$41,4,FALSE)</f>
        <v>2</v>
      </c>
      <c r="E12" s="95">
        <f ca="1">VLOOKUP($C$8,'Site Plan and Key'!$B$32:$F$41,5,FALSE)</f>
        <v>8</v>
      </c>
      <c r="F12" s="41"/>
      <c r="N12" s="71">
        <f ca="1">VLOOKUP($C$8,'Site Plan and Key'!$B$32:$F$41,2,FALSE)</f>
        <v>0</v>
      </c>
      <c r="O12" s="72">
        <f ca="1">VLOOKUP($C$8,'Site Plan and Key'!$B$32:$F$41,3,FALSE)</f>
        <v>6</v>
      </c>
      <c r="P12" s="72">
        <f ca="1">VLOOKUP($C$8,'Site Plan and Key'!$B$32:$F$41,4,FALSE)</f>
        <v>2</v>
      </c>
      <c r="Q12" s="73">
        <f ca="1">VLOOKUP($C$8,'Site Plan and Key'!$B$32:$F$41,5,FALSE)</f>
        <v>8</v>
      </c>
      <c r="R12" s="4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170" ht="8.25" customHeight="1" x14ac:dyDescent="0.25"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</row>
    <row r="14" spans="1:170" x14ac:dyDescent="0.25">
      <c r="B14" s="38" t="s">
        <v>13</v>
      </c>
      <c r="N14" s="38" t="s">
        <v>13</v>
      </c>
      <c r="AB14" s="113"/>
      <c r="AC14" s="113"/>
      <c r="AD14" s="113"/>
      <c r="AE14" s="113"/>
      <c r="AF14" s="113"/>
      <c r="AG14" s="113"/>
      <c r="AH14" s="113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</row>
    <row r="15" spans="1:170" x14ac:dyDescent="0.25">
      <c r="B15" s="39" t="s">
        <v>14</v>
      </c>
      <c r="N15" s="39" t="s">
        <v>14</v>
      </c>
      <c r="AA15" s="11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</row>
    <row r="16" spans="1:170" x14ac:dyDescent="0.25">
      <c r="B16" s="27" t="s">
        <v>15</v>
      </c>
      <c r="N16" s="27" t="s">
        <v>15</v>
      </c>
      <c r="AA16" s="114"/>
      <c r="AB16" s="114"/>
      <c r="AC16" s="115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</row>
    <row r="17" spans="2:57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1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2:57" x14ac:dyDescent="0.25">
      <c r="B18" s="28"/>
      <c r="N18" s="28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</row>
    <row r="19" spans="2:57" x14ac:dyDescent="0.25">
      <c r="AA19" s="110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</row>
    <row r="20" spans="2:57" x14ac:dyDescent="0.25">
      <c r="AA20" s="110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</row>
    <row r="21" spans="2:57" x14ac:dyDescent="0.25">
      <c r="AA21" s="110"/>
      <c r="AB21" s="111"/>
      <c r="AC21" s="111"/>
    </row>
    <row r="22" spans="2:57" x14ac:dyDescent="0.25">
      <c r="AA22" s="110"/>
      <c r="AB22" s="111"/>
      <c r="AC22" s="111"/>
    </row>
    <row r="23" spans="2:57" x14ac:dyDescent="0.25">
      <c r="M23" s="39"/>
      <c r="AA23" s="110"/>
      <c r="AB23" s="111"/>
      <c r="AC23" s="111"/>
    </row>
    <row r="24" spans="2:57" x14ac:dyDescent="0.25">
      <c r="AB24" s="111"/>
      <c r="AC24" s="111"/>
    </row>
    <row r="25" spans="2:57" x14ac:dyDescent="0.25">
      <c r="AA25" s="114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16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2:57" x14ac:dyDescent="0.25"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2:57" x14ac:dyDescent="0.25">
      <c r="AA27" s="110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2:57" x14ac:dyDescent="0.25"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</row>
    <row r="29" spans="2:57" x14ac:dyDescent="0.25">
      <c r="AA29" s="11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</row>
    <row r="30" spans="2:57" x14ac:dyDescent="0.25">
      <c r="AA30" s="110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</row>
    <row r="31" spans="2:57" x14ac:dyDescent="0.25">
      <c r="AA31" s="110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</row>
    <row r="32" spans="2:57" x14ac:dyDescent="0.25">
      <c r="AA32" s="110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</row>
    <row r="33" spans="26:57" x14ac:dyDescent="0.25">
      <c r="AB33" s="113"/>
      <c r="AC33" s="113"/>
      <c r="AD33" s="113"/>
      <c r="AE33" s="113"/>
      <c r="AF33" s="113"/>
      <c r="AG33" s="113"/>
      <c r="AH33" s="11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</row>
    <row r="34" spans="26:57" x14ac:dyDescent="0.25">
      <c r="AA34" s="114" t="s">
        <v>31</v>
      </c>
      <c r="AB34" s="111"/>
      <c r="AC34" s="111"/>
      <c r="AD34" s="111"/>
      <c r="AE34" s="111"/>
      <c r="AF34" s="111"/>
      <c r="AG34" s="111"/>
      <c r="AH34" s="111"/>
    </row>
    <row r="36" spans="26:57" x14ac:dyDescent="0.25">
      <c r="AB36" s="107" t="s">
        <v>17</v>
      </c>
      <c r="AC36" s="107"/>
    </row>
    <row r="37" spans="26:57" x14ac:dyDescent="0.25">
      <c r="AA37" s="116" t="s">
        <v>18</v>
      </c>
      <c r="AB37" s="117">
        <v>0.20833333333333334</v>
      </c>
      <c r="AC37" s="117">
        <v>0.25</v>
      </c>
      <c r="AD37" s="117">
        <v>0.29166666666666669</v>
      </c>
      <c r="AE37" s="117">
        <v>0.33333333333333331</v>
      </c>
      <c r="AF37" s="117">
        <v>0.375</v>
      </c>
      <c r="AG37" s="117">
        <v>0.41666666666666669</v>
      </c>
      <c r="AH37" s="117">
        <v>0.45833333333333331</v>
      </c>
      <c r="AI37" s="117">
        <v>0.5</v>
      </c>
      <c r="AJ37" s="117">
        <v>0.54166666666666663</v>
      </c>
      <c r="AK37" s="117">
        <v>0.58333333333333337</v>
      </c>
      <c r="AL37" s="117">
        <v>0.625</v>
      </c>
      <c r="AM37" s="117">
        <v>0.66666666666666663</v>
      </c>
      <c r="AN37" s="117">
        <v>0.70833333333333337</v>
      </c>
      <c r="AO37" s="117">
        <v>0.75</v>
      </c>
      <c r="AP37" s="117">
        <v>0.79166666666666663</v>
      </c>
      <c r="AQ37" s="117">
        <v>0.83333333333333337</v>
      </c>
    </row>
    <row r="38" spans="26:57" x14ac:dyDescent="0.25">
      <c r="Z38" s="106" t="str">
        <f t="shared" ref="Z38:Z44" ca="1" si="0">CONCATENATE($C$8," - ",AA38)</f>
        <v>STAFFORD PLACE - COMMUTER</v>
      </c>
      <c r="AA38" s="118" t="s">
        <v>19</v>
      </c>
      <c r="AB38" s="119">
        <f ca="1">IFERROR(VLOOKUP($Z38,'Raw Data Beat - DAY 1'!$A$1:$Q$40,2,FALSE),0)</f>
        <v>0</v>
      </c>
      <c r="AC38" s="119">
        <f ca="1">IFERROR(VLOOKUP($Z38,'Raw Data Beat - DAY 1'!$A$1:$Q$40,3,FALSE),0)</f>
        <v>0</v>
      </c>
      <c r="AD38" s="119">
        <f ca="1">IFERROR(VLOOKUP($Z38,'Raw Data Beat - DAY 1'!$A$1:$Q$40,4,FALSE),0)</f>
        <v>1</v>
      </c>
      <c r="AE38" s="119">
        <f ca="1">IFERROR(VLOOKUP($Z38,'Raw Data Beat - DAY 1'!$A$1:$Q$40,5,FALSE),0)</f>
        <v>2</v>
      </c>
      <c r="AF38" s="119">
        <f ca="1">IFERROR(VLOOKUP($Z38,'Raw Data Beat - DAY 1'!$A$1:$Q$40,6,FALSE),0)</f>
        <v>2</v>
      </c>
      <c r="AG38" s="119">
        <f ca="1">IFERROR(VLOOKUP($Z38,'Raw Data Beat - DAY 1'!$A$1:$Q$40,7,FALSE),0)</f>
        <v>2</v>
      </c>
      <c r="AH38" s="119">
        <f ca="1">IFERROR(VLOOKUP($Z38,'Raw Data Beat - DAY 1'!$A$1:$Q$40,8,FALSE),0)</f>
        <v>2</v>
      </c>
      <c r="AI38" s="119">
        <f ca="1">IFERROR(VLOOKUP($Z38,'Raw Data Beat - DAY 1'!$A$1:$Q$40,9,FALSE),0)</f>
        <v>2</v>
      </c>
      <c r="AJ38" s="119">
        <f ca="1">IFERROR(VLOOKUP($Z38,'Raw Data Beat - DAY 1'!$A$1:$Q$40,10,FALSE),0)</f>
        <v>2</v>
      </c>
      <c r="AK38" s="119">
        <f ca="1">IFERROR(VLOOKUP($Z38,'Raw Data Beat - DAY 1'!$A$1:$Q$40,11,FALSE),0)</f>
        <v>2</v>
      </c>
      <c r="AL38" s="119">
        <f ca="1">IFERROR(VLOOKUP($Z38,'Raw Data Beat - DAY 1'!$A$1:$Q$40,12,FALSE),0)</f>
        <v>2</v>
      </c>
      <c r="AM38" s="119">
        <f ca="1">IFERROR(VLOOKUP($Z38,'Raw Data Beat - DAY 1'!$A$1:$Q$40,13,FALSE),0)</f>
        <v>2</v>
      </c>
      <c r="AN38" s="119">
        <f ca="1">IFERROR(VLOOKUP($Z38,'Raw Data Beat - DAY 1'!$A$1:$Q$40,14,FALSE),0)</f>
        <v>0</v>
      </c>
      <c r="AO38" s="119">
        <f ca="1">IFERROR(VLOOKUP($Z38,'Raw Data Beat - DAY 1'!$A$1:$Q$40,15,FALSE),0)</f>
        <v>0</v>
      </c>
      <c r="AP38" s="119">
        <f ca="1">IFERROR(VLOOKUP($Z38,'Raw Data Beat - DAY 1'!$A$1:$Q$40,16,FALSE),0)</f>
        <v>0</v>
      </c>
      <c r="AQ38" s="119">
        <f ca="1">IFERROR(VLOOKUP($Z38,'Raw Data Beat - DAY 1'!$A$1:$Q$40,17,FALSE),0)</f>
        <v>0</v>
      </c>
    </row>
    <row r="39" spans="26:57" x14ac:dyDescent="0.25">
      <c r="Z39" s="106" t="str">
        <f t="shared" ca="1" si="0"/>
        <v>STAFFORD PLACE - DISABLED</v>
      </c>
      <c r="AA39" s="118" t="s">
        <v>20</v>
      </c>
      <c r="AB39" s="119">
        <f ca="1">IFERROR(VLOOKUP($Z39,'Raw Data Beat - DAY 1'!$A$1:$Q$40,2,FALSE),0)</f>
        <v>0</v>
      </c>
      <c r="AC39" s="119">
        <f ca="1">IFERROR(VLOOKUP($Z39,'Raw Data Beat - DAY 1'!$A$1:$Q$40,3,FALSE),0)</f>
        <v>0</v>
      </c>
      <c r="AD39" s="119">
        <f ca="1">IFERROR(VLOOKUP($Z39,'Raw Data Beat - DAY 1'!$A$1:$Q$40,4,FALSE),0)</f>
        <v>0</v>
      </c>
      <c r="AE39" s="119">
        <f ca="1">IFERROR(VLOOKUP($Z39,'Raw Data Beat - DAY 1'!$A$1:$Q$40,5,FALSE),0)</f>
        <v>0</v>
      </c>
      <c r="AF39" s="119">
        <f ca="1">IFERROR(VLOOKUP($Z39,'Raw Data Beat - DAY 1'!$A$1:$Q$40,6,FALSE),0)</f>
        <v>0</v>
      </c>
      <c r="AG39" s="119">
        <f ca="1">IFERROR(VLOOKUP($Z39,'Raw Data Beat - DAY 1'!$A$1:$Q$40,7,FALSE),0)</f>
        <v>0</v>
      </c>
      <c r="AH39" s="119">
        <f ca="1">IFERROR(VLOOKUP($Z39,'Raw Data Beat - DAY 1'!$A$1:$Q$40,8,FALSE),0)</f>
        <v>0</v>
      </c>
      <c r="AI39" s="119">
        <f ca="1">IFERROR(VLOOKUP($Z39,'Raw Data Beat - DAY 1'!$A$1:$Q$40,9,FALSE),0)</f>
        <v>0</v>
      </c>
      <c r="AJ39" s="119">
        <f ca="1">IFERROR(VLOOKUP($Z39,'Raw Data Beat - DAY 1'!$A$1:$Q$40,10,FALSE),0)</f>
        <v>0</v>
      </c>
      <c r="AK39" s="119">
        <f ca="1">IFERROR(VLOOKUP($Z39,'Raw Data Beat - DAY 1'!$A$1:$Q$40,11,FALSE),0)</f>
        <v>0</v>
      </c>
      <c r="AL39" s="119">
        <f ca="1">IFERROR(VLOOKUP($Z39,'Raw Data Beat - DAY 1'!$A$1:$Q$40,12,FALSE),0)</f>
        <v>0</v>
      </c>
      <c r="AM39" s="119">
        <f ca="1">IFERROR(VLOOKUP($Z39,'Raw Data Beat - DAY 1'!$A$1:$Q$40,13,FALSE),0)</f>
        <v>0</v>
      </c>
      <c r="AN39" s="119">
        <f ca="1">IFERROR(VLOOKUP($Z39,'Raw Data Beat - DAY 1'!$A$1:$Q$40,14,FALSE),0)</f>
        <v>0</v>
      </c>
      <c r="AO39" s="119">
        <f ca="1">IFERROR(VLOOKUP($Z39,'Raw Data Beat - DAY 1'!$A$1:$Q$40,15,FALSE),0)</f>
        <v>0</v>
      </c>
      <c r="AP39" s="119">
        <f ca="1">IFERROR(VLOOKUP($Z39,'Raw Data Beat - DAY 1'!$A$1:$Q$40,16,FALSE),0)</f>
        <v>0</v>
      </c>
      <c r="AQ39" s="119">
        <f ca="1">IFERROR(VLOOKUP($Z39,'Raw Data Beat - DAY 1'!$A$1:$Q$40,17,FALSE),0)</f>
        <v>0</v>
      </c>
    </row>
    <row r="40" spans="26:57" x14ac:dyDescent="0.25">
      <c r="Z40" s="106" t="str">
        <f t="shared" ca="1" si="0"/>
        <v>STAFFORD PLACE - ILLEGAL</v>
      </c>
      <c r="AA40" s="118" t="s">
        <v>21</v>
      </c>
      <c r="AB40" s="119">
        <f ca="1">IFERROR(VLOOKUP($Z40,'Raw Data Beat - DAY 1'!$A$1:$Q$40,2,FALSE),0)</f>
        <v>0</v>
      </c>
      <c r="AC40" s="119">
        <f ca="1">IFERROR(VLOOKUP($Z40,'Raw Data Beat - DAY 1'!$A$1:$Q$40,3,FALSE),0)</f>
        <v>0</v>
      </c>
      <c r="AD40" s="119">
        <f ca="1">IFERROR(VLOOKUP($Z40,'Raw Data Beat - DAY 1'!$A$1:$Q$40,4,FALSE),0)</f>
        <v>0</v>
      </c>
      <c r="AE40" s="119">
        <f ca="1">IFERROR(VLOOKUP($Z40,'Raw Data Beat - DAY 1'!$A$1:$Q$40,5,FALSE),0)</f>
        <v>0</v>
      </c>
      <c r="AF40" s="119">
        <f ca="1">IFERROR(VLOOKUP($Z40,'Raw Data Beat - DAY 1'!$A$1:$Q$40,6,FALSE),0)</f>
        <v>0</v>
      </c>
      <c r="AG40" s="119">
        <f ca="1">IFERROR(VLOOKUP($Z40,'Raw Data Beat - DAY 1'!$A$1:$Q$40,7,FALSE),0)</f>
        <v>0</v>
      </c>
      <c r="AH40" s="119">
        <f ca="1">IFERROR(VLOOKUP($Z40,'Raw Data Beat - DAY 1'!$A$1:$Q$40,8,FALSE),0)</f>
        <v>0</v>
      </c>
      <c r="AI40" s="119">
        <f ca="1">IFERROR(VLOOKUP($Z40,'Raw Data Beat - DAY 1'!$A$1:$Q$40,9,FALSE),0)</f>
        <v>0</v>
      </c>
      <c r="AJ40" s="119">
        <f ca="1">IFERROR(VLOOKUP($Z40,'Raw Data Beat - DAY 1'!$A$1:$Q$40,10,FALSE),0)</f>
        <v>0</v>
      </c>
      <c r="AK40" s="119">
        <f ca="1">IFERROR(VLOOKUP($Z40,'Raw Data Beat - DAY 1'!$A$1:$Q$40,11,FALSE),0)</f>
        <v>0</v>
      </c>
      <c r="AL40" s="119">
        <f ca="1">IFERROR(VLOOKUP($Z40,'Raw Data Beat - DAY 1'!$A$1:$Q$40,12,FALSE),0)</f>
        <v>0</v>
      </c>
      <c r="AM40" s="119">
        <f ca="1">IFERROR(VLOOKUP($Z40,'Raw Data Beat - DAY 1'!$A$1:$Q$40,13,FALSE),0)</f>
        <v>0</v>
      </c>
      <c r="AN40" s="119">
        <f ca="1">IFERROR(VLOOKUP($Z40,'Raw Data Beat - DAY 1'!$A$1:$Q$40,14,FALSE),0)</f>
        <v>0</v>
      </c>
      <c r="AO40" s="119">
        <f ca="1">IFERROR(VLOOKUP($Z40,'Raw Data Beat - DAY 1'!$A$1:$Q$40,15,FALSE),0)</f>
        <v>0</v>
      </c>
      <c r="AP40" s="119">
        <f ca="1">IFERROR(VLOOKUP($Z40,'Raw Data Beat - DAY 1'!$A$1:$Q$40,16,FALSE),0)</f>
        <v>0</v>
      </c>
      <c r="AQ40" s="119">
        <f ca="1">IFERROR(VLOOKUP($Z40,'Raw Data Beat - DAY 1'!$A$1:$Q$40,17,FALSE),0)</f>
        <v>0</v>
      </c>
    </row>
    <row r="41" spans="26:57" x14ac:dyDescent="0.25">
      <c r="Z41" s="106" t="str">
        <f t="shared" ca="1" si="0"/>
        <v>STAFFORD PLACE - LONG STAY</v>
      </c>
      <c r="AA41" s="118" t="s">
        <v>22</v>
      </c>
      <c r="AB41" s="119">
        <f ca="1">IFERROR(VLOOKUP($Z41,'Raw Data Beat - DAY 1'!$A$1:$Q$40,2,FALSE),0)</f>
        <v>0</v>
      </c>
      <c r="AC41" s="119">
        <f ca="1">IFERROR(VLOOKUP($Z41,'Raw Data Beat - DAY 1'!$A$1:$Q$40,3,FALSE),0)</f>
        <v>1</v>
      </c>
      <c r="AD41" s="119">
        <f ca="1">IFERROR(VLOOKUP($Z41,'Raw Data Beat - DAY 1'!$A$1:$Q$40,4,FALSE),0)</f>
        <v>1</v>
      </c>
      <c r="AE41" s="119">
        <f ca="1">IFERROR(VLOOKUP($Z41,'Raw Data Beat - DAY 1'!$A$1:$Q$40,5,FALSE),0)</f>
        <v>1</v>
      </c>
      <c r="AF41" s="119">
        <f ca="1">IFERROR(VLOOKUP($Z41,'Raw Data Beat - DAY 1'!$A$1:$Q$40,6,FALSE),0)</f>
        <v>1</v>
      </c>
      <c r="AG41" s="119">
        <f ca="1">IFERROR(VLOOKUP($Z41,'Raw Data Beat - DAY 1'!$A$1:$Q$40,7,FALSE),0)</f>
        <v>1</v>
      </c>
      <c r="AH41" s="119">
        <f ca="1">IFERROR(VLOOKUP($Z41,'Raw Data Beat - DAY 1'!$A$1:$Q$40,8,FALSE),0)</f>
        <v>1</v>
      </c>
      <c r="AI41" s="119">
        <f ca="1">IFERROR(VLOOKUP($Z41,'Raw Data Beat - DAY 1'!$A$1:$Q$40,9,FALSE),0)</f>
        <v>1</v>
      </c>
      <c r="AJ41" s="119">
        <f ca="1">IFERROR(VLOOKUP($Z41,'Raw Data Beat - DAY 1'!$A$1:$Q$40,10,FALSE),0)</f>
        <v>1</v>
      </c>
      <c r="AK41" s="119">
        <f ca="1">IFERROR(VLOOKUP($Z41,'Raw Data Beat - DAY 1'!$A$1:$Q$40,11,FALSE),0)</f>
        <v>1</v>
      </c>
      <c r="AL41" s="119">
        <f ca="1">IFERROR(VLOOKUP($Z41,'Raw Data Beat - DAY 1'!$A$1:$Q$40,12,FALSE),0)</f>
        <v>1</v>
      </c>
      <c r="AM41" s="119">
        <f ca="1">IFERROR(VLOOKUP($Z41,'Raw Data Beat - DAY 1'!$A$1:$Q$40,13,FALSE),0)</f>
        <v>0</v>
      </c>
      <c r="AN41" s="119">
        <f ca="1">IFERROR(VLOOKUP($Z41,'Raw Data Beat - DAY 1'!$A$1:$Q$40,14,FALSE),0)</f>
        <v>0</v>
      </c>
      <c r="AO41" s="119">
        <f ca="1">IFERROR(VLOOKUP($Z41,'Raw Data Beat - DAY 1'!$A$1:$Q$40,15,FALSE),0)</f>
        <v>0</v>
      </c>
      <c r="AP41" s="119">
        <f ca="1">IFERROR(VLOOKUP($Z41,'Raw Data Beat - DAY 1'!$A$1:$Q$40,16,FALSE),0)</f>
        <v>0</v>
      </c>
      <c r="AQ41" s="119">
        <f ca="1">IFERROR(VLOOKUP($Z41,'Raw Data Beat - DAY 1'!$A$1:$Q$40,17,FALSE),0)</f>
        <v>0</v>
      </c>
      <c r="AR41" s="108"/>
      <c r="AS41" s="108"/>
      <c r="AT41" s="116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</row>
    <row r="42" spans="26:57" x14ac:dyDescent="0.25">
      <c r="Z42" s="106" t="str">
        <f t="shared" ca="1" si="0"/>
        <v>STAFFORD PLACE - RESIDENT</v>
      </c>
      <c r="AA42" s="118" t="s">
        <v>23</v>
      </c>
      <c r="AB42" s="119">
        <f ca="1">IFERROR(VLOOKUP($Z42,'Raw Data Beat - DAY 1'!$A$1:$Q$40,2,FALSE),0)</f>
        <v>6</v>
      </c>
      <c r="AC42" s="119">
        <f ca="1">IFERROR(VLOOKUP($Z42,'Raw Data Beat - DAY 1'!$A$1:$Q$40,3,FALSE),0)</f>
        <v>6</v>
      </c>
      <c r="AD42" s="119">
        <f ca="1">IFERROR(VLOOKUP($Z42,'Raw Data Beat - DAY 1'!$A$1:$Q$40,4,FALSE),0)</f>
        <v>4</v>
      </c>
      <c r="AE42" s="119">
        <f ca="1">IFERROR(VLOOKUP($Z42,'Raw Data Beat - DAY 1'!$A$1:$Q$40,5,FALSE),0)</f>
        <v>4</v>
      </c>
      <c r="AF42" s="119">
        <f ca="1">IFERROR(VLOOKUP($Z42,'Raw Data Beat - DAY 1'!$A$1:$Q$40,6,FALSE),0)</f>
        <v>4</v>
      </c>
      <c r="AG42" s="119">
        <f ca="1">IFERROR(VLOOKUP($Z42,'Raw Data Beat - DAY 1'!$A$1:$Q$40,7,FALSE),0)</f>
        <v>4</v>
      </c>
      <c r="AH42" s="119">
        <f ca="1">IFERROR(VLOOKUP($Z42,'Raw Data Beat - DAY 1'!$A$1:$Q$40,8,FALSE),0)</f>
        <v>4</v>
      </c>
      <c r="AI42" s="119">
        <f ca="1">IFERROR(VLOOKUP($Z42,'Raw Data Beat - DAY 1'!$A$1:$Q$40,9,FALSE),0)</f>
        <v>4</v>
      </c>
      <c r="AJ42" s="119">
        <f ca="1">IFERROR(VLOOKUP($Z42,'Raw Data Beat - DAY 1'!$A$1:$Q$40,10,FALSE),0)</f>
        <v>4</v>
      </c>
      <c r="AK42" s="119">
        <f ca="1">IFERROR(VLOOKUP($Z42,'Raw Data Beat - DAY 1'!$A$1:$Q$40,11,FALSE),0)</f>
        <v>3</v>
      </c>
      <c r="AL42" s="119">
        <f ca="1">IFERROR(VLOOKUP($Z42,'Raw Data Beat - DAY 1'!$A$1:$Q$40,12,FALSE),0)</f>
        <v>2</v>
      </c>
      <c r="AM42" s="119">
        <f ca="1">IFERROR(VLOOKUP($Z42,'Raw Data Beat - DAY 1'!$A$1:$Q$40,13,FALSE),0)</f>
        <v>2</v>
      </c>
      <c r="AN42" s="119">
        <f ca="1">IFERROR(VLOOKUP($Z42,'Raw Data Beat - DAY 1'!$A$1:$Q$40,14,FALSE),0)</f>
        <v>5</v>
      </c>
      <c r="AO42" s="119">
        <f ca="1">IFERROR(VLOOKUP($Z42,'Raw Data Beat - DAY 1'!$A$1:$Q$40,15,FALSE),0)</f>
        <v>5</v>
      </c>
      <c r="AP42" s="119">
        <f ca="1">IFERROR(VLOOKUP($Z42,'Raw Data Beat - DAY 1'!$A$1:$Q$40,16,FALSE),0)</f>
        <v>5</v>
      </c>
      <c r="AQ42" s="119">
        <f ca="1">IFERROR(VLOOKUP($Z42,'Raw Data Beat - DAY 1'!$A$1:$Q$40,17,FALSE),0)</f>
        <v>5</v>
      </c>
      <c r="AR42" s="111"/>
      <c r="AS42" s="111"/>
    </row>
    <row r="43" spans="26:57" x14ac:dyDescent="0.25">
      <c r="Z43" s="106" t="str">
        <f t="shared" ca="1" si="0"/>
        <v>STAFFORD PLACE - SHORT STAY</v>
      </c>
      <c r="AA43" s="118" t="s">
        <v>24</v>
      </c>
      <c r="AB43" s="119">
        <f ca="1">IFERROR(VLOOKUP($Z43,'Raw Data Beat - DAY 1'!$A$1:$Q$40,2,FALSE),0)</f>
        <v>0</v>
      </c>
      <c r="AC43" s="119">
        <f ca="1">IFERROR(VLOOKUP($Z43,'Raw Data Beat - DAY 1'!$A$1:$Q$40,3,FALSE),0)</f>
        <v>0</v>
      </c>
      <c r="AD43" s="119">
        <f ca="1">IFERROR(VLOOKUP($Z43,'Raw Data Beat - DAY 1'!$A$1:$Q$40,4,FALSE),0)</f>
        <v>0</v>
      </c>
      <c r="AE43" s="119">
        <f ca="1">IFERROR(VLOOKUP($Z43,'Raw Data Beat - DAY 1'!$A$1:$Q$40,5,FALSE),0)</f>
        <v>0</v>
      </c>
      <c r="AF43" s="119">
        <f ca="1">IFERROR(VLOOKUP($Z43,'Raw Data Beat - DAY 1'!$A$1:$Q$40,6,FALSE),0)</f>
        <v>0</v>
      </c>
      <c r="AG43" s="119">
        <f ca="1">IFERROR(VLOOKUP($Z43,'Raw Data Beat - DAY 1'!$A$1:$Q$40,7,FALSE),0)</f>
        <v>0</v>
      </c>
      <c r="AH43" s="119">
        <f ca="1">IFERROR(VLOOKUP($Z43,'Raw Data Beat - DAY 1'!$A$1:$Q$40,8,FALSE),0)</f>
        <v>0</v>
      </c>
      <c r="AI43" s="119">
        <f ca="1">IFERROR(VLOOKUP($Z43,'Raw Data Beat - DAY 1'!$A$1:$Q$40,9,FALSE),0)</f>
        <v>0</v>
      </c>
      <c r="AJ43" s="119">
        <f ca="1">IFERROR(VLOOKUP($Z43,'Raw Data Beat - DAY 1'!$A$1:$Q$40,10,FALSE),0)</f>
        <v>0</v>
      </c>
      <c r="AK43" s="119">
        <f ca="1">IFERROR(VLOOKUP($Z43,'Raw Data Beat - DAY 1'!$A$1:$Q$40,11,FALSE),0)</f>
        <v>1</v>
      </c>
      <c r="AL43" s="119">
        <f ca="1">IFERROR(VLOOKUP($Z43,'Raw Data Beat - DAY 1'!$A$1:$Q$40,12,FALSE),0)</f>
        <v>1</v>
      </c>
      <c r="AM43" s="119">
        <f ca="1">IFERROR(VLOOKUP($Z43,'Raw Data Beat - DAY 1'!$A$1:$Q$40,13,FALSE),0)</f>
        <v>0</v>
      </c>
      <c r="AN43" s="119">
        <f ca="1">IFERROR(VLOOKUP($Z43,'Raw Data Beat - DAY 1'!$A$1:$Q$40,14,FALSE),0)</f>
        <v>0</v>
      </c>
      <c r="AO43" s="119">
        <f ca="1">IFERROR(VLOOKUP($Z43,'Raw Data Beat - DAY 1'!$A$1:$Q$40,15,FALSE),0)</f>
        <v>0</v>
      </c>
      <c r="AP43" s="119">
        <f ca="1">IFERROR(VLOOKUP($Z43,'Raw Data Beat - DAY 1'!$A$1:$Q$40,16,FALSE),0)</f>
        <v>0</v>
      </c>
      <c r="AQ43" s="119">
        <f ca="1">IFERROR(VLOOKUP($Z43,'Raw Data Beat - DAY 1'!$A$1:$Q$40,17,FALSE),0)</f>
        <v>0</v>
      </c>
      <c r="AR43" s="111"/>
      <c r="AS43" s="111"/>
    </row>
    <row r="44" spans="26:57" x14ac:dyDescent="0.25">
      <c r="Z44" s="106" t="str">
        <f t="shared" ca="1" si="0"/>
        <v>STAFFORD PLACE - OTHER</v>
      </c>
      <c r="AA44" s="118" t="s">
        <v>34</v>
      </c>
      <c r="AB44" s="119">
        <f ca="1">IFERROR(VLOOKUP($Z44,'Raw Data Beat - DAY 1'!$A$1:$Q$40,2,FALSE),0)</f>
        <v>0</v>
      </c>
      <c r="AC44" s="119">
        <f ca="1">IFERROR(VLOOKUP($Z44,'Raw Data Beat - DAY 1'!$A$1:$Q$40,3,FALSE),0)</f>
        <v>0</v>
      </c>
      <c r="AD44" s="119">
        <f ca="1">IFERROR(VLOOKUP($Z44,'Raw Data Beat - DAY 1'!$A$1:$Q$40,4,FALSE),0)</f>
        <v>0</v>
      </c>
      <c r="AE44" s="119">
        <f ca="1">IFERROR(VLOOKUP($Z44,'Raw Data Beat - DAY 1'!$A$1:$Q$40,5,FALSE),0)</f>
        <v>0</v>
      </c>
      <c r="AF44" s="119">
        <f ca="1">IFERROR(VLOOKUP($Z44,'Raw Data Beat - DAY 1'!$A$1:$Q$40,6,FALSE),0)</f>
        <v>0</v>
      </c>
      <c r="AG44" s="119">
        <f ca="1">IFERROR(VLOOKUP($Z44,'Raw Data Beat - DAY 1'!$A$1:$Q$40,7,FALSE),0)</f>
        <v>0</v>
      </c>
      <c r="AH44" s="119">
        <f ca="1">IFERROR(VLOOKUP($Z44,'Raw Data Beat - DAY 1'!$A$1:$Q$40,8,FALSE),0)</f>
        <v>0</v>
      </c>
      <c r="AI44" s="119">
        <f ca="1">IFERROR(VLOOKUP($Z44,'Raw Data Beat - DAY 1'!$A$1:$Q$40,9,FALSE),0)</f>
        <v>0</v>
      </c>
      <c r="AJ44" s="119">
        <f ca="1">IFERROR(VLOOKUP($Z44,'Raw Data Beat - DAY 1'!$A$1:$Q$40,10,FALSE),0)</f>
        <v>0</v>
      </c>
      <c r="AK44" s="119">
        <f ca="1">IFERROR(VLOOKUP($Z44,'Raw Data Beat - DAY 1'!$A$1:$Q$40,11,FALSE),0)</f>
        <v>0</v>
      </c>
      <c r="AL44" s="119">
        <f ca="1">IFERROR(VLOOKUP($Z44,'Raw Data Beat - DAY 1'!$A$1:$Q$40,12,FALSE),0)</f>
        <v>0</v>
      </c>
      <c r="AM44" s="119">
        <f ca="1">IFERROR(VLOOKUP($Z44,'Raw Data Beat - DAY 1'!$A$1:$Q$40,13,FALSE),0)</f>
        <v>0</v>
      </c>
      <c r="AN44" s="119">
        <f ca="1">IFERROR(VLOOKUP($Z44,'Raw Data Beat - DAY 1'!$A$1:$Q$40,14,FALSE),0)</f>
        <v>0</v>
      </c>
      <c r="AO44" s="119">
        <f ca="1">IFERROR(VLOOKUP($Z44,'Raw Data Beat - DAY 1'!$A$1:$Q$40,15,FALSE),0)</f>
        <v>0</v>
      </c>
      <c r="AP44" s="119">
        <f ca="1">IFERROR(VLOOKUP($Z44,'Raw Data Beat - DAY 1'!$A$1:$Q$40,16,FALSE),0)</f>
        <v>0</v>
      </c>
      <c r="AQ44" s="119">
        <f ca="1">IFERROR(VLOOKUP($Z44,'Raw Data Beat - DAY 1'!$A$1:$Q$40,17,FALSE),0)</f>
        <v>0</v>
      </c>
      <c r="AR44" s="111"/>
      <c r="AS44" s="111"/>
    </row>
    <row r="45" spans="26:57" x14ac:dyDescent="0.25">
      <c r="AA45" s="118" t="s">
        <v>26</v>
      </c>
      <c r="AB45" s="120">
        <f ca="1">$E$12</f>
        <v>8</v>
      </c>
      <c r="AC45" s="120">
        <f t="shared" ref="AC45:AQ45" ca="1" si="1">$E$12</f>
        <v>8</v>
      </c>
      <c r="AD45" s="120">
        <f t="shared" ca="1" si="1"/>
        <v>8</v>
      </c>
      <c r="AE45" s="120">
        <f t="shared" ca="1" si="1"/>
        <v>8</v>
      </c>
      <c r="AF45" s="120">
        <f t="shared" ca="1" si="1"/>
        <v>8</v>
      </c>
      <c r="AG45" s="120">
        <f t="shared" ca="1" si="1"/>
        <v>8</v>
      </c>
      <c r="AH45" s="120">
        <f t="shared" ca="1" si="1"/>
        <v>8</v>
      </c>
      <c r="AI45" s="120">
        <f t="shared" ca="1" si="1"/>
        <v>8</v>
      </c>
      <c r="AJ45" s="120">
        <f t="shared" ca="1" si="1"/>
        <v>8</v>
      </c>
      <c r="AK45" s="120">
        <f t="shared" ca="1" si="1"/>
        <v>8</v>
      </c>
      <c r="AL45" s="120">
        <f t="shared" ca="1" si="1"/>
        <v>8</v>
      </c>
      <c r="AM45" s="120">
        <f t="shared" ca="1" si="1"/>
        <v>8</v>
      </c>
      <c r="AN45" s="120">
        <f t="shared" ca="1" si="1"/>
        <v>8</v>
      </c>
      <c r="AO45" s="120">
        <f t="shared" ca="1" si="1"/>
        <v>8</v>
      </c>
      <c r="AP45" s="120">
        <f t="shared" ca="1" si="1"/>
        <v>8</v>
      </c>
      <c r="AQ45" s="120">
        <f t="shared" ca="1" si="1"/>
        <v>8</v>
      </c>
      <c r="AR45" s="111"/>
      <c r="AS45" s="111"/>
    </row>
    <row r="46" spans="26:57" x14ac:dyDescent="0.25">
      <c r="AA46" s="118" t="s">
        <v>28</v>
      </c>
      <c r="AB46" s="120">
        <f ca="1">AB45-(SUM(AB38:AB44))</f>
        <v>2</v>
      </c>
      <c r="AC46" s="120">
        <f t="shared" ref="AC46:AQ46" ca="1" si="2">AC45-(SUM(AC38:AC44))</f>
        <v>1</v>
      </c>
      <c r="AD46" s="120">
        <f t="shared" ca="1" si="2"/>
        <v>2</v>
      </c>
      <c r="AE46" s="120">
        <f t="shared" ca="1" si="2"/>
        <v>1</v>
      </c>
      <c r="AF46" s="120">
        <f t="shared" ca="1" si="2"/>
        <v>1</v>
      </c>
      <c r="AG46" s="120">
        <f t="shared" ca="1" si="2"/>
        <v>1</v>
      </c>
      <c r="AH46" s="120">
        <f t="shared" ca="1" si="2"/>
        <v>1</v>
      </c>
      <c r="AI46" s="120">
        <f t="shared" ca="1" si="2"/>
        <v>1</v>
      </c>
      <c r="AJ46" s="120">
        <f t="shared" ca="1" si="2"/>
        <v>1</v>
      </c>
      <c r="AK46" s="120">
        <f t="shared" ca="1" si="2"/>
        <v>1</v>
      </c>
      <c r="AL46" s="120">
        <f t="shared" ca="1" si="2"/>
        <v>2</v>
      </c>
      <c r="AM46" s="120">
        <f t="shared" ca="1" si="2"/>
        <v>4</v>
      </c>
      <c r="AN46" s="120">
        <f t="shared" ca="1" si="2"/>
        <v>3</v>
      </c>
      <c r="AO46" s="120">
        <f t="shared" ca="1" si="2"/>
        <v>3</v>
      </c>
      <c r="AP46" s="120">
        <f t="shared" ca="1" si="2"/>
        <v>3</v>
      </c>
      <c r="AQ46" s="120">
        <f t="shared" ca="1" si="2"/>
        <v>3</v>
      </c>
      <c r="AR46" s="111"/>
      <c r="AS46" s="111"/>
    </row>
    <row r="47" spans="26:57" x14ac:dyDescent="0.25">
      <c r="AA47" s="121" t="s">
        <v>25</v>
      </c>
      <c r="AB47" s="106" t="s">
        <v>19</v>
      </c>
      <c r="AC47" s="106" t="s">
        <v>21</v>
      </c>
      <c r="AD47" s="106" t="s">
        <v>22</v>
      </c>
      <c r="AE47" s="106" t="s">
        <v>23</v>
      </c>
      <c r="AF47" s="106" t="s">
        <v>24</v>
      </c>
      <c r="AG47" s="111" t="s">
        <v>20</v>
      </c>
      <c r="AH47" s="111" t="s">
        <v>34</v>
      </c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</row>
    <row r="48" spans="26:57" x14ac:dyDescent="0.25">
      <c r="AA48" s="121" t="str">
        <f ca="1">C8</f>
        <v>STAFFORD PLACE</v>
      </c>
      <c r="AB48" s="119">
        <f ca="1">INDEX('Raw Data User'!$A$2:$I$11,MATCH('STAFFORD PLACE'!$AA$48,'Raw Data User'!$A$2:$A$11,0),MATCH('STAFFORD PLACE'!AB$47,'Raw Data User'!$A$2:$H$2,0))</f>
        <v>2</v>
      </c>
      <c r="AC48" s="119">
        <f ca="1">INDEX('Raw Data User'!$A$2:$I$11,MATCH('STAFFORD PLACE'!$AA$48,'Raw Data User'!$A$2:$A$11,0),MATCH('STAFFORD PLACE'!AC$47,'Raw Data User'!$A$2:$H$2,0))</f>
        <v>0</v>
      </c>
      <c r="AD48" s="119">
        <f ca="1">INDEX('Raw Data User'!$A$2:$I$11,MATCH('STAFFORD PLACE'!$AA$48,'Raw Data User'!$A$2:$A$11,0),MATCH('STAFFORD PLACE'!AD$47,'Raw Data User'!$A$2:$H$2,0))</f>
        <v>1</v>
      </c>
      <c r="AE48" s="119">
        <f ca="1">INDEX('Raw Data User'!$A$2:$I$11,MATCH('STAFFORD PLACE'!$AA$48,'Raw Data User'!$A$2:$A$11,0),MATCH('STAFFORD PLACE'!AE$47,'Raw Data User'!$A$2:$H$2,0))</f>
        <v>10</v>
      </c>
      <c r="AF48" s="119">
        <f ca="1">INDEX('Raw Data User'!$A$2:$I$11,MATCH('STAFFORD PLACE'!$AA$48,'Raw Data User'!$A$2:$A$11,0),MATCH('STAFFORD PLACE'!AF$47,'Raw Data User'!$A$2:$H$2,0))</f>
        <v>1</v>
      </c>
      <c r="AG48" s="119">
        <f ca="1">INDEX('Raw Data User'!$A$2:$I$11,MATCH('STAFFORD PLACE'!$AA$48,'Raw Data User'!$A$2:$A$11,0),MATCH('STAFFORD PLACE'!AG$47,'Raw Data User'!$A$2:$H$2,0))</f>
        <v>0</v>
      </c>
      <c r="AH48" s="119">
        <f ca="1">INDEX('Raw Data User'!$A$2:$I$11,MATCH('STAFFORD PLACE'!$AA$48,'Raw Data User'!$A$2:$A$11,0),MATCH('STAFFORD PLACE'!AH$47,'Raw Data User'!$A$2:$H$2,0))</f>
        <v>0</v>
      </c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</row>
    <row r="49" spans="26:45" x14ac:dyDescent="0.25">
      <c r="AA49" s="110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</row>
    <row r="50" spans="26:45" x14ac:dyDescent="0.25">
      <c r="AB50" s="113"/>
      <c r="AC50" s="113"/>
      <c r="AD50" s="113"/>
      <c r="AE50" s="113"/>
      <c r="AF50" s="113"/>
      <c r="AG50" s="113"/>
      <c r="AH50" s="113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</row>
    <row r="51" spans="26:45" x14ac:dyDescent="0.25">
      <c r="AA51" s="114" t="s">
        <v>32</v>
      </c>
      <c r="AB51" s="111"/>
      <c r="AC51" s="111"/>
      <c r="AD51" s="111"/>
      <c r="AE51" s="111"/>
      <c r="AF51" s="111"/>
      <c r="AG51" s="111"/>
      <c r="AH51" s="111"/>
    </row>
    <row r="53" spans="26:45" x14ac:dyDescent="0.25">
      <c r="AB53" s="107" t="s">
        <v>17</v>
      </c>
    </row>
    <row r="54" spans="26:45" x14ac:dyDescent="0.25">
      <c r="AA54" s="116" t="s">
        <v>18</v>
      </c>
      <c r="AB54" s="122">
        <v>0.20833333333333334</v>
      </c>
      <c r="AC54" s="122">
        <v>0.25</v>
      </c>
      <c r="AD54" s="122">
        <v>0.29166666666666669</v>
      </c>
      <c r="AE54" s="122">
        <v>0.33333333333333331</v>
      </c>
      <c r="AF54" s="122">
        <v>0.375</v>
      </c>
      <c r="AG54" s="122">
        <v>0.41666666666666669</v>
      </c>
      <c r="AH54" s="122">
        <v>0.45833333333333331</v>
      </c>
      <c r="AI54" s="122">
        <v>0.5</v>
      </c>
      <c r="AJ54" s="122">
        <v>0.54166666666666663</v>
      </c>
      <c r="AK54" s="122">
        <v>0.58333333333333337</v>
      </c>
      <c r="AL54" s="122">
        <v>0.625</v>
      </c>
      <c r="AM54" s="122">
        <v>0.66666666666666663</v>
      </c>
      <c r="AN54" s="122">
        <v>0.70833333333333337</v>
      </c>
      <c r="AO54" s="122">
        <v>0.75</v>
      </c>
      <c r="AP54" s="122">
        <v>0.79166666666666663</v>
      </c>
      <c r="AQ54" s="122">
        <v>0.83333333333333337</v>
      </c>
    </row>
    <row r="55" spans="26:45" x14ac:dyDescent="0.25">
      <c r="Z55" s="106" t="str">
        <f t="shared" ref="Z55:Z61" ca="1" si="3">CONCATENATE($C$8," - ",AA55)</f>
        <v>STAFFORD PLACE - COMMUTER</v>
      </c>
      <c r="AA55" s="123" t="s">
        <v>19</v>
      </c>
      <c r="AB55" s="124">
        <f ca="1">IFERROR(VLOOKUP($Z55,'Raw Data Beat - DAY 2'!A2:Q33,2,FALSE),0)</f>
        <v>0</v>
      </c>
      <c r="AC55" s="124">
        <f ca="1">IFERROR(VLOOKUP($Z55,'Raw Data Beat - DAY 2'!$A$2:$Q$33,3,FALSE),0)</f>
        <v>0</v>
      </c>
      <c r="AD55" s="124">
        <f ca="1">IFERROR(VLOOKUP($Z55,'Raw Data Beat - DAY 2'!$A$2:$Q$33,4,FALSE),0)</f>
        <v>0</v>
      </c>
      <c r="AE55" s="124">
        <f ca="1">IFERROR(VLOOKUP($Z55,'Raw Data Beat - DAY 2'!$A$2:$Q$33,5,FALSE),0)</f>
        <v>0</v>
      </c>
      <c r="AF55" s="124">
        <f ca="1">IFERROR(VLOOKUP($Z55,'Raw Data Beat - DAY 2'!$A$2:$Q$33,6,FALSE),0)</f>
        <v>0</v>
      </c>
      <c r="AG55" s="124">
        <f ca="1">IFERROR(VLOOKUP($Z55,'Raw Data Beat - DAY 2'!$A$2:$Q$33,7,FALSE),0)</f>
        <v>0</v>
      </c>
      <c r="AH55" s="124">
        <f ca="1">IFERROR(VLOOKUP($Z55,'Raw Data Beat - DAY 2'!$A$2:$Q$33,8,FALSE),0)</f>
        <v>0</v>
      </c>
      <c r="AI55" s="124">
        <f ca="1">IFERROR(VLOOKUP($Z55,'Raw Data Beat - DAY 2'!$A$2:$Q$33,9,FALSE),0)</f>
        <v>0</v>
      </c>
      <c r="AJ55" s="124">
        <f ca="1">IFERROR(VLOOKUP($Z55,'Raw Data Beat - DAY 2'!$A$2:$Q$33,10,FALSE),0)</f>
        <v>0</v>
      </c>
      <c r="AK55" s="124">
        <f ca="1">IFERROR(VLOOKUP($Z55,'Raw Data Beat - DAY 2'!$A$2:$Q$33,11,FALSE),0)</f>
        <v>0</v>
      </c>
      <c r="AL55" s="124">
        <f ca="1">IFERROR(VLOOKUP($Z55,'Raw Data Beat - DAY 2'!$A$2:$Q$33,12,FALSE),0)</f>
        <v>0</v>
      </c>
      <c r="AM55" s="124">
        <f ca="1">IFERROR(VLOOKUP($Z55,'Raw Data Beat - DAY 2'!$A$2:$Q$33,13,FALSE),0)</f>
        <v>0</v>
      </c>
      <c r="AN55" s="124">
        <f ca="1">IFERROR(VLOOKUP($Z55,'Raw Data Beat - DAY 2'!$A$2:$Q$33,14,FALSE),0)</f>
        <v>0</v>
      </c>
      <c r="AO55" s="124">
        <f ca="1">IFERROR(VLOOKUP($Z55,'Raw Data Beat - DAY 2'!$A$2:$Q$33,15,FALSE),0)</f>
        <v>0</v>
      </c>
      <c r="AP55" s="124">
        <f ca="1">IFERROR(VLOOKUP($Z55,'Raw Data Beat - DAY 2'!$A$2:$Q$33,16,FALSE),0)</f>
        <v>0</v>
      </c>
      <c r="AQ55" s="124">
        <f ca="1">IFERROR(VLOOKUP($Z55,'Raw Data Beat - DAY 2'!$A$2:$Q$33,17,FALSE),0)</f>
        <v>0</v>
      </c>
    </row>
    <row r="56" spans="26:45" x14ac:dyDescent="0.25">
      <c r="Z56" s="106" t="str">
        <f t="shared" ca="1" si="3"/>
        <v>STAFFORD PLACE - DISABLED</v>
      </c>
      <c r="AA56" s="123" t="s">
        <v>20</v>
      </c>
      <c r="AB56" s="119">
        <f ca="1">IFERROR(VLOOKUP($Z56,'Raw Data Beat - DAY 2'!$A$2:$Q$33,2,FALSE),0)</f>
        <v>0</v>
      </c>
      <c r="AC56" s="119">
        <f ca="1">IFERROR(VLOOKUP($Z56,'Raw Data Beat - DAY 2'!$A$2:$Q$33,3,FALSE),0)</f>
        <v>0</v>
      </c>
      <c r="AD56" s="119">
        <f ca="1">IFERROR(VLOOKUP($Z56,'Raw Data Beat - DAY 2'!$A$2:$Q$33,4,FALSE),0)</f>
        <v>0</v>
      </c>
      <c r="AE56" s="119">
        <f ca="1">IFERROR(VLOOKUP($Z56,'Raw Data Beat - DAY 2'!$A$2:$Q$33,5,FALSE),0)</f>
        <v>0</v>
      </c>
      <c r="AF56" s="119">
        <f ca="1">IFERROR(VLOOKUP($Z56,'Raw Data Beat - DAY 2'!$A$2:$Q$33,6,FALSE),0)</f>
        <v>0</v>
      </c>
      <c r="AG56" s="119">
        <f ca="1">IFERROR(VLOOKUP($Z56,'Raw Data Beat - DAY 2'!$A$2:$Q$33,7,FALSE),0)</f>
        <v>0</v>
      </c>
      <c r="AH56" s="119">
        <f ca="1">IFERROR(VLOOKUP($Z56,'Raw Data Beat - DAY 2'!$A$2:$Q$33,8,FALSE),0)</f>
        <v>0</v>
      </c>
      <c r="AI56" s="119">
        <f ca="1">IFERROR(VLOOKUP($Z56,'Raw Data Beat - DAY 2'!$A$2:$Q$33,9,FALSE),0)</f>
        <v>0</v>
      </c>
      <c r="AJ56" s="119">
        <f ca="1">IFERROR(VLOOKUP($Z56,'Raw Data Beat - DAY 2'!$A$2:$Q$33,10,FALSE),0)</f>
        <v>0</v>
      </c>
      <c r="AK56" s="119">
        <f ca="1">IFERROR(VLOOKUP($Z56,'Raw Data Beat - DAY 2'!$A$2:$Q$33,11,FALSE),0)</f>
        <v>0</v>
      </c>
      <c r="AL56" s="119">
        <f ca="1">IFERROR(VLOOKUP($Z56,'Raw Data Beat - DAY 2'!$A$2:$Q$33,12,FALSE),0)</f>
        <v>0</v>
      </c>
      <c r="AM56" s="119">
        <f ca="1">IFERROR(VLOOKUP($Z56,'Raw Data Beat - DAY 2'!$A$2:$Q$33,13,FALSE),0)</f>
        <v>0</v>
      </c>
      <c r="AN56" s="119">
        <f ca="1">IFERROR(VLOOKUP($Z56,'Raw Data Beat - DAY 2'!$A$2:$Q$33,14,FALSE),0)</f>
        <v>0</v>
      </c>
      <c r="AO56" s="119">
        <f ca="1">IFERROR(VLOOKUP($Z56,'Raw Data Beat - DAY 2'!$A$2:$Q$33,15,FALSE),0)</f>
        <v>0</v>
      </c>
      <c r="AP56" s="119">
        <f ca="1">IFERROR(VLOOKUP($Z56,'Raw Data Beat - DAY 2'!$A$2:$Q$33,16,FALSE),0)</f>
        <v>0</v>
      </c>
      <c r="AQ56" s="119">
        <f ca="1">IFERROR(VLOOKUP($Z56,'Raw Data Beat - DAY 2'!$A$2:$Q$33,17,FALSE),0)</f>
        <v>0</v>
      </c>
    </row>
    <row r="57" spans="26:45" x14ac:dyDescent="0.25">
      <c r="Z57" s="106" t="str">
        <f t="shared" ca="1" si="3"/>
        <v>STAFFORD PLACE - ILLEGAL</v>
      </c>
      <c r="AA57" s="123" t="s">
        <v>21</v>
      </c>
      <c r="AB57" s="119">
        <f ca="1">IFERROR(VLOOKUP($Z57,'Raw Data Beat - DAY 2'!$A$2:$Q$33,2,FALSE),0)</f>
        <v>0</v>
      </c>
      <c r="AC57" s="119">
        <f ca="1">IFERROR(VLOOKUP($Z57,'Raw Data Beat - DAY 2'!$A$2:$Q$33,3,FALSE),0)</f>
        <v>0</v>
      </c>
      <c r="AD57" s="119">
        <f ca="1">IFERROR(VLOOKUP($Z57,'Raw Data Beat - DAY 2'!$A$2:$Q$33,4,FALSE),0)</f>
        <v>1</v>
      </c>
      <c r="AE57" s="119">
        <f ca="1">IFERROR(VLOOKUP($Z57,'Raw Data Beat - DAY 2'!$A$2:$Q$33,5,FALSE),0)</f>
        <v>1</v>
      </c>
      <c r="AF57" s="119">
        <f ca="1">IFERROR(VLOOKUP($Z57,'Raw Data Beat - DAY 2'!$A$2:$Q$33,6,FALSE),0)</f>
        <v>1</v>
      </c>
      <c r="AG57" s="119">
        <f ca="1">IFERROR(VLOOKUP($Z57,'Raw Data Beat - DAY 2'!$A$2:$Q$33,7,FALSE),0)</f>
        <v>1</v>
      </c>
      <c r="AH57" s="119">
        <f ca="1">IFERROR(VLOOKUP($Z57,'Raw Data Beat - DAY 2'!$A$2:$Q$33,8,FALSE),0)</f>
        <v>1</v>
      </c>
      <c r="AI57" s="119">
        <f ca="1">IFERROR(VLOOKUP($Z57,'Raw Data Beat - DAY 2'!$A$2:$Q$33,9,FALSE),0)</f>
        <v>0</v>
      </c>
      <c r="AJ57" s="119">
        <f ca="1">IFERROR(VLOOKUP($Z57,'Raw Data Beat - DAY 2'!$A$2:$Q$33,10,FALSE),0)</f>
        <v>0</v>
      </c>
      <c r="AK57" s="119">
        <f ca="1">IFERROR(VLOOKUP($Z57,'Raw Data Beat - DAY 2'!$A$2:$Q$33,11,FALSE),0)</f>
        <v>0</v>
      </c>
      <c r="AL57" s="119">
        <f ca="1">IFERROR(VLOOKUP($Z57,'Raw Data Beat - DAY 2'!$A$2:$Q$33,12,FALSE),0)</f>
        <v>0</v>
      </c>
      <c r="AM57" s="119">
        <f ca="1">IFERROR(VLOOKUP($Z57,'Raw Data Beat - DAY 2'!$A$2:$Q$33,13,FALSE),0)</f>
        <v>0</v>
      </c>
      <c r="AN57" s="119">
        <f ca="1">IFERROR(VLOOKUP($Z57,'Raw Data Beat - DAY 2'!$A$2:$Q$33,14,FALSE),0)</f>
        <v>0</v>
      </c>
      <c r="AO57" s="119">
        <f ca="1">IFERROR(VLOOKUP($Z57,'Raw Data Beat - DAY 2'!$A$2:$Q$33,15,FALSE),0)</f>
        <v>0</v>
      </c>
      <c r="AP57" s="119">
        <f ca="1">IFERROR(VLOOKUP($Z57,'Raw Data Beat - DAY 2'!$A$2:$Q$33,16,FALSE),0)</f>
        <v>0</v>
      </c>
      <c r="AQ57" s="119">
        <f ca="1">IFERROR(VLOOKUP($Z57,'Raw Data Beat - DAY 2'!$A$2:$Q$33,17,FALSE),0)</f>
        <v>0</v>
      </c>
    </row>
    <row r="58" spans="26:45" x14ac:dyDescent="0.25">
      <c r="Z58" s="106" t="str">
        <f t="shared" ca="1" si="3"/>
        <v>STAFFORD PLACE - LONG STAY</v>
      </c>
      <c r="AA58" s="123" t="s">
        <v>22</v>
      </c>
      <c r="AB58" s="119">
        <f ca="1">IFERROR(VLOOKUP($Z58,'Raw Data Beat - DAY 2'!$A$2:$Q$33,2,FALSE),0)</f>
        <v>0</v>
      </c>
      <c r="AC58" s="119">
        <f ca="1">IFERROR(VLOOKUP($Z58,'Raw Data Beat - DAY 2'!$A$2:$Q$33,3,FALSE),0)</f>
        <v>1</v>
      </c>
      <c r="AD58" s="119">
        <f ca="1">IFERROR(VLOOKUP($Z58,'Raw Data Beat - DAY 2'!$A$2:$Q$33,4,FALSE),0)</f>
        <v>2</v>
      </c>
      <c r="AE58" s="119">
        <f ca="1">IFERROR(VLOOKUP($Z58,'Raw Data Beat - DAY 2'!$A$2:$Q$33,5,FALSE),0)</f>
        <v>2</v>
      </c>
      <c r="AF58" s="119">
        <f ca="1">IFERROR(VLOOKUP($Z58,'Raw Data Beat - DAY 2'!$A$2:$Q$33,6,FALSE),0)</f>
        <v>2</v>
      </c>
      <c r="AG58" s="119">
        <f ca="1">IFERROR(VLOOKUP($Z58,'Raw Data Beat - DAY 2'!$A$2:$Q$33,7,FALSE),0)</f>
        <v>2</v>
      </c>
      <c r="AH58" s="119">
        <f ca="1">IFERROR(VLOOKUP($Z58,'Raw Data Beat - DAY 2'!$A$2:$Q$33,8,FALSE),0)</f>
        <v>2</v>
      </c>
      <c r="AI58" s="119">
        <f ca="1">IFERROR(VLOOKUP($Z58,'Raw Data Beat - DAY 2'!$A$2:$Q$33,9,FALSE),0)</f>
        <v>2</v>
      </c>
      <c r="AJ58" s="119">
        <f ca="1">IFERROR(VLOOKUP($Z58,'Raw Data Beat - DAY 2'!$A$2:$Q$33,10,FALSE),0)</f>
        <v>2</v>
      </c>
      <c r="AK58" s="119">
        <f ca="1">IFERROR(VLOOKUP($Z58,'Raw Data Beat - DAY 2'!$A$2:$Q$33,11,FALSE),0)</f>
        <v>0</v>
      </c>
      <c r="AL58" s="119">
        <f ca="1">IFERROR(VLOOKUP($Z58,'Raw Data Beat - DAY 2'!$A$2:$Q$33,12,FALSE),0)</f>
        <v>0</v>
      </c>
      <c r="AM58" s="119">
        <f ca="1">IFERROR(VLOOKUP($Z58,'Raw Data Beat - DAY 2'!$A$2:$Q$33,13,FALSE),0)</f>
        <v>0</v>
      </c>
      <c r="AN58" s="119">
        <f ca="1">IFERROR(VLOOKUP($Z58,'Raw Data Beat - DAY 2'!$A$2:$Q$33,14,FALSE),0)</f>
        <v>0</v>
      </c>
      <c r="AO58" s="119">
        <f ca="1">IFERROR(VLOOKUP($Z58,'Raw Data Beat - DAY 2'!$A$2:$Q$33,15,FALSE),0)</f>
        <v>0</v>
      </c>
      <c r="AP58" s="119">
        <f ca="1">IFERROR(VLOOKUP($Z58,'Raw Data Beat - DAY 2'!$A$2:$Q$33,16,FALSE),0)</f>
        <v>0</v>
      </c>
      <c r="AQ58" s="119">
        <f ca="1">IFERROR(VLOOKUP($Z58,'Raw Data Beat - DAY 2'!$A$2:$Q$33,17,FALSE),0)</f>
        <v>0</v>
      </c>
    </row>
    <row r="59" spans="26:45" x14ac:dyDescent="0.25">
      <c r="Z59" s="106" t="str">
        <f t="shared" ca="1" si="3"/>
        <v>STAFFORD PLACE - RESIDENT</v>
      </c>
      <c r="AA59" s="123" t="s">
        <v>23</v>
      </c>
      <c r="AB59" s="119">
        <f ca="1">IFERROR(VLOOKUP($Z59,'Raw Data Beat - DAY 2'!$A$2:$Q$33,2,FALSE),0)</f>
        <v>6</v>
      </c>
      <c r="AC59" s="119">
        <f ca="1">IFERROR(VLOOKUP($Z59,'Raw Data Beat - DAY 2'!$A$2:$Q$33,3,FALSE),0)</f>
        <v>6</v>
      </c>
      <c r="AD59" s="119">
        <f ca="1">IFERROR(VLOOKUP($Z59,'Raw Data Beat - DAY 2'!$A$2:$Q$33,4,FALSE),0)</f>
        <v>6</v>
      </c>
      <c r="AE59" s="119">
        <f ca="1">IFERROR(VLOOKUP($Z59,'Raw Data Beat - DAY 2'!$A$2:$Q$33,5,FALSE),0)</f>
        <v>7</v>
      </c>
      <c r="AF59" s="119">
        <f ca="1">IFERROR(VLOOKUP($Z59,'Raw Data Beat - DAY 2'!$A$2:$Q$33,6,FALSE),0)</f>
        <v>7</v>
      </c>
      <c r="AG59" s="119">
        <f ca="1">IFERROR(VLOOKUP($Z59,'Raw Data Beat - DAY 2'!$A$2:$Q$33,7,FALSE),0)</f>
        <v>7</v>
      </c>
      <c r="AH59" s="119">
        <f ca="1">IFERROR(VLOOKUP($Z59,'Raw Data Beat - DAY 2'!$A$2:$Q$33,8,FALSE),0)</f>
        <v>7</v>
      </c>
      <c r="AI59" s="119">
        <f ca="1">IFERROR(VLOOKUP($Z59,'Raw Data Beat - DAY 2'!$A$2:$Q$33,9,FALSE),0)</f>
        <v>7</v>
      </c>
      <c r="AJ59" s="119">
        <f ca="1">IFERROR(VLOOKUP($Z59,'Raw Data Beat - DAY 2'!$A$2:$Q$33,10,FALSE),0)</f>
        <v>7</v>
      </c>
      <c r="AK59" s="119">
        <f ca="1">IFERROR(VLOOKUP($Z59,'Raw Data Beat - DAY 2'!$A$2:$Q$33,11,FALSE),0)</f>
        <v>6</v>
      </c>
      <c r="AL59" s="119">
        <f ca="1">IFERROR(VLOOKUP($Z59,'Raw Data Beat - DAY 2'!$A$2:$Q$33,12,FALSE),0)</f>
        <v>7</v>
      </c>
      <c r="AM59" s="119">
        <f ca="1">IFERROR(VLOOKUP($Z59,'Raw Data Beat - DAY 2'!$A$2:$Q$33,13,FALSE),0)</f>
        <v>7</v>
      </c>
      <c r="AN59" s="119">
        <f ca="1">IFERROR(VLOOKUP($Z59,'Raw Data Beat - DAY 2'!$A$2:$Q$33,14,FALSE),0)</f>
        <v>7</v>
      </c>
      <c r="AO59" s="119">
        <f ca="1">IFERROR(VLOOKUP($Z59,'Raw Data Beat - DAY 2'!$A$2:$Q$33,15,FALSE),0)</f>
        <v>7</v>
      </c>
      <c r="AP59" s="119">
        <f ca="1">IFERROR(VLOOKUP($Z59,'Raw Data Beat - DAY 2'!$A$2:$Q$33,16,FALSE),0)</f>
        <v>7</v>
      </c>
      <c r="AQ59" s="119">
        <f ca="1">IFERROR(VLOOKUP($Z59,'Raw Data Beat - DAY 2'!$A$2:$Q$33,17,FALSE),0)</f>
        <v>7</v>
      </c>
    </row>
    <row r="60" spans="26:45" x14ac:dyDescent="0.25">
      <c r="Z60" s="106" t="str">
        <f t="shared" ca="1" si="3"/>
        <v>STAFFORD PLACE - SHORT STAY</v>
      </c>
      <c r="AA60" s="123" t="s">
        <v>24</v>
      </c>
      <c r="AB60" s="119">
        <f ca="1">IFERROR(VLOOKUP($Z60,'Raw Data Beat - DAY 2'!$A$2:$Q$33,2,FALSE),0)</f>
        <v>0</v>
      </c>
      <c r="AC60" s="119">
        <f ca="1">IFERROR(VLOOKUP($Z60,'Raw Data Beat - DAY 2'!$A$2:$Q$33,3,FALSE),0)</f>
        <v>0</v>
      </c>
      <c r="AD60" s="119">
        <f ca="1">IFERROR(VLOOKUP($Z60,'Raw Data Beat - DAY 2'!$A$2:$Q$33,4,FALSE),0)</f>
        <v>0</v>
      </c>
      <c r="AE60" s="119">
        <f ca="1">IFERROR(VLOOKUP($Z60,'Raw Data Beat - DAY 2'!$A$2:$Q$33,5,FALSE),0)</f>
        <v>0</v>
      </c>
      <c r="AF60" s="119">
        <f ca="1">IFERROR(VLOOKUP($Z60,'Raw Data Beat - DAY 2'!$A$2:$Q$33,6,FALSE),0)</f>
        <v>0</v>
      </c>
      <c r="AG60" s="119">
        <f ca="1">IFERROR(VLOOKUP($Z60,'Raw Data Beat - DAY 2'!$A$2:$Q$33,7,FALSE),0)</f>
        <v>0</v>
      </c>
      <c r="AH60" s="119">
        <f ca="1">IFERROR(VLOOKUP($Z60,'Raw Data Beat - DAY 2'!$A$2:$Q$33,8,FALSE),0)</f>
        <v>0</v>
      </c>
      <c r="AI60" s="119">
        <f ca="1">IFERROR(VLOOKUP($Z60,'Raw Data Beat - DAY 2'!$A$2:$Q$33,9,FALSE),0)</f>
        <v>0</v>
      </c>
      <c r="AJ60" s="119">
        <f ca="1">IFERROR(VLOOKUP($Z60,'Raw Data Beat - DAY 2'!$A$2:$Q$33,10,FALSE),0)</f>
        <v>0</v>
      </c>
      <c r="AK60" s="119">
        <f ca="1">IFERROR(VLOOKUP($Z60,'Raw Data Beat - DAY 2'!$A$2:$Q$33,11,FALSE),0)</f>
        <v>0</v>
      </c>
      <c r="AL60" s="119">
        <f ca="1">IFERROR(VLOOKUP($Z60,'Raw Data Beat - DAY 2'!$A$2:$Q$33,12,FALSE),0)</f>
        <v>0</v>
      </c>
      <c r="AM60" s="119">
        <f ca="1">IFERROR(VLOOKUP($Z60,'Raw Data Beat - DAY 2'!$A$2:$Q$33,13,FALSE),0)</f>
        <v>0</v>
      </c>
      <c r="AN60" s="119">
        <f ca="1">IFERROR(VLOOKUP($Z60,'Raw Data Beat - DAY 2'!$A$2:$Q$33,14,FALSE),0)</f>
        <v>0</v>
      </c>
      <c r="AO60" s="119">
        <f ca="1">IFERROR(VLOOKUP($Z60,'Raw Data Beat - DAY 2'!$A$2:$Q$33,15,FALSE),0)</f>
        <v>0</v>
      </c>
      <c r="AP60" s="119">
        <f ca="1">IFERROR(VLOOKUP($Z60,'Raw Data Beat - DAY 2'!$A$2:$Q$33,16,FALSE),0)</f>
        <v>0</v>
      </c>
      <c r="AQ60" s="119">
        <f ca="1">IFERROR(VLOOKUP($Z60,'Raw Data Beat - DAY 2'!$A$2:$Q$33,17,FALSE),0)</f>
        <v>0</v>
      </c>
    </row>
    <row r="61" spans="26:45" x14ac:dyDescent="0.25">
      <c r="Z61" s="106" t="str">
        <f t="shared" ca="1" si="3"/>
        <v>STAFFORD PLACE - OTHER</v>
      </c>
      <c r="AA61" s="123" t="s">
        <v>34</v>
      </c>
      <c r="AB61" s="119">
        <f ca="1">IFERROR(VLOOKUP($Z61,'Raw Data Beat - DAY 2'!$A$2:$Q$33,2,FALSE),0)</f>
        <v>0</v>
      </c>
      <c r="AC61" s="119">
        <f ca="1">IFERROR(VLOOKUP($Z61,'Raw Data Beat - DAY 2'!$A$2:$Q$33,3,FALSE),0)</f>
        <v>0</v>
      </c>
      <c r="AD61" s="119">
        <f ca="1">IFERROR(VLOOKUP($Z61,'Raw Data Beat - DAY 2'!$A$2:$Q$33,4,FALSE),0)</f>
        <v>0</v>
      </c>
      <c r="AE61" s="119">
        <f ca="1">IFERROR(VLOOKUP($Z61,'Raw Data Beat - DAY 2'!$A$2:$Q$33,5,FALSE),0)</f>
        <v>0</v>
      </c>
      <c r="AF61" s="119">
        <f ca="1">IFERROR(VLOOKUP($Z61,'Raw Data Beat - DAY 2'!$A$2:$Q$33,6,FALSE),0)</f>
        <v>0</v>
      </c>
      <c r="AG61" s="119">
        <f ca="1">IFERROR(VLOOKUP($Z61,'Raw Data Beat - DAY 2'!$A$2:$Q$33,7,FALSE),0)</f>
        <v>0</v>
      </c>
      <c r="AH61" s="119">
        <f ca="1">IFERROR(VLOOKUP($Z61,'Raw Data Beat - DAY 2'!$A$2:$Q$33,8,FALSE),0)</f>
        <v>0</v>
      </c>
      <c r="AI61" s="119">
        <f ca="1">IFERROR(VLOOKUP($Z61,'Raw Data Beat - DAY 2'!$A$2:$Q$33,9,FALSE),0)</f>
        <v>0</v>
      </c>
      <c r="AJ61" s="119">
        <f ca="1">IFERROR(VLOOKUP($Z61,'Raw Data Beat - DAY 2'!$A$2:$Q$33,10,FALSE),0)</f>
        <v>0</v>
      </c>
      <c r="AK61" s="119">
        <f ca="1">IFERROR(VLOOKUP($Z61,'Raw Data Beat - DAY 2'!$A$2:$Q$33,11,FALSE),0)</f>
        <v>0</v>
      </c>
      <c r="AL61" s="119">
        <f ca="1">IFERROR(VLOOKUP($Z61,'Raw Data Beat - DAY 2'!$A$2:$Q$33,12,FALSE),0)</f>
        <v>0</v>
      </c>
      <c r="AM61" s="119">
        <f ca="1">IFERROR(VLOOKUP($Z61,'Raw Data Beat - DAY 2'!$A$2:$Q$33,13,FALSE),0)</f>
        <v>0</v>
      </c>
      <c r="AN61" s="119">
        <f ca="1">IFERROR(VLOOKUP($Z61,'Raw Data Beat - DAY 2'!$A$2:$Q$33,14,FALSE),0)</f>
        <v>0</v>
      </c>
      <c r="AO61" s="119">
        <f ca="1">IFERROR(VLOOKUP($Z61,'Raw Data Beat - DAY 2'!$A$2:$Q$33,15,FALSE),0)</f>
        <v>0</v>
      </c>
      <c r="AP61" s="119">
        <f ca="1">IFERROR(VLOOKUP($Z61,'Raw Data Beat - DAY 2'!$A$2:$Q$33,16,FALSE),0)</f>
        <v>0</v>
      </c>
      <c r="AQ61" s="119">
        <f ca="1">IFERROR(VLOOKUP($Z61,'Raw Data Beat - DAY 2'!$A$2:$Q$33,17,FALSE),0)</f>
        <v>0</v>
      </c>
    </row>
    <row r="62" spans="26:45" x14ac:dyDescent="0.25">
      <c r="AA62" s="125" t="s">
        <v>26</v>
      </c>
      <c r="AB62" s="120">
        <f ca="1">$E$12</f>
        <v>8</v>
      </c>
      <c r="AC62" s="120">
        <f t="shared" ref="AC62:AQ62" ca="1" si="4">$E$12</f>
        <v>8</v>
      </c>
      <c r="AD62" s="120">
        <f t="shared" ca="1" si="4"/>
        <v>8</v>
      </c>
      <c r="AE62" s="120">
        <f t="shared" ca="1" si="4"/>
        <v>8</v>
      </c>
      <c r="AF62" s="120">
        <f t="shared" ca="1" si="4"/>
        <v>8</v>
      </c>
      <c r="AG62" s="120">
        <f t="shared" ca="1" si="4"/>
        <v>8</v>
      </c>
      <c r="AH62" s="120">
        <f t="shared" ca="1" si="4"/>
        <v>8</v>
      </c>
      <c r="AI62" s="120">
        <f t="shared" ca="1" si="4"/>
        <v>8</v>
      </c>
      <c r="AJ62" s="120">
        <f t="shared" ca="1" si="4"/>
        <v>8</v>
      </c>
      <c r="AK62" s="120">
        <f t="shared" ca="1" si="4"/>
        <v>8</v>
      </c>
      <c r="AL62" s="120">
        <f t="shared" ca="1" si="4"/>
        <v>8</v>
      </c>
      <c r="AM62" s="120">
        <f t="shared" ca="1" si="4"/>
        <v>8</v>
      </c>
      <c r="AN62" s="120">
        <f t="shared" ca="1" si="4"/>
        <v>8</v>
      </c>
      <c r="AO62" s="120">
        <f t="shared" ca="1" si="4"/>
        <v>8</v>
      </c>
      <c r="AP62" s="120">
        <f t="shared" ca="1" si="4"/>
        <v>8</v>
      </c>
      <c r="AQ62" s="120">
        <f t="shared" ca="1" si="4"/>
        <v>8</v>
      </c>
    </row>
    <row r="63" spans="26:45" x14ac:dyDescent="0.25">
      <c r="AA63" s="125" t="s">
        <v>28</v>
      </c>
      <c r="AB63" s="124">
        <f ca="1">AB62-(SUM(AB55:AB61))</f>
        <v>2</v>
      </c>
      <c r="AC63" s="124">
        <f t="shared" ref="AC63:AQ63" ca="1" si="5">AC62-(SUM(AC55:AC61))</f>
        <v>1</v>
      </c>
      <c r="AD63" s="124">
        <f t="shared" ca="1" si="5"/>
        <v>-1</v>
      </c>
      <c r="AE63" s="124">
        <f t="shared" ca="1" si="5"/>
        <v>-2</v>
      </c>
      <c r="AF63" s="124">
        <f t="shared" ca="1" si="5"/>
        <v>-2</v>
      </c>
      <c r="AG63" s="124">
        <f t="shared" ca="1" si="5"/>
        <v>-2</v>
      </c>
      <c r="AH63" s="124">
        <f t="shared" ca="1" si="5"/>
        <v>-2</v>
      </c>
      <c r="AI63" s="124">
        <f t="shared" ca="1" si="5"/>
        <v>-1</v>
      </c>
      <c r="AJ63" s="124">
        <f t="shared" ca="1" si="5"/>
        <v>-1</v>
      </c>
      <c r="AK63" s="124">
        <f t="shared" ca="1" si="5"/>
        <v>2</v>
      </c>
      <c r="AL63" s="124">
        <f t="shared" ca="1" si="5"/>
        <v>1</v>
      </c>
      <c r="AM63" s="124">
        <f t="shared" ca="1" si="5"/>
        <v>1</v>
      </c>
      <c r="AN63" s="124">
        <f t="shared" ca="1" si="5"/>
        <v>1</v>
      </c>
      <c r="AO63" s="124">
        <f t="shared" ca="1" si="5"/>
        <v>1</v>
      </c>
      <c r="AP63" s="124">
        <f t="shared" ca="1" si="5"/>
        <v>1</v>
      </c>
      <c r="AQ63" s="124">
        <f t="shared" ca="1" si="5"/>
        <v>1</v>
      </c>
    </row>
    <row r="67" spans="27:34" x14ac:dyDescent="0.25">
      <c r="AB67" s="106" t="s">
        <v>19</v>
      </c>
      <c r="AC67" s="106" t="s">
        <v>21</v>
      </c>
      <c r="AD67" s="106" t="s">
        <v>22</v>
      </c>
      <c r="AE67" s="106" t="s">
        <v>23</v>
      </c>
      <c r="AF67" s="106" t="s">
        <v>24</v>
      </c>
      <c r="AG67" s="111" t="s">
        <v>20</v>
      </c>
      <c r="AH67" s="111" t="s">
        <v>34</v>
      </c>
    </row>
    <row r="68" spans="27:34" x14ac:dyDescent="0.25">
      <c r="AA68" s="121" t="str">
        <f ca="1">C8</f>
        <v>STAFFORD PLACE</v>
      </c>
      <c r="AB68" s="119">
        <f ca="1">IFERROR(INDEX('Raw Data User'!$A$17:$F$26,MATCH('STAFFORD PLACE'!$AA$68,'Raw Data User'!$A$17:$A$26,0),MATCH('STAFFORD PLACE'!AB$67,'Raw Data User'!$A$17:$F$17,0)),0)</f>
        <v>0</v>
      </c>
      <c r="AC68" s="119">
        <f ca="1">IFERROR(INDEX('Raw Data User'!$A$17:$F$26,MATCH('STAFFORD PLACE'!$AA$68,'Raw Data User'!$A$17:$A$26,0),MATCH('STAFFORD PLACE'!AC$67,'Raw Data User'!$A$17:$F$17,0)),0)</f>
        <v>1</v>
      </c>
      <c r="AD68" s="119">
        <f ca="1">IFERROR(INDEX('Raw Data User'!$A$17:$F$26,MATCH('STAFFORD PLACE'!$AA$68,'Raw Data User'!$A$17:$A$26,0),MATCH('STAFFORD PLACE'!AD$67,'Raw Data User'!$A$17:$F$17,0)),0)</f>
        <v>2</v>
      </c>
      <c r="AE68" s="119">
        <f ca="1">IFERROR(INDEX('Raw Data User'!$A$17:$F$26,MATCH('STAFFORD PLACE'!$AA$68,'Raw Data User'!$A$17:$A$26,0),MATCH('STAFFORD PLACE'!AE$67,'Raw Data User'!$A$17:$F$17,0)),0)</f>
        <v>10</v>
      </c>
      <c r="AF68" s="119">
        <f ca="1">IFERROR(INDEX('Raw Data User'!$A$17:$F$26,MATCH('STAFFORD PLACE'!$AA$68,'Raw Data User'!$A$17:$A$26,0),MATCH('STAFFORD PLACE'!AF$67,'Raw Data User'!$A$17:$F$17,0)),0)</f>
        <v>0</v>
      </c>
      <c r="AG68" s="119">
        <f ca="1">IFERROR(INDEX('Raw Data User'!$A$17:$F$26,MATCH('STAFFORD PLACE'!$AA$68,'Raw Data User'!$A$17:$A$26,0),MATCH('STAFFORD PLACE'!AG$67,'Raw Data User'!$A$17:$F$17,0)),0)</f>
        <v>0</v>
      </c>
      <c r="AH68" s="119">
        <f ca="1">IFERROR(INDEX('Raw Data User'!$A$17:$F$26,MATCH('STAFFORD PLACE'!$AA$68,'Raw Data User'!$A$17:$A$26,0),MATCH('STAFFORD PLACE'!AH$67,'Raw Data User'!$A$17:$F$17,0)),0)</f>
        <v>0</v>
      </c>
    </row>
  </sheetData>
  <mergeCells count="2">
    <mergeCell ref="I8:K8"/>
    <mergeCell ref="V8:X8"/>
  </mergeCells>
  <pageMargins left="0.7" right="0.7" top="0.75" bottom="0.75" header="0.3" footer="0.3"/>
  <pageSetup scale="79" orientation="portrait" horizontalDpi="300" verticalDpi="300" r:id="rId1"/>
  <headerFoot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H38" sqref="H38"/>
    </sheetView>
  </sheetViews>
  <sheetFormatPr defaultRowHeight="12.75" x14ac:dyDescent="0.2"/>
  <cols>
    <col min="1" max="1" width="34.28515625" customWidth="1"/>
  </cols>
  <sheetData>
    <row r="1" spans="1:17" ht="13.5" thickBot="1" x14ac:dyDescent="0.25">
      <c r="A1" s="63" t="s">
        <v>31</v>
      </c>
      <c r="B1" s="140" t="s">
        <v>30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17" ht="13.5" thickBot="1" x14ac:dyDescent="0.25">
      <c r="A2" s="64" t="s">
        <v>29</v>
      </c>
      <c r="B2" s="100">
        <v>0.20833333333333334</v>
      </c>
      <c r="C2" s="86">
        <v>0.25</v>
      </c>
      <c r="D2" s="86">
        <v>0.29166666666666669</v>
      </c>
      <c r="E2" s="86">
        <v>0.33333333333333331</v>
      </c>
      <c r="F2" s="86">
        <v>0.375</v>
      </c>
      <c r="G2" s="86">
        <v>0.41666666666666669</v>
      </c>
      <c r="H2" s="86">
        <v>0.45833333333333331</v>
      </c>
      <c r="I2" s="86">
        <v>0.5</v>
      </c>
      <c r="J2" s="86">
        <v>0.54166666666666663</v>
      </c>
      <c r="K2" s="86">
        <v>0.58333333333333337</v>
      </c>
      <c r="L2" s="86">
        <v>0.625</v>
      </c>
      <c r="M2" s="86">
        <v>0.66666666666666663</v>
      </c>
      <c r="N2" s="86">
        <v>0.70833333333333337</v>
      </c>
      <c r="O2" s="86">
        <v>0.75</v>
      </c>
      <c r="P2" s="86">
        <v>0.79166666666666663</v>
      </c>
      <c r="Q2" s="101">
        <v>0.83333333333333337</v>
      </c>
    </row>
    <row r="3" spans="1:17" x14ac:dyDescent="0.2">
      <c r="A3" s="52" t="s">
        <v>46</v>
      </c>
      <c r="B3" s="74">
        <v>0</v>
      </c>
      <c r="C3" s="75">
        <v>0</v>
      </c>
      <c r="D3" s="75">
        <v>5</v>
      </c>
      <c r="E3" s="75">
        <v>5</v>
      </c>
      <c r="F3" s="75">
        <v>5</v>
      </c>
      <c r="G3" s="75">
        <v>7</v>
      </c>
      <c r="H3" s="75">
        <v>8</v>
      </c>
      <c r="I3" s="75">
        <v>8</v>
      </c>
      <c r="J3" s="75">
        <v>8</v>
      </c>
      <c r="K3" s="75">
        <v>8</v>
      </c>
      <c r="L3" s="75">
        <v>8</v>
      </c>
      <c r="M3" s="75">
        <v>3</v>
      </c>
      <c r="N3" s="75">
        <v>2</v>
      </c>
      <c r="O3" s="75">
        <v>0</v>
      </c>
      <c r="P3" s="75">
        <v>0</v>
      </c>
      <c r="Q3" s="76">
        <v>0</v>
      </c>
    </row>
    <row r="4" spans="1:17" x14ac:dyDescent="0.2">
      <c r="A4" s="52" t="s">
        <v>47</v>
      </c>
      <c r="B4" s="74">
        <v>1</v>
      </c>
      <c r="C4" s="75">
        <v>1</v>
      </c>
      <c r="D4" s="75">
        <v>1</v>
      </c>
      <c r="E4" s="75">
        <v>1</v>
      </c>
      <c r="F4" s="75">
        <v>1</v>
      </c>
      <c r="G4" s="75">
        <v>1</v>
      </c>
      <c r="H4" s="75">
        <v>1</v>
      </c>
      <c r="I4" s="75">
        <v>1</v>
      </c>
      <c r="J4" s="75">
        <v>2</v>
      </c>
      <c r="K4" s="75">
        <v>1</v>
      </c>
      <c r="L4" s="75">
        <v>1</v>
      </c>
      <c r="M4" s="75">
        <v>1</v>
      </c>
      <c r="N4" s="75">
        <v>1</v>
      </c>
      <c r="O4" s="75">
        <v>1</v>
      </c>
      <c r="P4" s="75">
        <v>1</v>
      </c>
      <c r="Q4" s="76">
        <v>1</v>
      </c>
    </row>
    <row r="5" spans="1:17" x14ac:dyDescent="0.2">
      <c r="A5" s="52" t="s">
        <v>48</v>
      </c>
      <c r="B5" s="74">
        <v>0</v>
      </c>
      <c r="C5" s="75">
        <v>0</v>
      </c>
      <c r="D5" s="75">
        <v>1</v>
      </c>
      <c r="E5" s="75">
        <v>1</v>
      </c>
      <c r="F5" s="75">
        <v>1</v>
      </c>
      <c r="G5" s="75">
        <v>2</v>
      </c>
      <c r="H5" s="75">
        <v>2</v>
      </c>
      <c r="I5" s="75">
        <v>1</v>
      </c>
      <c r="J5" s="75">
        <v>1</v>
      </c>
      <c r="K5" s="75">
        <v>1</v>
      </c>
      <c r="L5" s="75">
        <v>0</v>
      </c>
      <c r="M5" s="75">
        <v>0</v>
      </c>
      <c r="N5" s="75">
        <v>0</v>
      </c>
      <c r="O5" s="75">
        <v>0</v>
      </c>
      <c r="P5" s="75">
        <v>0</v>
      </c>
      <c r="Q5" s="76">
        <v>0</v>
      </c>
    </row>
    <row r="6" spans="1:17" x14ac:dyDescent="0.2">
      <c r="A6" s="52" t="s">
        <v>49</v>
      </c>
      <c r="B6" s="74">
        <v>38</v>
      </c>
      <c r="C6" s="75">
        <v>38</v>
      </c>
      <c r="D6" s="75">
        <v>34</v>
      </c>
      <c r="E6" s="75">
        <v>34</v>
      </c>
      <c r="F6" s="75">
        <v>31</v>
      </c>
      <c r="G6" s="75">
        <v>29</v>
      </c>
      <c r="H6" s="75">
        <v>30</v>
      </c>
      <c r="I6" s="75">
        <v>30</v>
      </c>
      <c r="J6" s="75">
        <v>29</v>
      </c>
      <c r="K6" s="75">
        <v>31</v>
      </c>
      <c r="L6" s="75">
        <v>30</v>
      </c>
      <c r="M6" s="75">
        <v>35</v>
      </c>
      <c r="N6" s="75">
        <v>35</v>
      </c>
      <c r="O6" s="75">
        <v>35</v>
      </c>
      <c r="P6" s="75">
        <v>38</v>
      </c>
      <c r="Q6" s="76">
        <v>38</v>
      </c>
    </row>
    <row r="7" spans="1:17" x14ac:dyDescent="0.2">
      <c r="A7" s="52" t="s">
        <v>50</v>
      </c>
      <c r="B7" s="74">
        <v>0</v>
      </c>
      <c r="C7" s="75">
        <v>0</v>
      </c>
      <c r="D7" s="75">
        <v>1</v>
      </c>
      <c r="E7" s="75">
        <v>1</v>
      </c>
      <c r="F7" s="75">
        <v>2</v>
      </c>
      <c r="G7" s="75">
        <v>3</v>
      </c>
      <c r="H7" s="75">
        <v>1</v>
      </c>
      <c r="I7" s="75">
        <v>1</v>
      </c>
      <c r="J7" s="75">
        <v>2</v>
      </c>
      <c r="K7" s="75">
        <v>3</v>
      </c>
      <c r="L7" s="75">
        <v>3</v>
      </c>
      <c r="M7" s="75">
        <v>1</v>
      </c>
      <c r="N7" s="75">
        <v>1</v>
      </c>
      <c r="O7" s="75">
        <v>0</v>
      </c>
      <c r="P7" s="75">
        <v>0</v>
      </c>
      <c r="Q7" s="76">
        <v>0</v>
      </c>
    </row>
    <row r="8" spans="1:17" x14ac:dyDescent="0.2">
      <c r="A8" s="52" t="s">
        <v>51</v>
      </c>
      <c r="B8" s="74">
        <v>0</v>
      </c>
      <c r="C8" s="75">
        <v>0</v>
      </c>
      <c r="D8" s="75">
        <v>1</v>
      </c>
      <c r="E8" s="75">
        <v>3</v>
      </c>
      <c r="F8" s="75">
        <v>3</v>
      </c>
      <c r="G8" s="75">
        <v>4</v>
      </c>
      <c r="H8" s="75">
        <v>6</v>
      </c>
      <c r="I8" s="75">
        <v>6</v>
      </c>
      <c r="J8" s="75">
        <v>6</v>
      </c>
      <c r="K8" s="75">
        <v>6</v>
      </c>
      <c r="L8" s="75">
        <v>6</v>
      </c>
      <c r="M8" s="75">
        <v>3</v>
      </c>
      <c r="N8" s="75">
        <v>2</v>
      </c>
      <c r="O8" s="75">
        <v>2</v>
      </c>
      <c r="P8" s="75">
        <v>2</v>
      </c>
      <c r="Q8" s="76">
        <v>0</v>
      </c>
    </row>
    <row r="9" spans="1:17" x14ac:dyDescent="0.2">
      <c r="A9" s="52" t="s">
        <v>52</v>
      </c>
      <c r="B9" s="74">
        <v>0</v>
      </c>
      <c r="C9" s="75">
        <v>0</v>
      </c>
      <c r="D9" s="75">
        <v>0</v>
      </c>
      <c r="E9" s="75">
        <v>1</v>
      </c>
      <c r="F9" s="75">
        <v>1</v>
      </c>
      <c r="G9" s="75">
        <v>1</v>
      </c>
      <c r="H9" s="75">
        <v>1</v>
      </c>
      <c r="I9" s="75">
        <v>1</v>
      </c>
      <c r="J9" s="75">
        <v>2</v>
      </c>
      <c r="K9" s="75">
        <v>2</v>
      </c>
      <c r="L9" s="75">
        <v>1</v>
      </c>
      <c r="M9" s="75">
        <v>1</v>
      </c>
      <c r="N9" s="75">
        <v>1</v>
      </c>
      <c r="O9" s="75">
        <v>1</v>
      </c>
      <c r="P9" s="75">
        <v>0</v>
      </c>
      <c r="Q9" s="76">
        <v>0</v>
      </c>
    </row>
    <row r="10" spans="1:17" x14ac:dyDescent="0.2">
      <c r="A10" s="52" t="s">
        <v>53</v>
      </c>
      <c r="B10" s="74">
        <v>33</v>
      </c>
      <c r="C10" s="75">
        <v>33</v>
      </c>
      <c r="D10" s="75">
        <v>33</v>
      </c>
      <c r="E10" s="75">
        <v>29</v>
      </c>
      <c r="F10" s="75">
        <v>29</v>
      </c>
      <c r="G10" s="75">
        <v>27</v>
      </c>
      <c r="H10" s="75">
        <v>25</v>
      </c>
      <c r="I10" s="75">
        <v>24</v>
      </c>
      <c r="J10" s="75">
        <v>24</v>
      </c>
      <c r="K10" s="75">
        <v>25</v>
      </c>
      <c r="L10" s="75">
        <v>26</v>
      </c>
      <c r="M10" s="75">
        <v>25</v>
      </c>
      <c r="N10" s="75">
        <v>26</v>
      </c>
      <c r="O10" s="75">
        <v>29</v>
      </c>
      <c r="P10" s="75">
        <v>29</v>
      </c>
      <c r="Q10" s="76">
        <v>29</v>
      </c>
    </row>
    <row r="11" spans="1:17" x14ac:dyDescent="0.2">
      <c r="A11" s="52" t="s">
        <v>54</v>
      </c>
      <c r="B11" s="74">
        <v>0</v>
      </c>
      <c r="C11" s="75">
        <v>0</v>
      </c>
      <c r="D11" s="75">
        <v>0</v>
      </c>
      <c r="E11" s="75">
        <v>1</v>
      </c>
      <c r="F11" s="75">
        <v>1</v>
      </c>
      <c r="G11" s="75">
        <v>0</v>
      </c>
      <c r="H11" s="75">
        <v>2</v>
      </c>
      <c r="I11" s="75">
        <v>2</v>
      </c>
      <c r="J11" s="75">
        <v>2</v>
      </c>
      <c r="K11" s="75">
        <v>0</v>
      </c>
      <c r="L11" s="75">
        <v>0</v>
      </c>
      <c r="M11" s="75">
        <v>1</v>
      </c>
      <c r="N11" s="75">
        <v>2</v>
      </c>
      <c r="O11" s="75">
        <v>2</v>
      </c>
      <c r="P11" s="75">
        <v>2</v>
      </c>
      <c r="Q11" s="76">
        <v>0</v>
      </c>
    </row>
    <row r="12" spans="1:17" x14ac:dyDescent="0.2">
      <c r="A12" s="52" t="s">
        <v>55</v>
      </c>
      <c r="B12" s="74">
        <v>0</v>
      </c>
      <c r="C12" s="75">
        <v>0</v>
      </c>
      <c r="D12" s="75">
        <v>5</v>
      </c>
      <c r="E12" s="75">
        <v>5</v>
      </c>
      <c r="F12" s="75">
        <v>5</v>
      </c>
      <c r="G12" s="75">
        <v>7</v>
      </c>
      <c r="H12" s="75">
        <v>7</v>
      </c>
      <c r="I12" s="75">
        <v>7</v>
      </c>
      <c r="J12" s="75">
        <v>7</v>
      </c>
      <c r="K12" s="75">
        <v>7</v>
      </c>
      <c r="L12" s="75">
        <v>7</v>
      </c>
      <c r="M12" s="75">
        <v>2</v>
      </c>
      <c r="N12" s="75">
        <v>2</v>
      </c>
      <c r="O12" s="75">
        <v>2</v>
      </c>
      <c r="P12" s="75">
        <v>0</v>
      </c>
      <c r="Q12" s="76">
        <v>0</v>
      </c>
    </row>
    <row r="13" spans="1:17" x14ac:dyDescent="0.2">
      <c r="A13" s="52" t="s">
        <v>56</v>
      </c>
      <c r="B13" s="74">
        <v>0</v>
      </c>
      <c r="C13" s="75">
        <v>0</v>
      </c>
      <c r="D13" s="75">
        <v>1</v>
      </c>
      <c r="E13" s="75">
        <v>1</v>
      </c>
      <c r="F13" s="75">
        <v>2</v>
      </c>
      <c r="G13" s="75">
        <v>2</v>
      </c>
      <c r="H13" s="75">
        <v>2</v>
      </c>
      <c r="I13" s="75">
        <v>2</v>
      </c>
      <c r="J13" s="75">
        <v>1</v>
      </c>
      <c r="K13" s="75">
        <v>1</v>
      </c>
      <c r="L13" s="75">
        <v>1</v>
      </c>
      <c r="M13" s="75">
        <v>1</v>
      </c>
      <c r="N13" s="75">
        <v>1</v>
      </c>
      <c r="O13" s="75">
        <v>0</v>
      </c>
      <c r="P13" s="75">
        <v>0</v>
      </c>
      <c r="Q13" s="76">
        <v>0</v>
      </c>
    </row>
    <row r="14" spans="1:17" x14ac:dyDescent="0.2">
      <c r="A14" s="52" t="s">
        <v>57</v>
      </c>
      <c r="B14" s="74">
        <v>0</v>
      </c>
      <c r="C14" s="75">
        <v>0</v>
      </c>
      <c r="D14" s="75">
        <v>1</v>
      </c>
      <c r="E14" s="75">
        <v>1</v>
      </c>
      <c r="F14" s="75">
        <v>1</v>
      </c>
      <c r="G14" s="75">
        <v>1</v>
      </c>
      <c r="H14" s="75">
        <v>1</v>
      </c>
      <c r="I14" s="75">
        <v>1</v>
      </c>
      <c r="J14" s="75">
        <v>0</v>
      </c>
      <c r="K14" s="75">
        <v>1</v>
      </c>
      <c r="L14" s="75">
        <v>1</v>
      </c>
      <c r="M14" s="75">
        <v>0</v>
      </c>
      <c r="N14" s="75">
        <v>0</v>
      </c>
      <c r="O14" s="75">
        <v>0</v>
      </c>
      <c r="P14" s="75">
        <v>0</v>
      </c>
      <c r="Q14" s="76">
        <v>0</v>
      </c>
    </row>
    <row r="15" spans="1:17" x14ac:dyDescent="0.2">
      <c r="A15" s="52" t="s">
        <v>58</v>
      </c>
      <c r="B15" s="74">
        <v>8</v>
      </c>
      <c r="C15" s="75">
        <v>9</v>
      </c>
      <c r="D15" s="75">
        <v>8</v>
      </c>
      <c r="E15" s="75">
        <v>8</v>
      </c>
      <c r="F15" s="75">
        <v>7</v>
      </c>
      <c r="G15" s="75">
        <v>5</v>
      </c>
      <c r="H15" s="75">
        <v>6</v>
      </c>
      <c r="I15" s="75">
        <v>5</v>
      </c>
      <c r="J15" s="75">
        <v>5</v>
      </c>
      <c r="K15" s="75">
        <v>5</v>
      </c>
      <c r="L15" s="75">
        <v>5</v>
      </c>
      <c r="M15" s="75">
        <v>5</v>
      </c>
      <c r="N15" s="75">
        <v>5</v>
      </c>
      <c r="O15" s="75">
        <v>6</v>
      </c>
      <c r="P15" s="75">
        <v>6</v>
      </c>
      <c r="Q15" s="76">
        <v>6</v>
      </c>
    </row>
    <row r="16" spans="1:17" x14ac:dyDescent="0.2">
      <c r="A16" s="52" t="s">
        <v>59</v>
      </c>
      <c r="B16" s="74">
        <v>0</v>
      </c>
      <c r="C16" s="75">
        <v>0</v>
      </c>
      <c r="D16" s="75">
        <v>0</v>
      </c>
      <c r="E16" s="75">
        <v>0</v>
      </c>
      <c r="F16" s="75">
        <v>1</v>
      </c>
      <c r="G16" s="75">
        <v>0</v>
      </c>
      <c r="H16" s="75">
        <v>0</v>
      </c>
      <c r="I16" s="75">
        <v>0</v>
      </c>
      <c r="J16" s="75">
        <v>3</v>
      </c>
      <c r="K16" s="75">
        <v>1</v>
      </c>
      <c r="L16" s="75">
        <v>1</v>
      </c>
      <c r="M16" s="75">
        <v>2</v>
      </c>
      <c r="N16" s="75">
        <v>2</v>
      </c>
      <c r="O16" s="75">
        <v>2</v>
      </c>
      <c r="P16" s="75">
        <v>0</v>
      </c>
      <c r="Q16" s="76">
        <v>0</v>
      </c>
    </row>
    <row r="17" spans="1:17" x14ac:dyDescent="0.2">
      <c r="A17" s="52" t="s">
        <v>60</v>
      </c>
      <c r="B17" s="74">
        <v>0</v>
      </c>
      <c r="C17" s="75">
        <v>0</v>
      </c>
      <c r="D17" s="75">
        <v>3</v>
      </c>
      <c r="E17" s="75">
        <v>3</v>
      </c>
      <c r="F17" s="75">
        <v>3</v>
      </c>
      <c r="G17" s="75">
        <v>5</v>
      </c>
      <c r="H17" s="75">
        <v>5</v>
      </c>
      <c r="I17" s="75">
        <v>5</v>
      </c>
      <c r="J17" s="75">
        <v>5</v>
      </c>
      <c r="K17" s="75">
        <v>5</v>
      </c>
      <c r="L17" s="75">
        <v>5</v>
      </c>
      <c r="M17" s="75">
        <v>2</v>
      </c>
      <c r="N17" s="75">
        <v>2</v>
      </c>
      <c r="O17" s="75">
        <v>1</v>
      </c>
      <c r="P17" s="75">
        <v>0</v>
      </c>
      <c r="Q17" s="76">
        <v>0</v>
      </c>
    </row>
    <row r="18" spans="1:17" x14ac:dyDescent="0.2">
      <c r="A18" s="52" t="s">
        <v>61</v>
      </c>
      <c r="B18" s="74">
        <v>0</v>
      </c>
      <c r="C18" s="75">
        <v>0</v>
      </c>
      <c r="D18" s="75">
        <v>3</v>
      </c>
      <c r="E18" s="75">
        <v>2</v>
      </c>
      <c r="F18" s="75">
        <v>2</v>
      </c>
      <c r="G18" s="75">
        <v>2</v>
      </c>
      <c r="H18" s="75">
        <v>4</v>
      </c>
      <c r="I18" s="75">
        <v>3</v>
      </c>
      <c r="J18" s="75">
        <v>2</v>
      </c>
      <c r="K18" s="75">
        <v>3</v>
      </c>
      <c r="L18" s="75">
        <v>2</v>
      </c>
      <c r="M18" s="75">
        <v>1</v>
      </c>
      <c r="N18" s="75">
        <v>1</v>
      </c>
      <c r="O18" s="75">
        <v>0</v>
      </c>
      <c r="P18" s="75">
        <v>0</v>
      </c>
      <c r="Q18" s="76">
        <v>0</v>
      </c>
    </row>
    <row r="19" spans="1:17" x14ac:dyDescent="0.2">
      <c r="A19" s="52" t="s">
        <v>62</v>
      </c>
      <c r="B19" s="74">
        <v>18</v>
      </c>
      <c r="C19" s="75">
        <v>18</v>
      </c>
      <c r="D19" s="75">
        <v>17</v>
      </c>
      <c r="E19" s="75">
        <v>17</v>
      </c>
      <c r="F19" s="75">
        <v>17</v>
      </c>
      <c r="G19" s="75">
        <v>13</v>
      </c>
      <c r="H19" s="75">
        <v>14</v>
      </c>
      <c r="I19" s="75">
        <v>14</v>
      </c>
      <c r="J19" s="75">
        <v>12</v>
      </c>
      <c r="K19" s="75">
        <v>11</v>
      </c>
      <c r="L19" s="75">
        <v>11</v>
      </c>
      <c r="M19" s="75">
        <v>11</v>
      </c>
      <c r="N19" s="75">
        <v>13</v>
      </c>
      <c r="O19" s="75">
        <v>12</v>
      </c>
      <c r="P19" s="75">
        <v>13</v>
      </c>
      <c r="Q19" s="76">
        <v>14</v>
      </c>
    </row>
    <row r="20" spans="1:17" x14ac:dyDescent="0.2">
      <c r="A20" s="52" t="s">
        <v>63</v>
      </c>
      <c r="B20" s="74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1</v>
      </c>
      <c r="I20" s="75">
        <v>1</v>
      </c>
      <c r="J20" s="75">
        <v>0</v>
      </c>
      <c r="K20" s="75">
        <v>1</v>
      </c>
      <c r="L20" s="75">
        <v>1</v>
      </c>
      <c r="M20" s="75">
        <v>0</v>
      </c>
      <c r="N20" s="75">
        <v>1</v>
      </c>
      <c r="O20" s="75">
        <v>0</v>
      </c>
      <c r="P20" s="75">
        <v>0</v>
      </c>
      <c r="Q20" s="76">
        <v>0</v>
      </c>
    </row>
    <row r="21" spans="1:17" x14ac:dyDescent="0.2">
      <c r="A21" s="52" t="s">
        <v>64</v>
      </c>
      <c r="B21" s="74">
        <v>0</v>
      </c>
      <c r="C21" s="75">
        <v>0</v>
      </c>
      <c r="D21" s="75">
        <v>3</v>
      </c>
      <c r="E21" s="75">
        <v>3</v>
      </c>
      <c r="F21" s="75">
        <v>3</v>
      </c>
      <c r="G21" s="75">
        <v>3</v>
      </c>
      <c r="H21" s="75">
        <v>3</v>
      </c>
      <c r="I21" s="75">
        <v>3</v>
      </c>
      <c r="J21" s="75">
        <v>3</v>
      </c>
      <c r="K21" s="75">
        <v>3</v>
      </c>
      <c r="L21" s="75">
        <v>3</v>
      </c>
      <c r="M21" s="75">
        <v>0</v>
      </c>
      <c r="N21" s="75">
        <v>0</v>
      </c>
      <c r="O21" s="75">
        <v>0</v>
      </c>
      <c r="P21" s="75">
        <v>0</v>
      </c>
      <c r="Q21" s="76">
        <v>0</v>
      </c>
    </row>
    <row r="22" spans="1:17" x14ac:dyDescent="0.2">
      <c r="A22" s="52" t="s">
        <v>65</v>
      </c>
      <c r="B22" s="74">
        <v>1</v>
      </c>
      <c r="C22" s="75">
        <v>1</v>
      </c>
      <c r="D22" s="75">
        <v>2</v>
      </c>
      <c r="E22" s="75">
        <v>2</v>
      </c>
      <c r="F22" s="75">
        <v>2</v>
      </c>
      <c r="G22" s="75">
        <v>2</v>
      </c>
      <c r="H22" s="75">
        <v>2</v>
      </c>
      <c r="I22" s="75">
        <v>2</v>
      </c>
      <c r="J22" s="75">
        <v>2</v>
      </c>
      <c r="K22" s="75">
        <v>2</v>
      </c>
      <c r="L22" s="75">
        <v>2</v>
      </c>
      <c r="M22" s="75">
        <v>2</v>
      </c>
      <c r="N22" s="75">
        <v>2</v>
      </c>
      <c r="O22" s="75">
        <v>2</v>
      </c>
      <c r="P22" s="75">
        <v>1</v>
      </c>
      <c r="Q22" s="76">
        <v>1</v>
      </c>
    </row>
    <row r="23" spans="1:17" x14ac:dyDescent="0.2">
      <c r="A23" s="52" t="s">
        <v>66</v>
      </c>
      <c r="B23" s="74">
        <v>0</v>
      </c>
      <c r="C23" s="75">
        <v>0</v>
      </c>
      <c r="D23" s="75">
        <v>1</v>
      </c>
      <c r="E23" s="75">
        <v>1</v>
      </c>
      <c r="F23" s="75">
        <v>0</v>
      </c>
      <c r="G23" s="75">
        <v>2</v>
      </c>
      <c r="H23" s="75">
        <v>2</v>
      </c>
      <c r="I23" s="75">
        <v>1</v>
      </c>
      <c r="J23" s="75">
        <v>0</v>
      </c>
      <c r="K23" s="75">
        <v>0</v>
      </c>
      <c r="L23" s="75">
        <v>1</v>
      </c>
      <c r="M23" s="75">
        <v>3</v>
      </c>
      <c r="N23" s="75">
        <v>2</v>
      </c>
      <c r="O23" s="75">
        <v>1</v>
      </c>
      <c r="P23" s="75">
        <v>0</v>
      </c>
      <c r="Q23" s="76">
        <v>0</v>
      </c>
    </row>
    <row r="24" spans="1:17" x14ac:dyDescent="0.2">
      <c r="A24" s="52" t="s">
        <v>67</v>
      </c>
      <c r="B24" s="74">
        <v>0</v>
      </c>
      <c r="C24" s="75">
        <v>0</v>
      </c>
      <c r="D24" s="75">
        <v>4</v>
      </c>
      <c r="E24" s="75">
        <v>4</v>
      </c>
      <c r="F24" s="75">
        <v>4</v>
      </c>
      <c r="G24" s="75">
        <v>4</v>
      </c>
      <c r="H24" s="75">
        <v>4</v>
      </c>
      <c r="I24" s="75">
        <v>4</v>
      </c>
      <c r="J24" s="75">
        <v>4</v>
      </c>
      <c r="K24" s="75">
        <v>4</v>
      </c>
      <c r="L24" s="75">
        <v>4</v>
      </c>
      <c r="M24" s="75">
        <v>3</v>
      </c>
      <c r="N24" s="75">
        <v>3</v>
      </c>
      <c r="O24" s="75">
        <v>2</v>
      </c>
      <c r="P24" s="75">
        <v>0</v>
      </c>
      <c r="Q24" s="76">
        <v>0</v>
      </c>
    </row>
    <row r="25" spans="1:17" x14ac:dyDescent="0.2">
      <c r="A25" s="52" t="s">
        <v>68</v>
      </c>
      <c r="B25" s="74">
        <v>1</v>
      </c>
      <c r="C25" s="75">
        <v>1</v>
      </c>
      <c r="D25" s="75">
        <v>1</v>
      </c>
      <c r="E25" s="75">
        <v>1</v>
      </c>
      <c r="F25" s="75">
        <v>1</v>
      </c>
      <c r="G25" s="75">
        <v>1</v>
      </c>
      <c r="H25" s="75">
        <v>1</v>
      </c>
      <c r="I25" s="75">
        <v>1</v>
      </c>
      <c r="J25" s="75">
        <v>1</v>
      </c>
      <c r="K25" s="75">
        <v>1</v>
      </c>
      <c r="L25" s="75">
        <v>1</v>
      </c>
      <c r="M25" s="75">
        <v>1</v>
      </c>
      <c r="N25" s="75">
        <v>1</v>
      </c>
      <c r="O25" s="75">
        <v>1</v>
      </c>
      <c r="P25" s="75">
        <v>1</v>
      </c>
      <c r="Q25" s="76">
        <v>1</v>
      </c>
    </row>
    <row r="26" spans="1:17" x14ac:dyDescent="0.2">
      <c r="A26" s="52" t="s">
        <v>69</v>
      </c>
      <c r="B26" s="74">
        <v>0</v>
      </c>
      <c r="C26" s="75">
        <v>0</v>
      </c>
      <c r="D26" s="75">
        <v>1</v>
      </c>
      <c r="E26" s="75">
        <v>1</v>
      </c>
      <c r="F26" s="75">
        <v>1</v>
      </c>
      <c r="G26" s="75">
        <v>1</v>
      </c>
      <c r="H26" s="75">
        <v>1</v>
      </c>
      <c r="I26" s="75">
        <v>1</v>
      </c>
      <c r="J26" s="75">
        <v>1</v>
      </c>
      <c r="K26" s="75">
        <v>1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6">
        <v>0</v>
      </c>
    </row>
    <row r="27" spans="1:17" x14ac:dyDescent="0.2">
      <c r="A27" s="52" t="s">
        <v>70</v>
      </c>
      <c r="B27" s="74">
        <v>1</v>
      </c>
      <c r="C27" s="75">
        <v>1</v>
      </c>
      <c r="D27" s="75">
        <v>1</v>
      </c>
      <c r="E27" s="75">
        <v>1</v>
      </c>
      <c r="F27" s="75">
        <v>1</v>
      </c>
      <c r="G27" s="75">
        <v>1</v>
      </c>
      <c r="H27" s="75">
        <v>1</v>
      </c>
      <c r="I27" s="75">
        <v>1</v>
      </c>
      <c r="J27" s="75">
        <v>2</v>
      </c>
      <c r="K27" s="75">
        <v>2</v>
      </c>
      <c r="L27" s="75">
        <v>2</v>
      </c>
      <c r="M27" s="75">
        <v>2</v>
      </c>
      <c r="N27" s="75">
        <v>2</v>
      </c>
      <c r="O27" s="75">
        <v>2</v>
      </c>
      <c r="P27" s="75">
        <v>2</v>
      </c>
      <c r="Q27" s="76">
        <v>2</v>
      </c>
    </row>
    <row r="28" spans="1:17" x14ac:dyDescent="0.2">
      <c r="A28" s="52" t="s">
        <v>71</v>
      </c>
      <c r="B28" s="74">
        <v>0</v>
      </c>
      <c r="C28" s="75">
        <v>0</v>
      </c>
      <c r="D28" s="75">
        <v>3</v>
      </c>
      <c r="E28" s="75">
        <v>3</v>
      </c>
      <c r="F28" s="75">
        <v>3</v>
      </c>
      <c r="G28" s="75">
        <v>5</v>
      </c>
      <c r="H28" s="75">
        <v>5</v>
      </c>
      <c r="I28" s="75">
        <v>5</v>
      </c>
      <c r="J28" s="75">
        <v>5</v>
      </c>
      <c r="K28" s="75">
        <v>5</v>
      </c>
      <c r="L28" s="75">
        <v>5</v>
      </c>
      <c r="M28" s="75">
        <v>3</v>
      </c>
      <c r="N28" s="75">
        <v>3</v>
      </c>
      <c r="O28" s="75">
        <v>1</v>
      </c>
      <c r="P28" s="75">
        <v>1</v>
      </c>
      <c r="Q28" s="76">
        <v>0</v>
      </c>
    </row>
    <row r="29" spans="1:17" x14ac:dyDescent="0.2">
      <c r="A29" s="52" t="s">
        <v>72</v>
      </c>
      <c r="B29" s="74">
        <v>0</v>
      </c>
      <c r="C29" s="75">
        <v>0</v>
      </c>
      <c r="D29" s="75">
        <v>1</v>
      </c>
      <c r="E29" s="75">
        <v>1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6">
        <v>0</v>
      </c>
    </row>
    <row r="30" spans="1:17" x14ac:dyDescent="0.2">
      <c r="A30" s="52" t="s">
        <v>73</v>
      </c>
      <c r="B30" s="74">
        <v>0</v>
      </c>
      <c r="C30" s="75">
        <v>8</v>
      </c>
      <c r="D30" s="75">
        <v>9</v>
      </c>
      <c r="E30" s="75">
        <v>9</v>
      </c>
      <c r="F30" s="75">
        <v>9</v>
      </c>
      <c r="G30" s="75">
        <v>9</v>
      </c>
      <c r="H30" s="75">
        <v>9</v>
      </c>
      <c r="I30" s="75">
        <v>9</v>
      </c>
      <c r="J30" s="75">
        <v>9</v>
      </c>
      <c r="K30" s="75">
        <v>7</v>
      </c>
      <c r="L30" s="75">
        <v>7</v>
      </c>
      <c r="M30" s="75">
        <v>3</v>
      </c>
      <c r="N30" s="75">
        <v>2</v>
      </c>
      <c r="O30" s="75">
        <v>2</v>
      </c>
      <c r="P30" s="75">
        <v>1</v>
      </c>
      <c r="Q30" s="76">
        <v>0</v>
      </c>
    </row>
    <row r="31" spans="1:17" x14ac:dyDescent="0.2">
      <c r="A31" s="52" t="s">
        <v>74</v>
      </c>
      <c r="B31" s="74">
        <v>10</v>
      </c>
      <c r="C31" s="75">
        <v>10</v>
      </c>
      <c r="D31" s="75">
        <v>9</v>
      </c>
      <c r="E31" s="75">
        <v>9</v>
      </c>
      <c r="F31" s="75">
        <v>9</v>
      </c>
      <c r="G31" s="75">
        <v>8</v>
      </c>
      <c r="H31" s="75">
        <v>8</v>
      </c>
      <c r="I31" s="75">
        <v>8</v>
      </c>
      <c r="J31" s="75">
        <v>7</v>
      </c>
      <c r="K31" s="75">
        <v>8</v>
      </c>
      <c r="L31" s="75">
        <v>8</v>
      </c>
      <c r="M31" s="75">
        <v>7</v>
      </c>
      <c r="N31" s="75">
        <v>6</v>
      </c>
      <c r="O31" s="75">
        <v>7</v>
      </c>
      <c r="P31" s="75">
        <v>7</v>
      </c>
      <c r="Q31" s="76">
        <v>8</v>
      </c>
    </row>
    <row r="32" spans="1:17" x14ac:dyDescent="0.2">
      <c r="A32" s="52" t="s">
        <v>75</v>
      </c>
      <c r="B32" s="74">
        <v>0</v>
      </c>
      <c r="C32" s="75">
        <v>1</v>
      </c>
      <c r="D32" s="75">
        <v>1</v>
      </c>
      <c r="E32" s="75">
        <v>1</v>
      </c>
      <c r="F32" s="75">
        <v>1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1</v>
      </c>
      <c r="M32" s="75">
        <v>0</v>
      </c>
      <c r="N32" s="75">
        <v>0</v>
      </c>
      <c r="O32" s="75">
        <v>0</v>
      </c>
      <c r="P32" s="75">
        <v>0</v>
      </c>
      <c r="Q32" s="76">
        <v>0</v>
      </c>
    </row>
    <row r="33" spans="1:17" x14ac:dyDescent="0.2">
      <c r="A33" s="52" t="s">
        <v>76</v>
      </c>
      <c r="B33" s="74">
        <v>0</v>
      </c>
      <c r="C33" s="75">
        <v>0</v>
      </c>
      <c r="D33" s="75">
        <v>0</v>
      </c>
      <c r="E33" s="75">
        <v>2</v>
      </c>
      <c r="F33" s="75">
        <v>2</v>
      </c>
      <c r="G33" s="75">
        <v>2</v>
      </c>
      <c r="H33" s="75">
        <v>2</v>
      </c>
      <c r="I33" s="75">
        <v>2</v>
      </c>
      <c r="J33" s="75">
        <v>2</v>
      </c>
      <c r="K33" s="75">
        <v>2</v>
      </c>
      <c r="L33" s="75">
        <v>2</v>
      </c>
      <c r="M33" s="75">
        <v>1</v>
      </c>
      <c r="N33" s="75">
        <v>1</v>
      </c>
      <c r="O33" s="75">
        <v>0</v>
      </c>
      <c r="P33" s="75">
        <v>0</v>
      </c>
      <c r="Q33" s="76">
        <v>0</v>
      </c>
    </row>
    <row r="34" spans="1:17" x14ac:dyDescent="0.2">
      <c r="A34" s="52" t="s">
        <v>77</v>
      </c>
      <c r="B34" s="74">
        <v>1</v>
      </c>
      <c r="C34" s="75">
        <v>1</v>
      </c>
      <c r="D34" s="75">
        <v>1</v>
      </c>
      <c r="E34" s="75">
        <v>1</v>
      </c>
      <c r="F34" s="75">
        <v>1</v>
      </c>
      <c r="G34" s="75">
        <v>1</v>
      </c>
      <c r="H34" s="75">
        <v>1</v>
      </c>
      <c r="I34" s="75">
        <v>0</v>
      </c>
      <c r="J34" s="75">
        <v>0</v>
      </c>
      <c r="K34" s="75">
        <v>1</v>
      </c>
      <c r="L34" s="75">
        <v>1</v>
      </c>
      <c r="M34" s="75">
        <v>1</v>
      </c>
      <c r="N34" s="75">
        <v>1</v>
      </c>
      <c r="O34" s="75">
        <v>1</v>
      </c>
      <c r="P34" s="75">
        <v>2</v>
      </c>
      <c r="Q34" s="76">
        <v>2</v>
      </c>
    </row>
    <row r="35" spans="1:17" x14ac:dyDescent="0.2">
      <c r="A35" s="52" t="s">
        <v>78</v>
      </c>
      <c r="B35" s="74">
        <v>10</v>
      </c>
      <c r="C35" s="75">
        <v>10</v>
      </c>
      <c r="D35" s="75">
        <v>10</v>
      </c>
      <c r="E35" s="75">
        <v>7</v>
      </c>
      <c r="F35" s="75">
        <v>7</v>
      </c>
      <c r="G35" s="75">
        <v>8</v>
      </c>
      <c r="H35" s="75">
        <v>8</v>
      </c>
      <c r="I35" s="75">
        <v>9</v>
      </c>
      <c r="J35" s="75">
        <v>8</v>
      </c>
      <c r="K35" s="75">
        <v>8</v>
      </c>
      <c r="L35" s="75">
        <v>8</v>
      </c>
      <c r="M35" s="75">
        <v>7</v>
      </c>
      <c r="N35" s="75">
        <v>9</v>
      </c>
      <c r="O35" s="75">
        <v>10</v>
      </c>
      <c r="P35" s="75">
        <v>11</v>
      </c>
      <c r="Q35" s="76">
        <v>11</v>
      </c>
    </row>
    <row r="36" spans="1:17" x14ac:dyDescent="0.2">
      <c r="A36" s="52" t="s">
        <v>79</v>
      </c>
      <c r="B36" s="74">
        <v>0</v>
      </c>
      <c r="C36" s="75">
        <v>0</v>
      </c>
      <c r="D36" s="75">
        <v>1</v>
      </c>
      <c r="E36" s="75">
        <v>1</v>
      </c>
      <c r="F36" s="75">
        <v>1</v>
      </c>
      <c r="G36" s="75">
        <v>1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6">
        <v>0</v>
      </c>
    </row>
    <row r="37" spans="1:17" x14ac:dyDescent="0.2">
      <c r="A37" s="52" t="s">
        <v>80</v>
      </c>
      <c r="B37" s="74">
        <v>0</v>
      </c>
      <c r="C37" s="75">
        <v>0</v>
      </c>
      <c r="D37" s="75">
        <v>1</v>
      </c>
      <c r="E37" s="75">
        <v>2</v>
      </c>
      <c r="F37" s="75">
        <v>2</v>
      </c>
      <c r="G37" s="75">
        <v>2</v>
      </c>
      <c r="H37" s="75">
        <v>2</v>
      </c>
      <c r="I37" s="75">
        <v>2</v>
      </c>
      <c r="J37" s="75">
        <v>2</v>
      </c>
      <c r="K37" s="75">
        <v>2</v>
      </c>
      <c r="L37" s="75">
        <v>2</v>
      </c>
      <c r="M37" s="75">
        <v>2</v>
      </c>
      <c r="N37" s="75">
        <v>0</v>
      </c>
      <c r="O37" s="75">
        <v>0</v>
      </c>
      <c r="P37" s="75">
        <v>0</v>
      </c>
      <c r="Q37" s="76">
        <v>0</v>
      </c>
    </row>
    <row r="38" spans="1:17" x14ac:dyDescent="0.2">
      <c r="A38" s="52" t="s">
        <v>81</v>
      </c>
      <c r="B38" s="74">
        <v>0</v>
      </c>
      <c r="C38" s="75">
        <v>1</v>
      </c>
      <c r="D38" s="75">
        <v>1</v>
      </c>
      <c r="E38" s="75">
        <v>1</v>
      </c>
      <c r="F38" s="75">
        <v>1</v>
      </c>
      <c r="G38" s="75">
        <v>1</v>
      </c>
      <c r="H38" s="75">
        <v>1</v>
      </c>
      <c r="I38" s="75">
        <v>1</v>
      </c>
      <c r="J38" s="75">
        <v>1</v>
      </c>
      <c r="K38" s="75">
        <v>1</v>
      </c>
      <c r="L38" s="75">
        <v>1</v>
      </c>
      <c r="M38" s="75">
        <v>0</v>
      </c>
      <c r="N38" s="75">
        <v>0</v>
      </c>
      <c r="O38" s="75">
        <v>0</v>
      </c>
      <c r="P38" s="75">
        <v>0</v>
      </c>
      <c r="Q38" s="76">
        <v>0</v>
      </c>
    </row>
    <row r="39" spans="1:17" x14ac:dyDescent="0.2">
      <c r="A39" s="52" t="s">
        <v>82</v>
      </c>
      <c r="B39" s="74">
        <v>6</v>
      </c>
      <c r="C39" s="75">
        <v>6</v>
      </c>
      <c r="D39" s="75">
        <v>4</v>
      </c>
      <c r="E39" s="75">
        <v>4</v>
      </c>
      <c r="F39" s="75">
        <v>4</v>
      </c>
      <c r="G39" s="75">
        <v>4</v>
      </c>
      <c r="H39" s="75">
        <v>4</v>
      </c>
      <c r="I39" s="75">
        <v>4</v>
      </c>
      <c r="J39" s="75">
        <v>4</v>
      </c>
      <c r="K39" s="75">
        <v>3</v>
      </c>
      <c r="L39" s="75">
        <v>2</v>
      </c>
      <c r="M39" s="75">
        <v>2</v>
      </c>
      <c r="N39" s="75">
        <v>5</v>
      </c>
      <c r="O39" s="75">
        <v>5</v>
      </c>
      <c r="P39" s="75">
        <v>5</v>
      </c>
      <c r="Q39" s="76">
        <v>5</v>
      </c>
    </row>
    <row r="40" spans="1:17" ht="13.5" thickBot="1" x14ac:dyDescent="0.25">
      <c r="A40" s="53" t="s">
        <v>83</v>
      </c>
      <c r="B40" s="77">
        <v>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1</v>
      </c>
      <c r="L40" s="78">
        <v>1</v>
      </c>
      <c r="M40" s="78">
        <v>0</v>
      </c>
      <c r="N40" s="78">
        <v>0</v>
      </c>
      <c r="O40" s="78">
        <v>0</v>
      </c>
      <c r="P40" s="78">
        <v>0</v>
      </c>
      <c r="Q40" s="79">
        <v>0</v>
      </c>
    </row>
  </sheetData>
  <mergeCells count="1">
    <mergeCell ref="B1:Q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H38" sqref="H38"/>
    </sheetView>
  </sheetViews>
  <sheetFormatPr defaultRowHeight="12.75" x14ac:dyDescent="0.2"/>
  <cols>
    <col min="1" max="1" width="34.28515625" style="54" customWidth="1"/>
    <col min="2" max="16384" width="9.140625" style="54"/>
  </cols>
  <sheetData>
    <row r="1" spans="1:17" ht="13.5" thickBot="1" x14ac:dyDescent="0.25">
      <c r="A1" s="64" t="s">
        <v>32</v>
      </c>
      <c r="B1" s="143" t="s">
        <v>30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5"/>
    </row>
    <row r="2" spans="1:17" ht="13.5" thickBot="1" x14ac:dyDescent="0.25">
      <c r="A2" s="88" t="s">
        <v>33</v>
      </c>
      <c r="B2" s="90">
        <v>0.20833333333333334</v>
      </c>
      <c r="C2" s="91">
        <v>0.25</v>
      </c>
      <c r="D2" s="91">
        <v>0.29166666666666669</v>
      </c>
      <c r="E2" s="91">
        <v>0.33333333333333331</v>
      </c>
      <c r="F2" s="91">
        <v>0.375</v>
      </c>
      <c r="G2" s="91">
        <v>0.41666666666666669</v>
      </c>
      <c r="H2" s="91">
        <v>0.45833333333333331</v>
      </c>
      <c r="I2" s="91">
        <v>0.5</v>
      </c>
      <c r="J2" s="91">
        <v>0.54166666666666663</v>
      </c>
      <c r="K2" s="91">
        <v>0.58333333333333337</v>
      </c>
      <c r="L2" s="91">
        <v>0.625</v>
      </c>
      <c r="M2" s="91">
        <v>0.66666666666666663</v>
      </c>
      <c r="N2" s="91">
        <v>0.70833333333333337</v>
      </c>
      <c r="O2" s="91">
        <v>0.75</v>
      </c>
      <c r="P2" s="91">
        <v>0.79166666666666663</v>
      </c>
      <c r="Q2" s="92">
        <v>0.83333333333333337</v>
      </c>
    </row>
    <row r="3" spans="1:17" x14ac:dyDescent="0.2">
      <c r="A3" s="89" t="s">
        <v>47</v>
      </c>
      <c r="B3" s="83">
        <v>0</v>
      </c>
      <c r="C3" s="84">
        <v>0</v>
      </c>
      <c r="D3" s="84">
        <v>0</v>
      </c>
      <c r="E3" s="84">
        <v>0</v>
      </c>
      <c r="F3" s="84">
        <v>1</v>
      </c>
      <c r="G3" s="84">
        <v>0</v>
      </c>
      <c r="H3" s="84">
        <v>1</v>
      </c>
      <c r="I3" s="84">
        <v>1</v>
      </c>
      <c r="J3" s="84">
        <v>1</v>
      </c>
      <c r="K3" s="84">
        <v>1</v>
      </c>
      <c r="L3" s="84">
        <v>1</v>
      </c>
      <c r="M3" s="84">
        <v>1</v>
      </c>
      <c r="N3" s="84">
        <v>1</v>
      </c>
      <c r="O3" s="84">
        <v>0</v>
      </c>
      <c r="P3" s="84">
        <v>0</v>
      </c>
      <c r="Q3" s="85">
        <v>0</v>
      </c>
    </row>
    <row r="4" spans="1:17" x14ac:dyDescent="0.2">
      <c r="A4" s="52" t="s">
        <v>48</v>
      </c>
      <c r="B4" s="74">
        <v>0</v>
      </c>
      <c r="C4" s="75">
        <v>0</v>
      </c>
      <c r="D4" s="75">
        <v>0</v>
      </c>
      <c r="E4" s="75">
        <v>1</v>
      </c>
      <c r="F4" s="75">
        <v>2</v>
      </c>
      <c r="G4" s="75">
        <v>3</v>
      </c>
      <c r="H4" s="75">
        <v>3</v>
      </c>
      <c r="I4" s="75">
        <v>3</v>
      </c>
      <c r="J4" s="75">
        <v>3</v>
      </c>
      <c r="K4" s="75">
        <v>3</v>
      </c>
      <c r="L4" s="75">
        <v>1</v>
      </c>
      <c r="M4" s="75">
        <v>1</v>
      </c>
      <c r="N4" s="75">
        <v>1</v>
      </c>
      <c r="O4" s="75">
        <v>0</v>
      </c>
      <c r="P4" s="75">
        <v>0</v>
      </c>
      <c r="Q4" s="76">
        <v>0</v>
      </c>
    </row>
    <row r="5" spans="1:17" x14ac:dyDescent="0.2">
      <c r="A5" s="52" t="s">
        <v>49</v>
      </c>
      <c r="B5" s="74">
        <v>39</v>
      </c>
      <c r="C5" s="75">
        <v>39</v>
      </c>
      <c r="D5" s="75">
        <v>38</v>
      </c>
      <c r="E5" s="75">
        <v>34</v>
      </c>
      <c r="F5" s="75">
        <v>35</v>
      </c>
      <c r="G5" s="75">
        <v>34</v>
      </c>
      <c r="H5" s="75">
        <v>34</v>
      </c>
      <c r="I5" s="75">
        <v>34</v>
      </c>
      <c r="J5" s="75">
        <v>34</v>
      </c>
      <c r="K5" s="75">
        <v>34</v>
      </c>
      <c r="L5" s="75">
        <v>34</v>
      </c>
      <c r="M5" s="75">
        <v>34</v>
      </c>
      <c r="N5" s="75">
        <v>35</v>
      </c>
      <c r="O5" s="75">
        <v>36</v>
      </c>
      <c r="P5" s="75">
        <v>35</v>
      </c>
      <c r="Q5" s="76">
        <v>36</v>
      </c>
    </row>
    <row r="6" spans="1:17" x14ac:dyDescent="0.2">
      <c r="A6" s="52" t="s">
        <v>50</v>
      </c>
      <c r="B6" s="74">
        <v>0</v>
      </c>
      <c r="C6" s="75">
        <v>0</v>
      </c>
      <c r="D6" s="75">
        <v>1</v>
      </c>
      <c r="E6" s="75">
        <v>3</v>
      </c>
      <c r="F6" s="75">
        <v>2</v>
      </c>
      <c r="G6" s="75">
        <v>1</v>
      </c>
      <c r="H6" s="75">
        <v>1</v>
      </c>
      <c r="I6" s="75">
        <v>2</v>
      </c>
      <c r="J6" s="75">
        <v>2</v>
      </c>
      <c r="K6" s="75">
        <v>1</v>
      </c>
      <c r="L6" s="75">
        <v>0</v>
      </c>
      <c r="M6" s="75">
        <v>2</v>
      </c>
      <c r="N6" s="75">
        <v>2</v>
      </c>
      <c r="O6" s="75">
        <v>2</v>
      </c>
      <c r="P6" s="75">
        <v>2</v>
      </c>
      <c r="Q6" s="76">
        <v>0</v>
      </c>
    </row>
    <row r="7" spans="1:17" x14ac:dyDescent="0.2">
      <c r="A7" s="52" t="s">
        <v>84</v>
      </c>
      <c r="B7" s="74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1</v>
      </c>
      <c r="O7" s="75">
        <v>0</v>
      </c>
      <c r="P7" s="75">
        <v>0</v>
      </c>
      <c r="Q7" s="76">
        <v>1</v>
      </c>
    </row>
    <row r="8" spans="1:17" x14ac:dyDescent="0.2">
      <c r="A8" s="52" t="s">
        <v>52</v>
      </c>
      <c r="B8" s="74">
        <v>0</v>
      </c>
      <c r="C8" s="75">
        <v>0</v>
      </c>
      <c r="D8" s="75">
        <v>2</v>
      </c>
      <c r="E8" s="75">
        <v>3</v>
      </c>
      <c r="F8" s="75">
        <v>3</v>
      </c>
      <c r="G8" s="75">
        <v>3</v>
      </c>
      <c r="H8" s="75">
        <v>3</v>
      </c>
      <c r="I8" s="75">
        <v>3</v>
      </c>
      <c r="J8" s="75">
        <v>3</v>
      </c>
      <c r="K8" s="75">
        <v>4</v>
      </c>
      <c r="L8" s="75">
        <v>3</v>
      </c>
      <c r="M8" s="75">
        <v>2</v>
      </c>
      <c r="N8" s="75">
        <v>2</v>
      </c>
      <c r="O8" s="75">
        <v>2</v>
      </c>
      <c r="P8" s="75">
        <v>1</v>
      </c>
      <c r="Q8" s="76">
        <v>0</v>
      </c>
    </row>
    <row r="9" spans="1:17" x14ac:dyDescent="0.2">
      <c r="A9" s="52" t="s">
        <v>53</v>
      </c>
      <c r="B9" s="74">
        <v>30</v>
      </c>
      <c r="C9" s="75">
        <v>30</v>
      </c>
      <c r="D9" s="75">
        <v>28</v>
      </c>
      <c r="E9" s="75">
        <v>27</v>
      </c>
      <c r="F9" s="75">
        <v>27</v>
      </c>
      <c r="G9" s="75">
        <v>21</v>
      </c>
      <c r="H9" s="75">
        <v>23</v>
      </c>
      <c r="I9" s="75">
        <v>22</v>
      </c>
      <c r="J9" s="75">
        <v>24</v>
      </c>
      <c r="K9" s="75">
        <v>23</v>
      </c>
      <c r="L9" s="75">
        <v>26</v>
      </c>
      <c r="M9" s="75">
        <v>27</v>
      </c>
      <c r="N9" s="75">
        <v>26</v>
      </c>
      <c r="O9" s="75">
        <v>26</v>
      </c>
      <c r="P9" s="75">
        <v>25</v>
      </c>
      <c r="Q9" s="76">
        <v>24</v>
      </c>
    </row>
    <row r="10" spans="1:17" x14ac:dyDescent="0.2">
      <c r="A10" s="52" t="s">
        <v>54</v>
      </c>
      <c r="B10" s="74">
        <v>0</v>
      </c>
      <c r="C10" s="75">
        <v>0</v>
      </c>
      <c r="D10" s="75">
        <v>0</v>
      </c>
      <c r="E10" s="75">
        <v>1</v>
      </c>
      <c r="F10" s="75">
        <v>1</v>
      </c>
      <c r="G10" s="75">
        <v>2</v>
      </c>
      <c r="H10" s="75">
        <v>3</v>
      </c>
      <c r="I10" s="75">
        <v>1</v>
      </c>
      <c r="J10" s="75">
        <v>3</v>
      </c>
      <c r="K10" s="75">
        <v>4</v>
      </c>
      <c r="L10" s="75">
        <v>4</v>
      </c>
      <c r="M10" s="75">
        <v>2</v>
      </c>
      <c r="N10" s="75">
        <v>1</v>
      </c>
      <c r="O10" s="75">
        <v>1</v>
      </c>
      <c r="P10" s="75">
        <v>1</v>
      </c>
      <c r="Q10" s="76">
        <v>0</v>
      </c>
    </row>
    <row r="11" spans="1:17" x14ac:dyDescent="0.2">
      <c r="A11" s="52" t="s">
        <v>56</v>
      </c>
      <c r="B11" s="74">
        <v>1</v>
      </c>
      <c r="C11" s="75">
        <v>1</v>
      </c>
      <c r="D11" s="75">
        <v>1</v>
      </c>
      <c r="E11" s="75">
        <v>1</v>
      </c>
      <c r="F11" s="75">
        <v>1</v>
      </c>
      <c r="G11" s="75">
        <v>2</v>
      </c>
      <c r="H11" s="75">
        <v>1</v>
      </c>
      <c r="I11" s="75">
        <v>1</v>
      </c>
      <c r="J11" s="75">
        <v>1</v>
      </c>
      <c r="K11" s="75">
        <v>1</v>
      </c>
      <c r="L11" s="75">
        <v>1</v>
      </c>
      <c r="M11" s="75">
        <v>1</v>
      </c>
      <c r="N11" s="75">
        <v>1</v>
      </c>
      <c r="O11" s="75">
        <v>1</v>
      </c>
      <c r="P11" s="75">
        <v>1</v>
      </c>
      <c r="Q11" s="76">
        <v>1</v>
      </c>
    </row>
    <row r="12" spans="1:17" x14ac:dyDescent="0.2">
      <c r="A12" s="52" t="s">
        <v>57</v>
      </c>
      <c r="B12" s="74">
        <v>0</v>
      </c>
      <c r="C12" s="75">
        <v>0</v>
      </c>
      <c r="D12" s="75">
        <v>0</v>
      </c>
      <c r="E12" s="75">
        <v>1</v>
      </c>
      <c r="F12" s="75">
        <v>1</v>
      </c>
      <c r="G12" s="75">
        <v>1</v>
      </c>
      <c r="H12" s="75">
        <v>1</v>
      </c>
      <c r="I12" s="75">
        <v>1</v>
      </c>
      <c r="J12" s="75">
        <v>1</v>
      </c>
      <c r="K12" s="75">
        <v>1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6">
        <v>0</v>
      </c>
    </row>
    <row r="13" spans="1:17" x14ac:dyDescent="0.2">
      <c r="A13" s="52" t="s">
        <v>58</v>
      </c>
      <c r="B13" s="74">
        <v>8</v>
      </c>
      <c r="C13" s="75">
        <v>8</v>
      </c>
      <c r="D13" s="75">
        <v>8</v>
      </c>
      <c r="E13" s="75">
        <v>8</v>
      </c>
      <c r="F13" s="75">
        <v>8</v>
      </c>
      <c r="G13" s="75">
        <v>8</v>
      </c>
      <c r="H13" s="75">
        <v>7</v>
      </c>
      <c r="I13" s="75">
        <v>6</v>
      </c>
      <c r="J13" s="75">
        <v>7</v>
      </c>
      <c r="K13" s="75">
        <v>7</v>
      </c>
      <c r="L13" s="75">
        <v>6</v>
      </c>
      <c r="M13" s="75">
        <v>7</v>
      </c>
      <c r="N13" s="75">
        <v>8</v>
      </c>
      <c r="O13" s="75">
        <v>8</v>
      </c>
      <c r="P13" s="75">
        <v>8</v>
      </c>
      <c r="Q13" s="76">
        <v>7</v>
      </c>
    </row>
    <row r="14" spans="1:17" x14ac:dyDescent="0.2">
      <c r="A14" s="52" t="s">
        <v>59</v>
      </c>
      <c r="B14" s="74">
        <v>0</v>
      </c>
      <c r="C14" s="75">
        <v>0</v>
      </c>
      <c r="D14" s="75">
        <v>1</v>
      </c>
      <c r="E14" s="75">
        <v>4</v>
      </c>
      <c r="F14" s="75">
        <v>5</v>
      </c>
      <c r="G14" s="75">
        <v>4</v>
      </c>
      <c r="H14" s="75">
        <v>1</v>
      </c>
      <c r="I14" s="75">
        <v>1</v>
      </c>
      <c r="J14" s="75">
        <v>1</v>
      </c>
      <c r="K14" s="75">
        <v>1</v>
      </c>
      <c r="L14" s="75">
        <v>1</v>
      </c>
      <c r="M14" s="75">
        <v>1</v>
      </c>
      <c r="N14" s="75">
        <v>0</v>
      </c>
      <c r="O14" s="75">
        <v>0</v>
      </c>
      <c r="P14" s="75">
        <v>0</v>
      </c>
      <c r="Q14" s="76">
        <v>0</v>
      </c>
    </row>
    <row r="15" spans="1:17" x14ac:dyDescent="0.2">
      <c r="A15" s="52" t="s">
        <v>61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1</v>
      </c>
      <c r="J15" s="75">
        <v>1</v>
      </c>
      <c r="K15" s="75">
        <v>1</v>
      </c>
      <c r="L15" s="75">
        <v>2</v>
      </c>
      <c r="M15" s="75">
        <v>1</v>
      </c>
      <c r="N15" s="75">
        <v>1</v>
      </c>
      <c r="O15" s="75">
        <v>1</v>
      </c>
      <c r="P15" s="75">
        <v>1</v>
      </c>
      <c r="Q15" s="76">
        <v>1</v>
      </c>
    </row>
    <row r="16" spans="1:17" x14ac:dyDescent="0.2">
      <c r="A16" s="52" t="s">
        <v>85</v>
      </c>
      <c r="B16" s="74">
        <v>0</v>
      </c>
      <c r="C16" s="75">
        <v>0</v>
      </c>
      <c r="D16" s="75">
        <v>3</v>
      </c>
      <c r="E16" s="75">
        <v>3</v>
      </c>
      <c r="F16" s="75">
        <v>3</v>
      </c>
      <c r="G16" s="75">
        <v>3</v>
      </c>
      <c r="H16" s="75">
        <v>3</v>
      </c>
      <c r="I16" s="75">
        <v>2</v>
      </c>
      <c r="J16" s="75">
        <v>2</v>
      </c>
      <c r="K16" s="75">
        <v>1</v>
      </c>
      <c r="L16" s="75">
        <v>1</v>
      </c>
      <c r="M16" s="75">
        <v>0</v>
      </c>
      <c r="N16" s="75">
        <v>0</v>
      </c>
      <c r="O16" s="75">
        <v>0</v>
      </c>
      <c r="P16" s="75">
        <v>0</v>
      </c>
      <c r="Q16" s="76">
        <v>0</v>
      </c>
    </row>
    <row r="17" spans="1:17" x14ac:dyDescent="0.2">
      <c r="A17" s="52" t="s">
        <v>62</v>
      </c>
      <c r="B17" s="74">
        <v>15</v>
      </c>
      <c r="C17" s="75">
        <v>15</v>
      </c>
      <c r="D17" s="75">
        <v>14</v>
      </c>
      <c r="E17" s="75">
        <v>13</v>
      </c>
      <c r="F17" s="75">
        <v>13</v>
      </c>
      <c r="G17" s="75">
        <v>12</v>
      </c>
      <c r="H17" s="75">
        <v>13</v>
      </c>
      <c r="I17" s="75">
        <v>13</v>
      </c>
      <c r="J17" s="75">
        <v>14</v>
      </c>
      <c r="K17" s="75">
        <v>12</v>
      </c>
      <c r="L17" s="75">
        <v>12</v>
      </c>
      <c r="M17" s="75">
        <v>14</v>
      </c>
      <c r="N17" s="75">
        <v>14</v>
      </c>
      <c r="O17" s="75">
        <v>14</v>
      </c>
      <c r="P17" s="75">
        <v>14</v>
      </c>
      <c r="Q17" s="76">
        <v>13</v>
      </c>
    </row>
    <row r="18" spans="1:17" x14ac:dyDescent="0.2">
      <c r="A18" s="52" t="s">
        <v>63</v>
      </c>
      <c r="B18" s="74">
        <v>0</v>
      </c>
      <c r="C18" s="75">
        <v>0</v>
      </c>
      <c r="D18" s="75">
        <v>0</v>
      </c>
      <c r="E18" s="75">
        <v>4</v>
      </c>
      <c r="F18" s="75">
        <v>5</v>
      </c>
      <c r="G18" s="75">
        <v>6</v>
      </c>
      <c r="H18" s="75">
        <v>4</v>
      </c>
      <c r="I18" s="75">
        <v>0</v>
      </c>
      <c r="J18" s="75">
        <v>0</v>
      </c>
      <c r="K18" s="75">
        <v>1</v>
      </c>
      <c r="L18" s="75">
        <v>2</v>
      </c>
      <c r="M18" s="75">
        <v>5</v>
      </c>
      <c r="N18" s="75">
        <v>4</v>
      </c>
      <c r="O18" s="75">
        <v>2</v>
      </c>
      <c r="P18" s="75">
        <v>0</v>
      </c>
      <c r="Q18" s="76">
        <v>0</v>
      </c>
    </row>
    <row r="19" spans="1:17" x14ac:dyDescent="0.2">
      <c r="A19" s="52" t="s">
        <v>65</v>
      </c>
      <c r="B19" s="74">
        <v>2</v>
      </c>
      <c r="C19" s="75">
        <v>2</v>
      </c>
      <c r="D19" s="75">
        <v>2</v>
      </c>
      <c r="E19" s="75">
        <v>1</v>
      </c>
      <c r="F19" s="75">
        <v>1</v>
      </c>
      <c r="G19" s="75">
        <v>1</v>
      </c>
      <c r="H19" s="75">
        <v>1</v>
      </c>
      <c r="I19" s="75">
        <v>1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6">
        <v>0</v>
      </c>
    </row>
    <row r="20" spans="1:17" x14ac:dyDescent="0.2">
      <c r="A20" s="52" t="s">
        <v>66</v>
      </c>
      <c r="B20" s="74">
        <v>0</v>
      </c>
      <c r="C20" s="75">
        <v>0</v>
      </c>
      <c r="D20" s="75">
        <v>0</v>
      </c>
      <c r="E20" s="75">
        <v>0</v>
      </c>
      <c r="F20" s="75">
        <v>0</v>
      </c>
      <c r="G20" s="75">
        <v>1</v>
      </c>
      <c r="H20" s="75">
        <v>1</v>
      </c>
      <c r="I20" s="75">
        <v>2</v>
      </c>
      <c r="J20" s="75">
        <v>2</v>
      </c>
      <c r="K20" s="75">
        <v>1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6">
        <v>0</v>
      </c>
    </row>
    <row r="21" spans="1:17" x14ac:dyDescent="0.2">
      <c r="A21" s="52" t="s">
        <v>68</v>
      </c>
      <c r="B21" s="74">
        <v>0</v>
      </c>
      <c r="C21" s="75">
        <v>0</v>
      </c>
      <c r="D21" s="75">
        <v>0</v>
      </c>
      <c r="E21" s="75">
        <v>0</v>
      </c>
      <c r="F21" s="75">
        <v>1</v>
      </c>
      <c r="G21" s="75">
        <v>1</v>
      </c>
      <c r="H21" s="75">
        <v>1</v>
      </c>
      <c r="I21" s="75">
        <v>1</v>
      </c>
      <c r="J21" s="75">
        <v>1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6">
        <v>0</v>
      </c>
    </row>
    <row r="22" spans="1:17" x14ac:dyDescent="0.2">
      <c r="A22" s="52" t="s">
        <v>69</v>
      </c>
      <c r="B22" s="74">
        <v>0</v>
      </c>
      <c r="C22" s="75">
        <v>0</v>
      </c>
      <c r="D22" s="75">
        <v>0</v>
      </c>
      <c r="E22" s="75">
        <v>0</v>
      </c>
      <c r="F22" s="75">
        <v>0</v>
      </c>
      <c r="G22" s="75">
        <v>1</v>
      </c>
      <c r="H22" s="75">
        <v>1</v>
      </c>
      <c r="I22" s="75">
        <v>1</v>
      </c>
      <c r="J22" s="75">
        <v>1</v>
      </c>
      <c r="K22" s="75">
        <v>1</v>
      </c>
      <c r="L22" s="75">
        <v>1</v>
      </c>
      <c r="M22" s="75">
        <v>1</v>
      </c>
      <c r="N22" s="75">
        <v>1</v>
      </c>
      <c r="O22" s="75">
        <v>1</v>
      </c>
      <c r="P22" s="75">
        <v>1</v>
      </c>
      <c r="Q22" s="76">
        <v>0</v>
      </c>
    </row>
    <row r="23" spans="1:17" x14ac:dyDescent="0.2">
      <c r="A23" s="52" t="s">
        <v>70</v>
      </c>
      <c r="B23" s="74">
        <v>1</v>
      </c>
      <c r="C23" s="75">
        <v>1</v>
      </c>
      <c r="D23" s="75">
        <v>1</v>
      </c>
      <c r="E23" s="75">
        <v>1</v>
      </c>
      <c r="F23" s="75">
        <v>1</v>
      </c>
      <c r="G23" s="75">
        <v>2</v>
      </c>
      <c r="H23" s="75">
        <v>2</v>
      </c>
      <c r="I23" s="75">
        <v>2</v>
      </c>
      <c r="J23" s="75">
        <v>2</v>
      </c>
      <c r="K23" s="75">
        <v>1</v>
      </c>
      <c r="L23" s="75">
        <v>1</v>
      </c>
      <c r="M23" s="75">
        <v>1</v>
      </c>
      <c r="N23" s="75">
        <v>1</v>
      </c>
      <c r="O23" s="75">
        <v>1</v>
      </c>
      <c r="P23" s="75">
        <v>1</v>
      </c>
      <c r="Q23" s="76">
        <v>1</v>
      </c>
    </row>
    <row r="24" spans="1:17" x14ac:dyDescent="0.2">
      <c r="A24" s="52" t="s">
        <v>86</v>
      </c>
      <c r="B24" s="74">
        <v>0</v>
      </c>
      <c r="C24" s="75">
        <v>0</v>
      </c>
      <c r="D24" s="75">
        <v>0</v>
      </c>
      <c r="E24" s="75">
        <v>1</v>
      </c>
      <c r="F24" s="75">
        <v>1</v>
      </c>
      <c r="G24" s="75">
        <v>0</v>
      </c>
      <c r="H24" s="75">
        <v>1</v>
      </c>
      <c r="I24" s="75">
        <v>0</v>
      </c>
      <c r="J24" s="75">
        <v>0</v>
      </c>
      <c r="K24" s="75">
        <v>0</v>
      </c>
      <c r="L24" s="75">
        <v>0</v>
      </c>
      <c r="M24" s="75">
        <v>1</v>
      </c>
      <c r="N24" s="75">
        <v>1</v>
      </c>
      <c r="O24" s="75">
        <v>0</v>
      </c>
      <c r="P24" s="75">
        <v>0</v>
      </c>
      <c r="Q24" s="76">
        <v>0</v>
      </c>
    </row>
    <row r="25" spans="1:17" x14ac:dyDescent="0.2">
      <c r="A25" s="52" t="s">
        <v>73</v>
      </c>
      <c r="B25" s="74">
        <v>0</v>
      </c>
      <c r="C25" s="75">
        <v>0</v>
      </c>
      <c r="D25" s="75">
        <v>4</v>
      </c>
      <c r="E25" s="75">
        <v>6</v>
      </c>
      <c r="F25" s="75">
        <v>6</v>
      </c>
      <c r="G25" s="75">
        <v>7</v>
      </c>
      <c r="H25" s="75">
        <v>7</v>
      </c>
      <c r="I25" s="75">
        <v>5</v>
      </c>
      <c r="J25" s="75">
        <v>5</v>
      </c>
      <c r="K25" s="75">
        <v>7</v>
      </c>
      <c r="L25" s="75">
        <v>7</v>
      </c>
      <c r="M25" s="75">
        <v>4</v>
      </c>
      <c r="N25" s="75">
        <v>4</v>
      </c>
      <c r="O25" s="75">
        <v>2</v>
      </c>
      <c r="P25" s="75">
        <v>1</v>
      </c>
      <c r="Q25" s="76">
        <v>0</v>
      </c>
    </row>
    <row r="26" spans="1:17" x14ac:dyDescent="0.2">
      <c r="A26" s="52" t="s">
        <v>74</v>
      </c>
      <c r="B26" s="74">
        <v>9</v>
      </c>
      <c r="C26" s="75">
        <v>8</v>
      </c>
      <c r="D26" s="75">
        <v>8</v>
      </c>
      <c r="E26" s="75">
        <v>9</v>
      </c>
      <c r="F26" s="75">
        <v>9</v>
      </c>
      <c r="G26" s="75">
        <v>9</v>
      </c>
      <c r="H26" s="75">
        <v>9</v>
      </c>
      <c r="I26" s="75">
        <v>10</v>
      </c>
      <c r="J26" s="75">
        <v>11</v>
      </c>
      <c r="K26" s="75">
        <v>9</v>
      </c>
      <c r="L26" s="75">
        <v>8</v>
      </c>
      <c r="M26" s="75">
        <v>6</v>
      </c>
      <c r="N26" s="75">
        <v>7</v>
      </c>
      <c r="O26" s="75">
        <v>7</v>
      </c>
      <c r="P26" s="75">
        <v>9</v>
      </c>
      <c r="Q26" s="76">
        <v>9</v>
      </c>
    </row>
    <row r="27" spans="1:17" x14ac:dyDescent="0.2">
      <c r="A27" s="52" t="s">
        <v>75</v>
      </c>
      <c r="B27" s="74">
        <v>0</v>
      </c>
      <c r="C27" s="75">
        <v>0</v>
      </c>
      <c r="D27" s="75">
        <v>1</v>
      </c>
      <c r="E27" s="75">
        <v>5</v>
      </c>
      <c r="F27" s="75">
        <v>5</v>
      </c>
      <c r="G27" s="75">
        <v>3</v>
      </c>
      <c r="H27" s="75">
        <v>2</v>
      </c>
      <c r="I27" s="75">
        <v>0</v>
      </c>
      <c r="J27" s="75">
        <v>1</v>
      </c>
      <c r="K27" s="75">
        <v>1</v>
      </c>
      <c r="L27" s="75">
        <v>2</v>
      </c>
      <c r="M27" s="75">
        <v>3</v>
      </c>
      <c r="N27" s="75">
        <v>3</v>
      </c>
      <c r="O27" s="75">
        <v>2</v>
      </c>
      <c r="P27" s="75">
        <v>1</v>
      </c>
      <c r="Q27" s="76">
        <v>0</v>
      </c>
    </row>
    <row r="28" spans="1:17" x14ac:dyDescent="0.2">
      <c r="A28" s="52" t="s">
        <v>77</v>
      </c>
      <c r="B28" s="74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1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6">
        <v>0</v>
      </c>
    </row>
    <row r="29" spans="1:17" x14ac:dyDescent="0.2">
      <c r="A29" s="52" t="s">
        <v>78</v>
      </c>
      <c r="B29" s="74">
        <v>10</v>
      </c>
      <c r="C29" s="75">
        <v>10</v>
      </c>
      <c r="D29" s="75">
        <v>9</v>
      </c>
      <c r="E29" s="75">
        <v>11</v>
      </c>
      <c r="F29" s="75">
        <v>11</v>
      </c>
      <c r="G29" s="75">
        <v>11</v>
      </c>
      <c r="H29" s="75">
        <v>12</v>
      </c>
      <c r="I29" s="75">
        <v>12</v>
      </c>
      <c r="J29" s="75">
        <v>11</v>
      </c>
      <c r="K29" s="75">
        <v>11</v>
      </c>
      <c r="L29" s="75">
        <v>12</v>
      </c>
      <c r="M29" s="75">
        <v>12</v>
      </c>
      <c r="N29" s="75">
        <v>12</v>
      </c>
      <c r="O29" s="75">
        <v>12</v>
      </c>
      <c r="P29" s="75">
        <v>11</v>
      </c>
      <c r="Q29" s="76">
        <v>11</v>
      </c>
    </row>
    <row r="30" spans="1:17" x14ac:dyDescent="0.2">
      <c r="A30" s="52" t="s">
        <v>79</v>
      </c>
      <c r="B30" s="74">
        <v>0</v>
      </c>
      <c r="C30" s="75">
        <v>0</v>
      </c>
      <c r="D30" s="75">
        <v>0</v>
      </c>
      <c r="E30" s="75">
        <v>0</v>
      </c>
      <c r="F30" s="75">
        <v>1</v>
      </c>
      <c r="G30" s="75">
        <v>1</v>
      </c>
      <c r="H30" s="75">
        <v>1</v>
      </c>
      <c r="I30" s="75">
        <v>1</v>
      </c>
      <c r="J30" s="75">
        <v>0</v>
      </c>
      <c r="K30" s="75">
        <v>1</v>
      </c>
      <c r="L30" s="75">
        <v>1</v>
      </c>
      <c r="M30" s="75">
        <v>1</v>
      </c>
      <c r="N30" s="75">
        <v>1</v>
      </c>
      <c r="O30" s="75">
        <v>0</v>
      </c>
      <c r="P30" s="75">
        <v>0</v>
      </c>
      <c r="Q30" s="76">
        <v>0</v>
      </c>
    </row>
    <row r="31" spans="1:17" x14ac:dyDescent="0.2">
      <c r="A31" s="52" t="s">
        <v>87</v>
      </c>
      <c r="B31" s="74">
        <v>0</v>
      </c>
      <c r="C31" s="75">
        <v>0</v>
      </c>
      <c r="D31" s="75">
        <v>1</v>
      </c>
      <c r="E31" s="75">
        <v>1</v>
      </c>
      <c r="F31" s="75">
        <v>1</v>
      </c>
      <c r="G31" s="75">
        <v>1</v>
      </c>
      <c r="H31" s="75">
        <v>1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6">
        <v>0</v>
      </c>
    </row>
    <row r="32" spans="1:17" x14ac:dyDescent="0.2">
      <c r="A32" s="52" t="s">
        <v>81</v>
      </c>
      <c r="B32" s="74">
        <v>0</v>
      </c>
      <c r="C32" s="75">
        <v>1</v>
      </c>
      <c r="D32" s="75">
        <v>2</v>
      </c>
      <c r="E32" s="75">
        <v>2</v>
      </c>
      <c r="F32" s="75">
        <v>2</v>
      </c>
      <c r="G32" s="75">
        <v>2</v>
      </c>
      <c r="H32" s="75">
        <v>2</v>
      </c>
      <c r="I32" s="75">
        <v>2</v>
      </c>
      <c r="J32" s="75">
        <v>2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6">
        <v>0</v>
      </c>
    </row>
    <row r="33" spans="1:17" ht="13.5" thickBot="1" x14ac:dyDescent="0.25">
      <c r="A33" s="53" t="s">
        <v>82</v>
      </c>
      <c r="B33" s="77">
        <v>6</v>
      </c>
      <c r="C33" s="78">
        <v>6</v>
      </c>
      <c r="D33" s="78">
        <v>6</v>
      </c>
      <c r="E33" s="78">
        <v>7</v>
      </c>
      <c r="F33" s="78">
        <v>7</v>
      </c>
      <c r="G33" s="78">
        <v>7</v>
      </c>
      <c r="H33" s="78">
        <v>7</v>
      </c>
      <c r="I33" s="78">
        <v>7</v>
      </c>
      <c r="J33" s="78">
        <v>7</v>
      </c>
      <c r="K33" s="78">
        <v>6</v>
      </c>
      <c r="L33" s="78">
        <v>7</v>
      </c>
      <c r="M33" s="78">
        <v>7</v>
      </c>
      <c r="N33" s="78">
        <v>7</v>
      </c>
      <c r="O33" s="78">
        <v>7</v>
      </c>
      <c r="P33" s="78">
        <v>7</v>
      </c>
      <c r="Q33" s="79">
        <v>7</v>
      </c>
    </row>
    <row r="34" spans="1:17" x14ac:dyDescent="0.2">
      <c r="A34" s="87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x14ac:dyDescent="0.2">
      <c r="A35" s="87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</row>
    <row r="36" spans="1:17" x14ac:dyDescent="0.2">
      <c r="A36" s="87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</row>
    <row r="37" spans="1:17" x14ac:dyDescent="0.2">
      <c r="A37" s="87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</row>
    <row r="38" spans="1:17" x14ac:dyDescent="0.2">
      <c r="A38" s="87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</row>
    <row r="39" spans="1:17" x14ac:dyDescent="0.2">
      <c r="A39" s="87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</row>
  </sheetData>
  <mergeCells count="1">
    <mergeCell ref="B1:Q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H30" sqref="H30"/>
    </sheetView>
  </sheetViews>
  <sheetFormatPr defaultRowHeight="12.75" x14ac:dyDescent="0.2"/>
  <cols>
    <col min="1" max="1" width="24.42578125" customWidth="1"/>
    <col min="2" max="9" width="14.28515625" customWidth="1"/>
  </cols>
  <sheetData>
    <row r="1" spans="1:9" ht="13.5" thickBot="1" x14ac:dyDescent="0.25">
      <c r="A1" s="146" t="s">
        <v>31</v>
      </c>
      <c r="B1" s="147"/>
      <c r="C1" s="147"/>
      <c r="D1" s="147"/>
      <c r="E1" s="147"/>
      <c r="F1" s="147"/>
      <c r="G1" s="147"/>
      <c r="H1" s="147"/>
      <c r="I1" s="148"/>
    </row>
    <row r="2" spans="1:9" ht="13.5" thickBot="1" x14ac:dyDescent="0.25">
      <c r="A2" s="65" t="s">
        <v>33</v>
      </c>
      <c r="B2" s="66" t="s">
        <v>19</v>
      </c>
      <c r="C2" s="67" t="s">
        <v>20</v>
      </c>
      <c r="D2" s="67" t="s">
        <v>21</v>
      </c>
      <c r="E2" s="67" t="s">
        <v>22</v>
      </c>
      <c r="F2" s="67" t="s">
        <v>23</v>
      </c>
      <c r="G2" s="67" t="s">
        <v>24</v>
      </c>
      <c r="H2" s="67" t="s">
        <v>34</v>
      </c>
      <c r="I2" s="68" t="s">
        <v>11</v>
      </c>
    </row>
    <row r="3" spans="1:9" x14ac:dyDescent="0.2">
      <c r="A3" s="69" t="s">
        <v>37</v>
      </c>
      <c r="B3" s="75">
        <v>8</v>
      </c>
      <c r="C3" s="75">
        <v>0</v>
      </c>
      <c r="D3" s="75">
        <v>2</v>
      </c>
      <c r="E3" s="75">
        <v>1</v>
      </c>
      <c r="F3" s="75">
        <v>42</v>
      </c>
      <c r="G3" s="75">
        <v>4</v>
      </c>
      <c r="H3" s="75">
        <v>0</v>
      </c>
      <c r="I3" s="76">
        <f>SUM(B3:H3)</f>
        <v>57</v>
      </c>
    </row>
    <row r="4" spans="1:9" x14ac:dyDescent="0.2">
      <c r="A4" s="69" t="s">
        <v>38</v>
      </c>
      <c r="B4" s="75">
        <v>6</v>
      </c>
      <c r="C4" s="75">
        <v>0</v>
      </c>
      <c r="D4" s="75">
        <v>0</v>
      </c>
      <c r="E4" s="75">
        <v>2</v>
      </c>
      <c r="F4" s="75">
        <v>38</v>
      </c>
      <c r="G4" s="75">
        <v>6</v>
      </c>
      <c r="H4" s="75">
        <v>0</v>
      </c>
      <c r="I4" s="76">
        <f t="shared" ref="I4:I11" si="0">SUM(B4:H4)</f>
        <v>52</v>
      </c>
    </row>
    <row r="5" spans="1:9" x14ac:dyDescent="0.2">
      <c r="A5" s="69" t="s">
        <v>39</v>
      </c>
      <c r="B5" s="75">
        <v>7</v>
      </c>
      <c r="C5" s="75">
        <v>0</v>
      </c>
      <c r="D5" s="75">
        <v>2</v>
      </c>
      <c r="E5" s="75">
        <v>2</v>
      </c>
      <c r="F5" s="75">
        <v>10</v>
      </c>
      <c r="G5" s="75">
        <v>6</v>
      </c>
      <c r="H5" s="75">
        <v>0</v>
      </c>
      <c r="I5" s="76">
        <f t="shared" si="0"/>
        <v>27</v>
      </c>
    </row>
    <row r="6" spans="1:9" x14ac:dyDescent="0.2">
      <c r="A6" s="69" t="s">
        <v>40</v>
      </c>
      <c r="B6" s="75">
        <v>5</v>
      </c>
      <c r="C6" s="75">
        <v>0</v>
      </c>
      <c r="D6" s="75">
        <v>5</v>
      </c>
      <c r="E6" s="99">
        <v>0</v>
      </c>
      <c r="F6" s="75">
        <v>19</v>
      </c>
      <c r="G6" s="75">
        <v>4</v>
      </c>
      <c r="H6" s="75">
        <v>0</v>
      </c>
      <c r="I6" s="76">
        <f t="shared" si="0"/>
        <v>33</v>
      </c>
    </row>
    <row r="7" spans="1:9" x14ac:dyDescent="0.2">
      <c r="A7" s="69" t="s">
        <v>41</v>
      </c>
      <c r="B7" s="75">
        <v>3</v>
      </c>
      <c r="C7" s="75">
        <v>0</v>
      </c>
      <c r="D7" s="75">
        <v>0</v>
      </c>
      <c r="E7" s="99">
        <v>0</v>
      </c>
      <c r="F7" s="75">
        <v>2</v>
      </c>
      <c r="G7" s="75">
        <v>7</v>
      </c>
      <c r="H7" s="75">
        <v>0</v>
      </c>
      <c r="I7" s="76">
        <f t="shared" si="0"/>
        <v>12</v>
      </c>
    </row>
    <row r="8" spans="1:9" x14ac:dyDescent="0.2">
      <c r="A8" s="69" t="s">
        <v>42</v>
      </c>
      <c r="B8" s="75">
        <v>4</v>
      </c>
      <c r="C8" s="75">
        <v>0</v>
      </c>
      <c r="D8" s="75">
        <v>1</v>
      </c>
      <c r="E8" s="75">
        <v>1</v>
      </c>
      <c r="F8" s="75">
        <v>2</v>
      </c>
      <c r="G8" s="99">
        <v>0</v>
      </c>
      <c r="H8" s="75">
        <v>0</v>
      </c>
      <c r="I8" s="76">
        <f t="shared" si="0"/>
        <v>8</v>
      </c>
    </row>
    <row r="9" spans="1:9" x14ac:dyDescent="0.2">
      <c r="A9" s="69" t="s">
        <v>43</v>
      </c>
      <c r="B9" s="75">
        <v>5</v>
      </c>
      <c r="C9" s="75">
        <v>0</v>
      </c>
      <c r="D9" s="75">
        <v>2</v>
      </c>
      <c r="E9" s="75">
        <v>9</v>
      </c>
      <c r="F9" s="75">
        <v>14</v>
      </c>
      <c r="G9" s="75">
        <v>2</v>
      </c>
      <c r="H9" s="75">
        <v>0</v>
      </c>
      <c r="I9" s="76">
        <f t="shared" si="0"/>
        <v>32</v>
      </c>
    </row>
    <row r="10" spans="1:9" x14ac:dyDescent="0.2">
      <c r="A10" s="69" t="s">
        <v>44</v>
      </c>
      <c r="B10" s="75">
        <v>2</v>
      </c>
      <c r="C10" s="75">
        <v>0</v>
      </c>
      <c r="D10" s="75">
        <v>2</v>
      </c>
      <c r="E10" s="99">
        <v>0</v>
      </c>
      <c r="F10" s="75">
        <v>13</v>
      </c>
      <c r="G10" s="75">
        <v>2</v>
      </c>
      <c r="H10" s="75">
        <v>0</v>
      </c>
      <c r="I10" s="76">
        <f t="shared" si="0"/>
        <v>19</v>
      </c>
    </row>
    <row r="11" spans="1:9" ht="13.5" thickBot="1" x14ac:dyDescent="0.25">
      <c r="A11" s="70" t="s">
        <v>45</v>
      </c>
      <c r="B11" s="78">
        <v>2</v>
      </c>
      <c r="C11" s="78">
        <v>0</v>
      </c>
      <c r="D11" s="78">
        <v>0</v>
      </c>
      <c r="E11" s="78">
        <v>1</v>
      </c>
      <c r="F11" s="78">
        <v>10</v>
      </c>
      <c r="G11" s="78">
        <v>1</v>
      </c>
      <c r="H11" s="78">
        <v>0</v>
      </c>
      <c r="I11" s="79">
        <f t="shared" si="0"/>
        <v>14</v>
      </c>
    </row>
    <row r="15" spans="1:9" ht="13.5" thickBot="1" x14ac:dyDescent="0.25"/>
    <row r="16" spans="1:9" ht="13.5" thickBot="1" x14ac:dyDescent="0.25">
      <c r="A16" s="146" t="s">
        <v>32</v>
      </c>
      <c r="B16" s="147"/>
      <c r="C16" s="147"/>
      <c r="D16" s="147"/>
      <c r="E16" s="147"/>
      <c r="F16" s="148"/>
    </row>
    <row r="17" spans="1:6" ht="13.5" thickBot="1" x14ac:dyDescent="0.25">
      <c r="A17" s="65" t="s">
        <v>33</v>
      </c>
      <c r="B17" s="66" t="s">
        <v>22</v>
      </c>
      <c r="C17" s="67" t="s">
        <v>34</v>
      </c>
      <c r="D17" s="67" t="s">
        <v>23</v>
      </c>
      <c r="E17" s="67" t="s">
        <v>24</v>
      </c>
      <c r="F17" s="68" t="s">
        <v>21</v>
      </c>
    </row>
    <row r="18" spans="1:6" x14ac:dyDescent="0.2">
      <c r="A18" s="80" t="s">
        <v>37</v>
      </c>
      <c r="B18" s="83">
        <v>3</v>
      </c>
      <c r="C18" s="84">
        <v>0</v>
      </c>
      <c r="D18" s="84">
        <v>47</v>
      </c>
      <c r="E18" s="84">
        <v>8</v>
      </c>
      <c r="F18" s="85">
        <v>4</v>
      </c>
    </row>
    <row r="19" spans="1:6" x14ac:dyDescent="0.2">
      <c r="A19" s="81" t="s">
        <v>38</v>
      </c>
      <c r="B19" s="74">
        <v>5</v>
      </c>
      <c r="C19" s="75">
        <v>0</v>
      </c>
      <c r="D19" s="75">
        <v>35</v>
      </c>
      <c r="E19" s="75">
        <v>10</v>
      </c>
      <c r="F19" s="76">
        <v>1</v>
      </c>
    </row>
    <row r="20" spans="1:6" x14ac:dyDescent="0.2">
      <c r="A20" s="81" t="s">
        <v>39</v>
      </c>
      <c r="B20" s="74">
        <v>1</v>
      </c>
      <c r="C20" s="75">
        <v>0</v>
      </c>
      <c r="D20" s="75">
        <v>11</v>
      </c>
      <c r="E20" s="75">
        <v>9</v>
      </c>
      <c r="F20" s="76">
        <v>2</v>
      </c>
    </row>
    <row r="21" spans="1:6" x14ac:dyDescent="0.2">
      <c r="A21" s="81" t="s">
        <v>40</v>
      </c>
      <c r="B21" s="74">
        <v>3</v>
      </c>
      <c r="C21" s="75">
        <v>0</v>
      </c>
      <c r="D21" s="75">
        <v>18</v>
      </c>
      <c r="E21" s="75">
        <v>11</v>
      </c>
      <c r="F21" s="76">
        <v>3</v>
      </c>
    </row>
    <row r="22" spans="1:6" x14ac:dyDescent="0.2">
      <c r="A22" s="81" t="s">
        <v>41</v>
      </c>
      <c r="B22" s="74">
        <v>0</v>
      </c>
      <c r="C22" s="75">
        <v>0</v>
      </c>
      <c r="D22" s="75">
        <v>2</v>
      </c>
      <c r="E22" s="75">
        <v>4</v>
      </c>
      <c r="F22" s="76">
        <v>0</v>
      </c>
    </row>
    <row r="23" spans="1:6" x14ac:dyDescent="0.2">
      <c r="A23" s="81" t="s">
        <v>42</v>
      </c>
      <c r="B23" s="74">
        <v>1</v>
      </c>
      <c r="C23" s="75">
        <v>0</v>
      </c>
      <c r="D23" s="75">
        <v>2</v>
      </c>
      <c r="E23" s="75">
        <v>3</v>
      </c>
      <c r="F23" s="76">
        <v>1</v>
      </c>
    </row>
    <row r="24" spans="1:6" x14ac:dyDescent="0.2">
      <c r="A24" s="81" t="s">
        <v>43</v>
      </c>
      <c r="B24" s="74">
        <v>10</v>
      </c>
      <c r="C24" s="75">
        <v>0</v>
      </c>
      <c r="D24" s="75">
        <v>14</v>
      </c>
      <c r="E24" s="75">
        <v>13</v>
      </c>
      <c r="F24" s="76">
        <v>0</v>
      </c>
    </row>
    <row r="25" spans="1:6" x14ac:dyDescent="0.2">
      <c r="A25" s="81" t="s">
        <v>44</v>
      </c>
      <c r="B25" s="74">
        <v>0</v>
      </c>
      <c r="C25" s="75">
        <v>0</v>
      </c>
      <c r="D25" s="75">
        <v>12</v>
      </c>
      <c r="E25" s="75">
        <v>2</v>
      </c>
      <c r="F25" s="76">
        <v>1</v>
      </c>
    </row>
    <row r="26" spans="1:6" ht="13.5" thickBot="1" x14ac:dyDescent="0.25">
      <c r="A26" s="82" t="s">
        <v>45</v>
      </c>
      <c r="B26" s="77">
        <v>2</v>
      </c>
      <c r="C26" s="78">
        <v>0</v>
      </c>
      <c r="D26" s="78">
        <v>10</v>
      </c>
      <c r="E26" s="78">
        <v>0</v>
      </c>
      <c r="F26" s="79">
        <v>1</v>
      </c>
    </row>
  </sheetData>
  <mergeCells count="2">
    <mergeCell ref="A1:I1"/>
    <mergeCell ref="A16:F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showGridLines="0" zoomScaleNormal="100" zoomScaleSheetLayoutView="85" workbookViewId="0">
      <selection activeCell="D37" sqref="D37"/>
    </sheetView>
  </sheetViews>
  <sheetFormatPr defaultRowHeight="12.75" x14ac:dyDescent="0.2"/>
  <cols>
    <col min="1" max="1" width="5.28515625" style="12" customWidth="1"/>
    <col min="2" max="2" width="27.140625" style="12" customWidth="1"/>
    <col min="3" max="3" width="10.28515625" style="12" customWidth="1"/>
    <col min="4" max="4" width="11" style="12" customWidth="1"/>
    <col min="5" max="5" width="14.28515625" style="12" customWidth="1"/>
    <col min="6" max="6" width="15" style="12" customWidth="1"/>
    <col min="7" max="7" width="11.5703125" style="12" customWidth="1"/>
    <col min="8" max="9" width="6.85546875" style="12" customWidth="1"/>
    <col min="10" max="10" width="10.28515625" style="12" customWidth="1"/>
    <col min="11" max="11" width="23.7109375" style="12" customWidth="1"/>
    <col min="12" max="13" width="6.85546875" style="12" customWidth="1"/>
    <col min="14" max="16384" width="9.140625" style="12"/>
  </cols>
  <sheetData>
    <row r="2" spans="1:13" ht="12.75" customHeight="1" x14ac:dyDescent="0.2">
      <c r="I2" s="135" t="s">
        <v>1</v>
      </c>
      <c r="J2" s="135"/>
      <c r="K2" s="135"/>
    </row>
    <row r="3" spans="1:13" ht="12.75" customHeight="1" x14ac:dyDescent="0.2">
      <c r="I3" s="136" t="str">
        <f>'Job Details'!C7</f>
        <v>3518-LON RICHMOND (Queens Road)</v>
      </c>
      <c r="J3" s="136"/>
      <c r="K3" s="136"/>
    </row>
    <row r="4" spans="1:13" ht="12.75" customHeight="1" x14ac:dyDescent="0.2">
      <c r="A4" s="13"/>
      <c r="B4" s="13"/>
      <c r="C4" s="13"/>
      <c r="D4" s="13"/>
      <c r="E4" s="13"/>
      <c r="F4" s="13"/>
      <c r="G4" s="13"/>
      <c r="H4" s="13"/>
      <c r="I4" s="137" t="str">
        <f>'Job Details'!C8</f>
        <v>09/03/2017 &amp; 11/03/2017</v>
      </c>
      <c r="J4" s="137"/>
      <c r="K4" s="137"/>
    </row>
    <row r="6" spans="1:13" s="14" customFormat="1" x14ac:dyDescent="0.2"/>
    <row r="7" spans="1:13" ht="15.75" customHeight="1" x14ac:dyDescent="0.2">
      <c r="J7" s="15"/>
      <c r="K7" s="15"/>
    </row>
    <row r="8" spans="1:13" ht="15.75" customHeight="1" x14ac:dyDescent="0.2">
      <c r="J8" s="16"/>
      <c r="K8" s="17"/>
    </row>
    <row r="9" spans="1:13" ht="15.75" customHeight="1" x14ac:dyDescent="0.2">
      <c r="J9" s="16"/>
      <c r="K9" s="17"/>
    </row>
    <row r="10" spans="1:13" ht="15.75" customHeight="1" x14ac:dyDescent="0.2">
      <c r="J10" s="16"/>
      <c r="K10" s="17"/>
      <c r="M10" s="18"/>
    </row>
    <row r="11" spans="1:13" ht="15.75" customHeight="1" x14ac:dyDescent="0.2">
      <c r="J11" s="16"/>
      <c r="K11" s="17"/>
    </row>
    <row r="12" spans="1:13" ht="15.75" customHeight="1" x14ac:dyDescent="0.2">
      <c r="J12" s="16"/>
      <c r="K12" s="17"/>
    </row>
    <row r="13" spans="1:13" ht="15.75" customHeight="1" x14ac:dyDescent="0.2">
      <c r="J13" s="16"/>
      <c r="K13" s="17"/>
    </row>
    <row r="14" spans="1:13" ht="15.75" customHeight="1" x14ac:dyDescent="0.2">
      <c r="J14" s="16"/>
      <c r="K14" s="17"/>
    </row>
    <row r="15" spans="1:13" ht="15.75" customHeight="1" x14ac:dyDescent="0.2">
      <c r="J15" s="16"/>
      <c r="K15" s="17"/>
    </row>
    <row r="16" spans="1:13" ht="15.75" customHeight="1" x14ac:dyDescent="0.2">
      <c r="J16" s="16"/>
      <c r="K16" s="17"/>
    </row>
    <row r="17" spans="2:11" ht="15.75" customHeight="1" x14ac:dyDescent="0.2">
      <c r="J17" s="16"/>
      <c r="K17" s="17"/>
    </row>
    <row r="18" spans="2:11" ht="15.75" customHeight="1" x14ac:dyDescent="0.2">
      <c r="J18" s="16"/>
      <c r="K18" s="17"/>
    </row>
    <row r="19" spans="2:11" ht="15.75" customHeight="1" x14ac:dyDescent="0.2">
      <c r="J19" s="16"/>
      <c r="K19" s="17"/>
    </row>
    <row r="20" spans="2:11" ht="15.75" customHeight="1" x14ac:dyDescent="0.2">
      <c r="J20" s="16"/>
      <c r="K20" s="17"/>
    </row>
    <row r="21" spans="2:11" ht="15.75" customHeight="1" x14ac:dyDescent="0.2">
      <c r="J21" s="16"/>
      <c r="K21" s="17"/>
    </row>
    <row r="22" spans="2:11" ht="15.75" customHeight="1" x14ac:dyDescent="0.2">
      <c r="J22" s="16"/>
      <c r="K22" s="17"/>
    </row>
    <row r="23" spans="2:11" ht="15.75" customHeight="1" x14ac:dyDescent="0.2">
      <c r="J23" s="16"/>
      <c r="K23" s="17"/>
    </row>
    <row r="24" spans="2:11" ht="15.75" customHeight="1" x14ac:dyDescent="0.2">
      <c r="J24" s="16"/>
      <c r="K24" s="17"/>
    </row>
    <row r="25" spans="2:11" ht="15.75" customHeight="1" x14ac:dyDescent="0.2">
      <c r="J25" s="16"/>
      <c r="K25" s="17"/>
    </row>
    <row r="26" spans="2:11" ht="15.75" customHeight="1" x14ac:dyDescent="0.2">
      <c r="J26" s="16"/>
      <c r="K26" s="17"/>
    </row>
    <row r="27" spans="2:11" ht="15.75" customHeight="1" x14ac:dyDescent="0.2">
      <c r="J27" s="16"/>
      <c r="K27" s="17"/>
    </row>
    <row r="28" spans="2:11" ht="15.75" customHeight="1" x14ac:dyDescent="0.2">
      <c r="J28" s="16"/>
      <c r="K28" s="17"/>
    </row>
    <row r="29" spans="2:11" ht="15.75" customHeight="1" x14ac:dyDescent="0.2">
      <c r="J29" s="16"/>
      <c r="K29" s="17"/>
    </row>
    <row r="30" spans="2:11" ht="15.75" customHeight="1" x14ac:dyDescent="0.2">
      <c r="J30" s="16"/>
      <c r="K30" s="17"/>
    </row>
    <row r="31" spans="2:11" ht="15.75" customHeight="1" thickBot="1" x14ac:dyDescent="0.25">
      <c r="J31" s="16"/>
      <c r="K31" s="17"/>
    </row>
    <row r="32" spans="2:11" ht="29.25" customHeight="1" thickTop="1" thickBot="1" x14ac:dyDescent="0.25">
      <c r="B32" s="19" t="s">
        <v>33</v>
      </c>
      <c r="C32" s="19" t="s">
        <v>8</v>
      </c>
      <c r="D32" s="19" t="s">
        <v>9</v>
      </c>
      <c r="E32" s="19" t="s">
        <v>10</v>
      </c>
      <c r="F32" s="44" t="s">
        <v>11</v>
      </c>
      <c r="J32" s="16"/>
      <c r="K32" s="17"/>
    </row>
    <row r="33" spans="2:11" ht="15.75" customHeight="1" thickTop="1" thickBot="1" x14ac:dyDescent="0.25">
      <c r="B33" s="20" t="s">
        <v>37</v>
      </c>
      <c r="C33" s="93">
        <v>1</v>
      </c>
      <c r="D33" s="93">
        <v>38</v>
      </c>
      <c r="E33" s="93"/>
      <c r="F33" s="94">
        <v>39</v>
      </c>
      <c r="J33" s="16"/>
      <c r="K33" s="17"/>
    </row>
    <row r="34" spans="2:11" ht="13.5" customHeight="1" thickTop="1" thickBot="1" x14ac:dyDescent="0.25">
      <c r="B34" s="20" t="s">
        <v>38</v>
      </c>
      <c r="C34" s="93"/>
      <c r="D34" s="93">
        <v>37</v>
      </c>
      <c r="E34" s="93"/>
      <c r="F34" s="94">
        <v>37</v>
      </c>
      <c r="J34" s="16"/>
      <c r="K34" s="17"/>
    </row>
    <row r="35" spans="2:11" ht="13.5" customHeight="1" thickTop="1" thickBot="1" x14ac:dyDescent="0.25">
      <c r="B35" s="20" t="s">
        <v>39</v>
      </c>
      <c r="C35" s="93">
        <v>1</v>
      </c>
      <c r="D35" s="93">
        <v>13</v>
      </c>
      <c r="E35" s="93"/>
      <c r="F35" s="94">
        <v>14</v>
      </c>
    </row>
    <row r="36" spans="2:11" ht="13.5" customHeight="1" thickTop="1" thickBot="1" x14ac:dyDescent="0.25">
      <c r="B36" s="20" t="s">
        <v>40</v>
      </c>
      <c r="C36" s="93"/>
      <c r="D36" s="93">
        <v>23</v>
      </c>
      <c r="E36" s="93"/>
      <c r="F36" s="94">
        <v>23</v>
      </c>
    </row>
    <row r="37" spans="2:11" ht="13.5" customHeight="1" thickTop="1" thickBot="1" x14ac:dyDescent="0.25">
      <c r="B37" s="20" t="s">
        <v>41</v>
      </c>
      <c r="C37" s="93"/>
      <c r="D37" s="93">
        <v>5</v>
      </c>
      <c r="E37" s="93">
        <v>2</v>
      </c>
      <c r="F37" s="94">
        <v>7</v>
      </c>
    </row>
    <row r="38" spans="2:11" ht="13.5" customHeight="1" thickTop="1" thickBot="1" x14ac:dyDescent="0.25">
      <c r="B38" s="20" t="s">
        <v>42</v>
      </c>
      <c r="C38" s="93"/>
      <c r="D38" s="93">
        <v>6</v>
      </c>
      <c r="E38" s="93"/>
      <c r="F38" s="94">
        <v>6</v>
      </c>
    </row>
    <row r="39" spans="2:11" ht="13.5" customHeight="1" thickTop="1" thickBot="1" x14ac:dyDescent="0.25">
      <c r="B39" s="20" t="s">
        <v>43</v>
      </c>
      <c r="C39" s="93"/>
      <c r="D39" s="93">
        <v>26</v>
      </c>
      <c r="E39" s="93"/>
      <c r="F39" s="94">
        <v>26</v>
      </c>
    </row>
    <row r="40" spans="2:11" ht="13.5" customHeight="1" thickTop="1" thickBot="1" x14ac:dyDescent="0.25">
      <c r="B40" s="20" t="s">
        <v>44</v>
      </c>
      <c r="C40" s="93">
        <v>1</v>
      </c>
      <c r="D40" s="93">
        <v>8</v>
      </c>
      <c r="E40" s="93">
        <v>7</v>
      </c>
      <c r="F40" s="94">
        <v>16</v>
      </c>
    </row>
    <row r="41" spans="2:11" ht="13.5" customHeight="1" thickTop="1" thickBot="1" x14ac:dyDescent="0.25">
      <c r="B41" s="20" t="s">
        <v>45</v>
      </c>
      <c r="C41" s="93"/>
      <c r="D41" s="93">
        <v>6</v>
      </c>
      <c r="E41" s="93">
        <v>2</v>
      </c>
      <c r="F41" s="94">
        <v>8</v>
      </c>
    </row>
    <row r="42" spans="2:11" ht="13.5" customHeight="1" thickTop="1" x14ac:dyDescent="0.2"/>
    <row r="43" spans="2:11" ht="13.5" customHeight="1" x14ac:dyDescent="0.2"/>
    <row r="44" spans="2:11" ht="13.5" customHeight="1" x14ac:dyDescent="0.2"/>
    <row r="45" spans="2:11" ht="13.5" customHeight="1" x14ac:dyDescent="0.2"/>
    <row r="46" spans="2:11" ht="13.5" customHeight="1" x14ac:dyDescent="0.2"/>
    <row r="47" spans="2:11" ht="13.5" customHeight="1" x14ac:dyDescent="0.2"/>
    <row r="48" spans="2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</sheetData>
  <mergeCells count="3">
    <mergeCell ref="I2:K2"/>
    <mergeCell ref="I3:K3"/>
    <mergeCell ref="I4:K4"/>
  </mergeCells>
  <pageMargins left="0.7" right="0.7" top="0.75" bottom="0.75" header="0.3" footer="0.3"/>
  <pageSetup paperSize="9" scale="67" orientation="landscape" verticalDpi="300" r:id="rId1"/>
  <headerFooter>
    <oddHeader>&amp;L&amp;"Calibri"&amp;10 Official&amp;1#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N68"/>
  <sheetViews>
    <sheetView showGridLines="0" showWhiteSpace="0" zoomScaleNormal="100" zoomScaleSheetLayoutView="70" workbookViewId="0">
      <selection activeCell="H10" sqref="H10"/>
    </sheetView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50" customWidth="1"/>
    <col min="25" max="25" width="15" style="96" customWidth="1"/>
    <col min="26" max="26" width="34.7109375" style="106" customWidth="1"/>
    <col min="27" max="27" width="24.140625" style="106" customWidth="1"/>
    <col min="28" max="46" width="15" style="106" customWidth="1"/>
    <col min="47" max="48" width="15" style="96" customWidth="1"/>
    <col min="49" max="83" width="9.140625" style="96" customWidth="1"/>
    <col min="84" max="98" width="9.140625" style="57" customWidth="1"/>
    <col min="99" max="170" width="9.140625" style="50" customWidth="1"/>
    <col min="171" max="239" width="9.140625" style="28" customWidth="1"/>
    <col min="240" max="16384" width="9.7109375" style="28"/>
  </cols>
  <sheetData>
    <row r="1" spans="1:170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4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56"/>
      <c r="Z2" s="104"/>
      <c r="AA2" s="105"/>
      <c r="AB2" s="104"/>
      <c r="AC2" s="104"/>
      <c r="AD2" s="104"/>
      <c r="AE2" s="104"/>
      <c r="AF2" s="104"/>
      <c r="AG2" s="104"/>
      <c r="AH2" s="104"/>
      <c r="AI2" s="104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</row>
    <row r="3" spans="1:170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RICHMOND (Queens Road)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RICHMOND (Queens Road)</v>
      </c>
      <c r="Y3" s="56"/>
      <c r="Z3" s="106"/>
      <c r="AA3" s="105"/>
      <c r="AB3" s="106"/>
      <c r="AC3" s="106"/>
      <c r="AD3" s="106"/>
      <c r="AE3" s="106"/>
      <c r="AF3" s="106"/>
      <c r="AG3" s="106"/>
      <c r="AH3" s="106"/>
      <c r="AI3" s="106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</row>
    <row r="4" spans="1:170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7">
        <v>42803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7">
        <v>42805</v>
      </c>
      <c r="Y4" s="58"/>
      <c r="Z4" s="106"/>
      <c r="AA4" s="107"/>
      <c r="AB4" s="108"/>
      <c r="AC4" s="108"/>
      <c r="AD4" s="108"/>
      <c r="AE4" s="108"/>
      <c r="AF4" s="108"/>
      <c r="AG4" s="108"/>
      <c r="AH4" s="108"/>
      <c r="AI4" s="108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8"/>
      <c r="AU4" s="59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</row>
    <row r="5" spans="1:170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8"/>
      <c r="Y5" s="55"/>
      <c r="Z5" s="106"/>
      <c r="AA5" s="110"/>
      <c r="AB5" s="111"/>
      <c r="AC5" s="111"/>
      <c r="AD5" s="111"/>
      <c r="AE5" s="111"/>
      <c r="AF5" s="111"/>
      <c r="AG5" s="111"/>
      <c r="AH5" s="111"/>
      <c r="AI5" s="111"/>
      <c r="AJ5" s="104"/>
      <c r="AK5" s="104"/>
      <c r="AL5" s="104"/>
      <c r="AM5" s="111"/>
      <c r="AN5" s="104"/>
      <c r="AO5" s="104"/>
      <c r="AP5" s="104"/>
      <c r="AQ5" s="104"/>
      <c r="AR5" s="104"/>
      <c r="AS5" s="111"/>
      <c r="AT5" s="104"/>
      <c r="AU5" s="43"/>
      <c r="AV5" s="43"/>
      <c r="AW5" s="97"/>
      <c r="AX5" s="43"/>
      <c r="AY5" s="43"/>
      <c r="AZ5" s="43"/>
      <c r="BA5" s="97"/>
      <c r="BB5" s="43"/>
      <c r="BC5" s="43"/>
      <c r="BD5" s="43"/>
      <c r="BE5" s="43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</row>
    <row r="6" spans="1:170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9"/>
      <c r="Y6" s="43"/>
      <c r="Z6" s="106"/>
      <c r="AA6" s="110"/>
      <c r="AB6" s="111"/>
      <c r="AC6" s="111"/>
      <c r="AD6" s="111"/>
      <c r="AE6" s="111"/>
      <c r="AF6" s="111"/>
      <c r="AG6" s="111"/>
      <c r="AH6" s="111"/>
      <c r="AI6" s="111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</row>
    <row r="7" spans="1:170" x14ac:dyDescent="0.25">
      <c r="AA7" s="110"/>
      <c r="AB7" s="111"/>
      <c r="AC7" s="111"/>
      <c r="AD7" s="111"/>
      <c r="AE7" s="111"/>
      <c r="AF7" s="111"/>
      <c r="AG7" s="111"/>
      <c r="AH7" s="111"/>
      <c r="AI7" s="111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170" ht="18.75" x14ac:dyDescent="0.3">
      <c r="B8" s="29" t="s">
        <v>27</v>
      </c>
      <c r="C8" s="27" t="str">
        <f ca="1">REPLACE(CELL("filename",A1),1,FIND("]",CELL("filename",A1)),"")</f>
        <v>CAMBRIAN ROAD</v>
      </c>
      <c r="I8" s="138"/>
      <c r="J8" s="138"/>
      <c r="K8" s="138"/>
      <c r="N8" s="29" t="s">
        <v>27</v>
      </c>
      <c r="O8" s="27" t="str">
        <f ca="1">REPLACE(CELL("filename",M1),1,FIND("]",CELL("filename",M1)),"")</f>
        <v>CAMBRIAN ROAD</v>
      </c>
      <c r="V8" s="139"/>
      <c r="W8" s="139"/>
      <c r="X8" s="139"/>
      <c r="Z8" s="112"/>
      <c r="AA8" s="110"/>
      <c r="AB8" s="111"/>
      <c r="AC8" s="111"/>
      <c r="AD8" s="111"/>
      <c r="AE8" s="111"/>
      <c r="AF8" s="111"/>
      <c r="AG8" s="111"/>
      <c r="AH8" s="111"/>
      <c r="AI8" s="111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170" ht="7.5" customHeight="1" x14ac:dyDescent="0.25">
      <c r="AA9" s="110"/>
      <c r="AB9" s="111"/>
      <c r="AC9" s="111"/>
      <c r="AD9" s="111"/>
      <c r="AE9" s="111"/>
      <c r="AF9" s="111"/>
      <c r="AG9" s="111"/>
      <c r="AH9" s="111"/>
      <c r="AI9" s="111"/>
      <c r="AJ9" s="104"/>
      <c r="AK9" s="104"/>
      <c r="AL9" s="104"/>
      <c r="AM9" s="104"/>
      <c r="AN9" s="104"/>
      <c r="AO9" s="104"/>
      <c r="AP9" s="104"/>
      <c r="AQ9" s="104"/>
      <c r="AR9" s="104"/>
      <c r="AS9" s="104"/>
    </row>
    <row r="10" spans="1:170" x14ac:dyDescent="0.25">
      <c r="B10" s="30" t="s">
        <v>12</v>
      </c>
      <c r="C10" s="31"/>
      <c r="D10" s="31"/>
      <c r="N10" s="30" t="s">
        <v>12</v>
      </c>
      <c r="O10" s="32"/>
      <c r="P10" s="32"/>
      <c r="AA10" s="110"/>
      <c r="AB10" s="111"/>
      <c r="AC10" s="111"/>
      <c r="AD10" s="111"/>
      <c r="AE10" s="111"/>
      <c r="AF10" s="111"/>
      <c r="AG10" s="111"/>
      <c r="AH10" s="111"/>
      <c r="AI10" s="111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170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1"/>
      <c r="Y11" s="98"/>
      <c r="Z11" s="106"/>
      <c r="AA11" s="110"/>
      <c r="AB11" s="111"/>
      <c r="AC11" s="111"/>
      <c r="AD11" s="111"/>
      <c r="AE11" s="111"/>
      <c r="AF11" s="111"/>
      <c r="AG11" s="111"/>
      <c r="AH11" s="111"/>
      <c r="AI11" s="111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</row>
    <row r="12" spans="1:170" x14ac:dyDescent="0.25">
      <c r="B12" s="71">
        <f ca="1">VLOOKUP($C$8,'Site Plan and Key'!$B$32:$F$41,2,FALSE)</f>
        <v>1</v>
      </c>
      <c r="C12" s="71">
        <f ca="1">VLOOKUP($C$8,'Site Plan and Key'!$B$32:$F$41,3,FALSE)</f>
        <v>38</v>
      </c>
      <c r="D12" s="71">
        <f ca="1">VLOOKUP($C$8,'Site Plan and Key'!$B$32:$F$41,4,FALSE)</f>
        <v>0</v>
      </c>
      <c r="E12" s="95">
        <f ca="1">VLOOKUP($C$8,'Site Plan and Key'!$B$32:$F$41,5,FALSE)</f>
        <v>39</v>
      </c>
      <c r="F12" s="41"/>
      <c r="N12" s="71">
        <f ca="1">VLOOKUP($C$8,'Site Plan and Key'!$B$32:$F$41,2,FALSE)</f>
        <v>1</v>
      </c>
      <c r="O12" s="72">
        <f ca="1">VLOOKUP($C$8,'Site Plan and Key'!$B$32:$F$41,3,FALSE)</f>
        <v>38</v>
      </c>
      <c r="P12" s="72">
        <f ca="1">VLOOKUP($C$8,'Site Plan and Key'!$B$32:$F$41,4,FALSE)</f>
        <v>0</v>
      </c>
      <c r="Q12" s="73">
        <f ca="1">VLOOKUP($C$8,'Site Plan and Key'!$B$32:$F$41,5,FALSE)</f>
        <v>39</v>
      </c>
      <c r="R12" s="4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170" ht="8.25" customHeight="1" x14ac:dyDescent="0.25"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</row>
    <row r="14" spans="1:170" x14ac:dyDescent="0.25">
      <c r="B14" s="38" t="s">
        <v>13</v>
      </c>
      <c r="N14" s="38" t="s">
        <v>13</v>
      </c>
      <c r="AB14" s="113"/>
      <c r="AC14" s="113"/>
      <c r="AD14" s="113"/>
      <c r="AE14" s="113"/>
      <c r="AF14" s="113"/>
      <c r="AG14" s="113"/>
      <c r="AH14" s="113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</row>
    <row r="15" spans="1:170" x14ac:dyDescent="0.25">
      <c r="B15" s="39" t="s">
        <v>14</v>
      </c>
      <c r="N15" s="39" t="s">
        <v>14</v>
      </c>
      <c r="AA15" s="11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</row>
    <row r="16" spans="1:170" x14ac:dyDescent="0.25">
      <c r="B16" s="27" t="s">
        <v>15</v>
      </c>
      <c r="N16" s="27" t="s">
        <v>15</v>
      </c>
      <c r="AA16" s="114"/>
      <c r="AB16" s="114"/>
      <c r="AC16" s="115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</row>
    <row r="17" spans="2:57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1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2:57" x14ac:dyDescent="0.25">
      <c r="B18" s="28"/>
      <c r="N18" s="28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</row>
    <row r="19" spans="2:57" x14ac:dyDescent="0.25">
      <c r="AA19" s="110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</row>
    <row r="20" spans="2:57" x14ac:dyDescent="0.25">
      <c r="AA20" s="110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</row>
    <row r="21" spans="2:57" x14ac:dyDescent="0.25">
      <c r="AA21" s="110"/>
      <c r="AB21" s="111"/>
      <c r="AC21" s="111"/>
    </row>
    <row r="22" spans="2:57" x14ac:dyDescent="0.25">
      <c r="AA22" s="110"/>
      <c r="AB22" s="111"/>
      <c r="AC22" s="111"/>
    </row>
    <row r="23" spans="2:57" x14ac:dyDescent="0.25">
      <c r="M23" s="39"/>
      <c r="AA23" s="110"/>
      <c r="AB23" s="111"/>
      <c r="AC23" s="111"/>
    </row>
    <row r="24" spans="2:57" x14ac:dyDescent="0.25">
      <c r="AB24" s="111"/>
      <c r="AC24" s="111"/>
    </row>
    <row r="25" spans="2:57" x14ac:dyDescent="0.25">
      <c r="AA25" s="114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16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2:57" x14ac:dyDescent="0.25"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2:57" x14ac:dyDescent="0.25">
      <c r="AA27" s="110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2:57" x14ac:dyDescent="0.25"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</row>
    <row r="29" spans="2:57" x14ac:dyDescent="0.25">
      <c r="AA29" s="11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</row>
    <row r="30" spans="2:57" x14ac:dyDescent="0.25">
      <c r="AA30" s="110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</row>
    <row r="31" spans="2:57" x14ac:dyDescent="0.25">
      <c r="AA31" s="110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</row>
    <row r="32" spans="2:57" x14ac:dyDescent="0.25">
      <c r="AA32" s="110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</row>
    <row r="33" spans="26:57" x14ac:dyDescent="0.25">
      <c r="AB33" s="113"/>
      <c r="AC33" s="113"/>
      <c r="AD33" s="113"/>
      <c r="AE33" s="113"/>
      <c r="AF33" s="113"/>
      <c r="AG33" s="113"/>
      <c r="AH33" s="11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</row>
    <row r="34" spans="26:57" x14ac:dyDescent="0.25">
      <c r="AA34" s="114" t="s">
        <v>31</v>
      </c>
      <c r="AB34" s="111"/>
      <c r="AC34" s="111"/>
      <c r="AD34" s="111"/>
      <c r="AE34" s="111"/>
      <c r="AF34" s="111"/>
      <c r="AG34" s="111"/>
      <c r="AH34" s="111"/>
    </row>
    <row r="36" spans="26:57" x14ac:dyDescent="0.25">
      <c r="AB36" s="107" t="s">
        <v>17</v>
      </c>
      <c r="AC36" s="107"/>
    </row>
    <row r="37" spans="26:57" x14ac:dyDescent="0.25">
      <c r="AA37" s="116" t="s">
        <v>18</v>
      </c>
      <c r="AB37" s="117">
        <v>0.20833333333333334</v>
      </c>
      <c r="AC37" s="117">
        <v>0.25</v>
      </c>
      <c r="AD37" s="117">
        <v>0.29166666666666669</v>
      </c>
      <c r="AE37" s="117">
        <v>0.33333333333333331</v>
      </c>
      <c r="AF37" s="117">
        <v>0.375</v>
      </c>
      <c r="AG37" s="117">
        <v>0.41666666666666669</v>
      </c>
      <c r="AH37" s="117">
        <v>0.45833333333333331</v>
      </c>
      <c r="AI37" s="117">
        <v>0.5</v>
      </c>
      <c r="AJ37" s="117">
        <v>0.54166666666666663</v>
      </c>
      <c r="AK37" s="117">
        <v>0.58333333333333337</v>
      </c>
      <c r="AL37" s="117">
        <v>0.625</v>
      </c>
      <c r="AM37" s="117">
        <v>0.66666666666666663</v>
      </c>
      <c r="AN37" s="117">
        <v>0.70833333333333337</v>
      </c>
      <c r="AO37" s="117">
        <v>0.75</v>
      </c>
      <c r="AP37" s="117">
        <v>0.79166666666666663</v>
      </c>
      <c r="AQ37" s="117">
        <v>0.83333333333333337</v>
      </c>
    </row>
    <row r="38" spans="26:57" x14ac:dyDescent="0.25">
      <c r="Z38" s="106" t="str">
        <f t="shared" ref="Z38:Z44" ca="1" si="0">CONCATENATE($C$8," - ",AA38)</f>
        <v>CAMBRIAN ROAD - COMMUTER</v>
      </c>
      <c r="AA38" s="118" t="s">
        <v>19</v>
      </c>
      <c r="AB38" s="119">
        <f ca="1">IFERROR(VLOOKUP($Z38,'Raw Data Beat - DAY 1'!$A$1:$Q$40,2,FALSE),0)</f>
        <v>0</v>
      </c>
      <c r="AC38" s="119">
        <f ca="1">IFERROR(VLOOKUP($Z38,'Raw Data Beat - DAY 1'!$A$1:$Q$40,3,FALSE),0)</f>
        <v>0</v>
      </c>
      <c r="AD38" s="119">
        <f ca="1">IFERROR(VLOOKUP($Z38,'Raw Data Beat - DAY 1'!$A$1:$Q$40,4,FALSE),0)</f>
        <v>5</v>
      </c>
      <c r="AE38" s="119">
        <f ca="1">IFERROR(VLOOKUP($Z38,'Raw Data Beat - DAY 1'!$A$1:$Q$40,5,FALSE),0)</f>
        <v>5</v>
      </c>
      <c r="AF38" s="119">
        <f ca="1">IFERROR(VLOOKUP($Z38,'Raw Data Beat - DAY 1'!$A$1:$Q$40,6,FALSE),0)</f>
        <v>5</v>
      </c>
      <c r="AG38" s="119">
        <f ca="1">IFERROR(VLOOKUP($Z38,'Raw Data Beat - DAY 1'!$A$1:$Q$40,7,FALSE),0)</f>
        <v>7</v>
      </c>
      <c r="AH38" s="119">
        <f ca="1">IFERROR(VLOOKUP($Z38,'Raw Data Beat - DAY 1'!$A$1:$Q$40,8,FALSE),0)</f>
        <v>8</v>
      </c>
      <c r="AI38" s="119">
        <f ca="1">IFERROR(VLOOKUP($Z38,'Raw Data Beat - DAY 1'!$A$1:$Q$40,9,FALSE),0)</f>
        <v>8</v>
      </c>
      <c r="AJ38" s="119">
        <f ca="1">IFERROR(VLOOKUP($Z38,'Raw Data Beat - DAY 1'!$A$1:$Q$40,10,FALSE),0)</f>
        <v>8</v>
      </c>
      <c r="AK38" s="119">
        <f ca="1">IFERROR(VLOOKUP($Z38,'Raw Data Beat - DAY 1'!$A$1:$Q$40,11,FALSE),0)</f>
        <v>8</v>
      </c>
      <c r="AL38" s="119">
        <f ca="1">IFERROR(VLOOKUP($Z38,'Raw Data Beat - DAY 1'!$A$1:$Q$40,12,FALSE),0)</f>
        <v>8</v>
      </c>
      <c r="AM38" s="119">
        <f ca="1">IFERROR(VLOOKUP($Z38,'Raw Data Beat - DAY 1'!$A$1:$Q$40,13,FALSE),0)</f>
        <v>3</v>
      </c>
      <c r="AN38" s="119">
        <f ca="1">IFERROR(VLOOKUP($Z38,'Raw Data Beat - DAY 1'!$A$1:$Q$40,14,FALSE),0)</f>
        <v>2</v>
      </c>
      <c r="AO38" s="119">
        <f ca="1">IFERROR(VLOOKUP($Z38,'Raw Data Beat - DAY 1'!$A$1:$Q$40,15,FALSE),0)</f>
        <v>0</v>
      </c>
      <c r="AP38" s="119">
        <f ca="1">IFERROR(VLOOKUP($Z38,'Raw Data Beat - DAY 1'!$A$1:$Q$40,16,FALSE),0)</f>
        <v>0</v>
      </c>
      <c r="AQ38" s="119">
        <f ca="1">IFERROR(VLOOKUP($Z38,'Raw Data Beat - DAY 1'!$A$1:$Q$40,17,FALSE),0)</f>
        <v>0</v>
      </c>
    </row>
    <row r="39" spans="26:57" x14ac:dyDescent="0.25">
      <c r="Z39" s="106" t="str">
        <f t="shared" ca="1" si="0"/>
        <v>CAMBRIAN ROAD - DISABLED</v>
      </c>
      <c r="AA39" s="118" t="s">
        <v>20</v>
      </c>
      <c r="AB39" s="119">
        <f ca="1">IFERROR(VLOOKUP($Z39,'Raw Data Beat - DAY 1'!$A$1:$Q$40,2,FALSE),0)</f>
        <v>0</v>
      </c>
      <c r="AC39" s="119">
        <f ca="1">IFERROR(VLOOKUP($Z39,'Raw Data Beat - DAY 1'!$A$1:$Q$40,3,FALSE),0)</f>
        <v>0</v>
      </c>
      <c r="AD39" s="119">
        <f ca="1">IFERROR(VLOOKUP($Z39,'Raw Data Beat - DAY 1'!$A$1:$Q$40,4,FALSE),0)</f>
        <v>0</v>
      </c>
      <c r="AE39" s="119">
        <f ca="1">IFERROR(VLOOKUP($Z39,'Raw Data Beat - DAY 1'!$A$1:$Q$40,5,FALSE),0)</f>
        <v>0</v>
      </c>
      <c r="AF39" s="119">
        <f ca="1">IFERROR(VLOOKUP($Z39,'Raw Data Beat - DAY 1'!$A$1:$Q$40,6,FALSE),0)</f>
        <v>0</v>
      </c>
      <c r="AG39" s="119">
        <f ca="1">IFERROR(VLOOKUP($Z39,'Raw Data Beat - DAY 1'!$A$1:$Q$40,7,FALSE),0)</f>
        <v>0</v>
      </c>
      <c r="AH39" s="119">
        <f ca="1">IFERROR(VLOOKUP($Z39,'Raw Data Beat - DAY 1'!$A$1:$Q$40,8,FALSE),0)</f>
        <v>0</v>
      </c>
      <c r="AI39" s="119">
        <f ca="1">IFERROR(VLOOKUP($Z39,'Raw Data Beat - DAY 1'!$A$1:$Q$40,9,FALSE),0)</f>
        <v>0</v>
      </c>
      <c r="AJ39" s="119">
        <f ca="1">IFERROR(VLOOKUP($Z39,'Raw Data Beat - DAY 1'!$A$1:$Q$40,10,FALSE),0)</f>
        <v>0</v>
      </c>
      <c r="AK39" s="119">
        <f ca="1">IFERROR(VLOOKUP($Z39,'Raw Data Beat - DAY 1'!$A$1:$Q$40,11,FALSE),0)</f>
        <v>0</v>
      </c>
      <c r="AL39" s="119">
        <f ca="1">IFERROR(VLOOKUP($Z39,'Raw Data Beat - DAY 1'!$A$1:$Q$40,12,FALSE),0)</f>
        <v>0</v>
      </c>
      <c r="AM39" s="119">
        <f ca="1">IFERROR(VLOOKUP($Z39,'Raw Data Beat - DAY 1'!$A$1:$Q$40,13,FALSE),0)</f>
        <v>0</v>
      </c>
      <c r="AN39" s="119">
        <f ca="1">IFERROR(VLOOKUP($Z39,'Raw Data Beat - DAY 1'!$A$1:$Q$40,14,FALSE),0)</f>
        <v>0</v>
      </c>
      <c r="AO39" s="119">
        <f ca="1">IFERROR(VLOOKUP($Z39,'Raw Data Beat - DAY 1'!$A$1:$Q$40,15,FALSE),0)</f>
        <v>0</v>
      </c>
      <c r="AP39" s="119">
        <f ca="1">IFERROR(VLOOKUP($Z39,'Raw Data Beat - DAY 1'!$A$1:$Q$40,16,FALSE),0)</f>
        <v>0</v>
      </c>
      <c r="AQ39" s="119">
        <f ca="1">IFERROR(VLOOKUP($Z39,'Raw Data Beat - DAY 1'!$A$1:$Q$40,17,FALSE),0)</f>
        <v>0</v>
      </c>
    </row>
    <row r="40" spans="26:57" x14ac:dyDescent="0.25">
      <c r="Z40" s="106" t="str">
        <f t="shared" ca="1" si="0"/>
        <v>CAMBRIAN ROAD - ILLEGAL</v>
      </c>
      <c r="AA40" s="118" t="s">
        <v>21</v>
      </c>
      <c r="AB40" s="119">
        <f ca="1">IFERROR(VLOOKUP($Z40,'Raw Data Beat - DAY 1'!$A$1:$Q$40,2,FALSE),0)</f>
        <v>1</v>
      </c>
      <c r="AC40" s="119">
        <f ca="1">IFERROR(VLOOKUP($Z40,'Raw Data Beat - DAY 1'!$A$1:$Q$40,3,FALSE),0)</f>
        <v>1</v>
      </c>
      <c r="AD40" s="119">
        <f ca="1">IFERROR(VLOOKUP($Z40,'Raw Data Beat - DAY 1'!$A$1:$Q$40,4,FALSE),0)</f>
        <v>1</v>
      </c>
      <c r="AE40" s="119">
        <f ca="1">IFERROR(VLOOKUP($Z40,'Raw Data Beat - DAY 1'!$A$1:$Q$40,5,FALSE),0)</f>
        <v>1</v>
      </c>
      <c r="AF40" s="119">
        <f ca="1">IFERROR(VLOOKUP($Z40,'Raw Data Beat - DAY 1'!$A$1:$Q$40,6,FALSE),0)</f>
        <v>1</v>
      </c>
      <c r="AG40" s="119">
        <f ca="1">IFERROR(VLOOKUP($Z40,'Raw Data Beat - DAY 1'!$A$1:$Q$40,7,FALSE),0)</f>
        <v>1</v>
      </c>
      <c r="AH40" s="119">
        <f ca="1">IFERROR(VLOOKUP($Z40,'Raw Data Beat - DAY 1'!$A$1:$Q$40,8,FALSE),0)</f>
        <v>1</v>
      </c>
      <c r="AI40" s="119">
        <f ca="1">IFERROR(VLOOKUP($Z40,'Raw Data Beat - DAY 1'!$A$1:$Q$40,9,FALSE),0)</f>
        <v>1</v>
      </c>
      <c r="AJ40" s="119">
        <f ca="1">IFERROR(VLOOKUP($Z40,'Raw Data Beat - DAY 1'!$A$1:$Q$40,10,FALSE),0)</f>
        <v>2</v>
      </c>
      <c r="AK40" s="119">
        <f ca="1">IFERROR(VLOOKUP($Z40,'Raw Data Beat - DAY 1'!$A$1:$Q$40,11,FALSE),0)</f>
        <v>1</v>
      </c>
      <c r="AL40" s="119">
        <f ca="1">IFERROR(VLOOKUP($Z40,'Raw Data Beat - DAY 1'!$A$1:$Q$40,12,FALSE),0)</f>
        <v>1</v>
      </c>
      <c r="AM40" s="119">
        <f ca="1">IFERROR(VLOOKUP($Z40,'Raw Data Beat - DAY 1'!$A$1:$Q$40,13,FALSE),0)</f>
        <v>1</v>
      </c>
      <c r="AN40" s="119">
        <f ca="1">IFERROR(VLOOKUP($Z40,'Raw Data Beat - DAY 1'!$A$1:$Q$40,14,FALSE),0)</f>
        <v>1</v>
      </c>
      <c r="AO40" s="119">
        <f ca="1">IFERROR(VLOOKUP($Z40,'Raw Data Beat - DAY 1'!$A$1:$Q$40,15,FALSE),0)</f>
        <v>1</v>
      </c>
      <c r="AP40" s="119">
        <f ca="1">IFERROR(VLOOKUP($Z40,'Raw Data Beat - DAY 1'!$A$1:$Q$40,16,FALSE),0)</f>
        <v>1</v>
      </c>
      <c r="AQ40" s="119">
        <f ca="1">IFERROR(VLOOKUP($Z40,'Raw Data Beat - DAY 1'!$A$1:$Q$40,17,FALSE),0)</f>
        <v>1</v>
      </c>
    </row>
    <row r="41" spans="26:57" x14ac:dyDescent="0.25">
      <c r="Z41" s="106" t="str">
        <f t="shared" ca="1" si="0"/>
        <v>CAMBRIAN ROAD - LONG STAY</v>
      </c>
      <c r="AA41" s="118" t="s">
        <v>22</v>
      </c>
      <c r="AB41" s="119">
        <f ca="1">IFERROR(VLOOKUP($Z41,'Raw Data Beat - DAY 1'!$A$1:$Q$40,2,FALSE),0)</f>
        <v>0</v>
      </c>
      <c r="AC41" s="119">
        <f ca="1">IFERROR(VLOOKUP($Z41,'Raw Data Beat - DAY 1'!$A$1:$Q$40,3,FALSE),0)</f>
        <v>0</v>
      </c>
      <c r="AD41" s="119">
        <f ca="1">IFERROR(VLOOKUP($Z41,'Raw Data Beat - DAY 1'!$A$1:$Q$40,4,FALSE),0)</f>
        <v>1</v>
      </c>
      <c r="AE41" s="119">
        <f ca="1">IFERROR(VLOOKUP($Z41,'Raw Data Beat - DAY 1'!$A$1:$Q$40,5,FALSE),0)</f>
        <v>1</v>
      </c>
      <c r="AF41" s="119">
        <f ca="1">IFERROR(VLOOKUP($Z41,'Raw Data Beat - DAY 1'!$A$1:$Q$40,6,FALSE),0)</f>
        <v>1</v>
      </c>
      <c r="AG41" s="119">
        <f ca="1">IFERROR(VLOOKUP($Z41,'Raw Data Beat - DAY 1'!$A$1:$Q$40,7,FALSE),0)</f>
        <v>2</v>
      </c>
      <c r="AH41" s="119">
        <f ca="1">IFERROR(VLOOKUP($Z41,'Raw Data Beat - DAY 1'!$A$1:$Q$40,8,FALSE),0)</f>
        <v>2</v>
      </c>
      <c r="AI41" s="119">
        <f ca="1">IFERROR(VLOOKUP($Z41,'Raw Data Beat - DAY 1'!$A$1:$Q$40,9,FALSE),0)</f>
        <v>1</v>
      </c>
      <c r="AJ41" s="119">
        <f ca="1">IFERROR(VLOOKUP($Z41,'Raw Data Beat - DAY 1'!$A$1:$Q$40,10,FALSE),0)</f>
        <v>1</v>
      </c>
      <c r="AK41" s="119">
        <f ca="1">IFERROR(VLOOKUP($Z41,'Raw Data Beat - DAY 1'!$A$1:$Q$40,11,FALSE),0)</f>
        <v>1</v>
      </c>
      <c r="AL41" s="119">
        <f ca="1">IFERROR(VLOOKUP($Z41,'Raw Data Beat - DAY 1'!$A$1:$Q$40,12,FALSE),0)</f>
        <v>0</v>
      </c>
      <c r="AM41" s="119">
        <f ca="1">IFERROR(VLOOKUP($Z41,'Raw Data Beat - DAY 1'!$A$1:$Q$40,13,FALSE),0)</f>
        <v>0</v>
      </c>
      <c r="AN41" s="119">
        <f ca="1">IFERROR(VLOOKUP($Z41,'Raw Data Beat - DAY 1'!$A$1:$Q$40,14,FALSE),0)</f>
        <v>0</v>
      </c>
      <c r="AO41" s="119">
        <f ca="1">IFERROR(VLOOKUP($Z41,'Raw Data Beat - DAY 1'!$A$1:$Q$40,15,FALSE),0)</f>
        <v>0</v>
      </c>
      <c r="AP41" s="119">
        <f ca="1">IFERROR(VLOOKUP($Z41,'Raw Data Beat - DAY 1'!$A$1:$Q$40,16,FALSE),0)</f>
        <v>0</v>
      </c>
      <c r="AQ41" s="119">
        <f ca="1">IFERROR(VLOOKUP($Z41,'Raw Data Beat - DAY 1'!$A$1:$Q$40,17,FALSE),0)</f>
        <v>0</v>
      </c>
      <c r="AR41" s="108"/>
      <c r="AS41" s="108"/>
      <c r="AT41" s="116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</row>
    <row r="42" spans="26:57" x14ac:dyDescent="0.25">
      <c r="Z42" s="106" t="str">
        <f t="shared" ca="1" si="0"/>
        <v>CAMBRIAN ROAD - RESIDENT</v>
      </c>
      <c r="AA42" s="118" t="s">
        <v>23</v>
      </c>
      <c r="AB42" s="119">
        <f ca="1">IFERROR(VLOOKUP($Z42,'Raw Data Beat - DAY 1'!$A$1:$Q$40,2,FALSE),0)</f>
        <v>38</v>
      </c>
      <c r="AC42" s="119">
        <f ca="1">IFERROR(VLOOKUP($Z42,'Raw Data Beat - DAY 1'!$A$1:$Q$40,3,FALSE),0)</f>
        <v>38</v>
      </c>
      <c r="AD42" s="119">
        <f ca="1">IFERROR(VLOOKUP($Z42,'Raw Data Beat - DAY 1'!$A$1:$Q$40,4,FALSE),0)</f>
        <v>34</v>
      </c>
      <c r="AE42" s="119">
        <f ca="1">IFERROR(VLOOKUP($Z42,'Raw Data Beat - DAY 1'!$A$1:$Q$40,5,FALSE),0)</f>
        <v>34</v>
      </c>
      <c r="AF42" s="119">
        <f ca="1">IFERROR(VLOOKUP($Z42,'Raw Data Beat - DAY 1'!$A$1:$Q$40,6,FALSE),0)</f>
        <v>31</v>
      </c>
      <c r="AG42" s="119">
        <f ca="1">IFERROR(VLOOKUP($Z42,'Raw Data Beat - DAY 1'!$A$1:$Q$40,7,FALSE),0)</f>
        <v>29</v>
      </c>
      <c r="AH42" s="119">
        <f ca="1">IFERROR(VLOOKUP($Z42,'Raw Data Beat - DAY 1'!$A$1:$Q$40,8,FALSE),0)</f>
        <v>30</v>
      </c>
      <c r="AI42" s="119">
        <f ca="1">IFERROR(VLOOKUP($Z42,'Raw Data Beat - DAY 1'!$A$1:$Q$40,9,FALSE),0)</f>
        <v>30</v>
      </c>
      <c r="AJ42" s="119">
        <f ca="1">IFERROR(VLOOKUP($Z42,'Raw Data Beat - DAY 1'!$A$1:$Q$40,10,FALSE),0)</f>
        <v>29</v>
      </c>
      <c r="AK42" s="119">
        <f ca="1">IFERROR(VLOOKUP($Z42,'Raw Data Beat - DAY 1'!$A$1:$Q$40,11,FALSE),0)</f>
        <v>31</v>
      </c>
      <c r="AL42" s="119">
        <f ca="1">IFERROR(VLOOKUP($Z42,'Raw Data Beat - DAY 1'!$A$1:$Q$40,12,FALSE),0)</f>
        <v>30</v>
      </c>
      <c r="AM42" s="119">
        <f ca="1">IFERROR(VLOOKUP($Z42,'Raw Data Beat - DAY 1'!$A$1:$Q$40,13,FALSE),0)</f>
        <v>35</v>
      </c>
      <c r="AN42" s="119">
        <f ca="1">IFERROR(VLOOKUP($Z42,'Raw Data Beat - DAY 1'!$A$1:$Q$40,14,FALSE),0)</f>
        <v>35</v>
      </c>
      <c r="AO42" s="119">
        <f ca="1">IFERROR(VLOOKUP($Z42,'Raw Data Beat - DAY 1'!$A$1:$Q$40,15,FALSE),0)</f>
        <v>35</v>
      </c>
      <c r="AP42" s="119">
        <f ca="1">IFERROR(VLOOKUP($Z42,'Raw Data Beat - DAY 1'!$A$1:$Q$40,16,FALSE),0)</f>
        <v>38</v>
      </c>
      <c r="AQ42" s="119">
        <f ca="1">IFERROR(VLOOKUP($Z42,'Raw Data Beat - DAY 1'!$A$1:$Q$40,17,FALSE),0)</f>
        <v>38</v>
      </c>
      <c r="AR42" s="111"/>
      <c r="AS42" s="111"/>
    </row>
    <row r="43" spans="26:57" x14ac:dyDescent="0.25">
      <c r="Z43" s="106" t="str">
        <f t="shared" ca="1" si="0"/>
        <v>CAMBRIAN ROAD - SHORT STAY</v>
      </c>
      <c r="AA43" s="118" t="s">
        <v>24</v>
      </c>
      <c r="AB43" s="119">
        <f ca="1">IFERROR(VLOOKUP($Z43,'Raw Data Beat - DAY 1'!$A$1:$Q$40,2,FALSE),0)</f>
        <v>0</v>
      </c>
      <c r="AC43" s="119">
        <f ca="1">IFERROR(VLOOKUP($Z43,'Raw Data Beat - DAY 1'!$A$1:$Q$40,3,FALSE),0)</f>
        <v>0</v>
      </c>
      <c r="AD43" s="119">
        <f ca="1">IFERROR(VLOOKUP($Z43,'Raw Data Beat - DAY 1'!$A$1:$Q$40,4,FALSE),0)</f>
        <v>1</v>
      </c>
      <c r="AE43" s="119">
        <f ca="1">IFERROR(VLOOKUP($Z43,'Raw Data Beat - DAY 1'!$A$1:$Q$40,5,FALSE),0)</f>
        <v>1</v>
      </c>
      <c r="AF43" s="119">
        <f ca="1">IFERROR(VLOOKUP($Z43,'Raw Data Beat - DAY 1'!$A$1:$Q$40,6,FALSE),0)</f>
        <v>2</v>
      </c>
      <c r="AG43" s="119">
        <f ca="1">IFERROR(VLOOKUP($Z43,'Raw Data Beat - DAY 1'!$A$1:$Q$40,7,FALSE),0)</f>
        <v>3</v>
      </c>
      <c r="AH43" s="119">
        <f ca="1">IFERROR(VLOOKUP($Z43,'Raw Data Beat - DAY 1'!$A$1:$Q$40,8,FALSE),0)</f>
        <v>1</v>
      </c>
      <c r="AI43" s="119">
        <f ca="1">IFERROR(VLOOKUP($Z43,'Raw Data Beat - DAY 1'!$A$1:$Q$40,9,FALSE),0)</f>
        <v>1</v>
      </c>
      <c r="AJ43" s="119">
        <f ca="1">IFERROR(VLOOKUP($Z43,'Raw Data Beat - DAY 1'!$A$1:$Q$40,10,FALSE),0)</f>
        <v>2</v>
      </c>
      <c r="AK43" s="119">
        <f ca="1">IFERROR(VLOOKUP($Z43,'Raw Data Beat - DAY 1'!$A$1:$Q$40,11,FALSE),0)</f>
        <v>3</v>
      </c>
      <c r="AL43" s="119">
        <f ca="1">IFERROR(VLOOKUP($Z43,'Raw Data Beat - DAY 1'!$A$1:$Q$40,12,FALSE),0)</f>
        <v>3</v>
      </c>
      <c r="AM43" s="119">
        <f ca="1">IFERROR(VLOOKUP($Z43,'Raw Data Beat - DAY 1'!$A$1:$Q$40,13,FALSE),0)</f>
        <v>1</v>
      </c>
      <c r="AN43" s="119">
        <f ca="1">IFERROR(VLOOKUP($Z43,'Raw Data Beat - DAY 1'!$A$1:$Q$40,14,FALSE),0)</f>
        <v>1</v>
      </c>
      <c r="AO43" s="119">
        <f ca="1">IFERROR(VLOOKUP($Z43,'Raw Data Beat - DAY 1'!$A$1:$Q$40,15,FALSE),0)</f>
        <v>0</v>
      </c>
      <c r="AP43" s="119">
        <f ca="1">IFERROR(VLOOKUP($Z43,'Raw Data Beat - DAY 1'!$A$1:$Q$40,16,FALSE),0)</f>
        <v>0</v>
      </c>
      <c r="AQ43" s="119">
        <f ca="1">IFERROR(VLOOKUP($Z43,'Raw Data Beat - DAY 1'!$A$1:$Q$40,17,FALSE),0)</f>
        <v>0</v>
      </c>
      <c r="AR43" s="111"/>
      <c r="AS43" s="111"/>
    </row>
    <row r="44" spans="26:57" x14ac:dyDescent="0.25">
      <c r="Z44" s="106" t="str">
        <f t="shared" ca="1" si="0"/>
        <v>CAMBRIAN ROAD - OTHER</v>
      </c>
      <c r="AA44" s="118" t="s">
        <v>34</v>
      </c>
      <c r="AB44" s="119">
        <f ca="1">IFERROR(VLOOKUP($Z44,'Raw Data Beat - DAY 1'!$A$1:$Q$40,2,FALSE),0)</f>
        <v>0</v>
      </c>
      <c r="AC44" s="119">
        <f ca="1">IFERROR(VLOOKUP($Z44,'Raw Data Beat - DAY 1'!$A$1:$Q$40,3,FALSE),0)</f>
        <v>0</v>
      </c>
      <c r="AD44" s="119">
        <f ca="1">IFERROR(VLOOKUP($Z44,'Raw Data Beat - DAY 1'!$A$1:$Q$40,4,FALSE),0)</f>
        <v>0</v>
      </c>
      <c r="AE44" s="119">
        <f ca="1">IFERROR(VLOOKUP($Z44,'Raw Data Beat - DAY 1'!$A$1:$Q$40,5,FALSE),0)</f>
        <v>0</v>
      </c>
      <c r="AF44" s="119">
        <f ca="1">IFERROR(VLOOKUP($Z44,'Raw Data Beat - DAY 1'!$A$1:$Q$40,6,FALSE),0)</f>
        <v>0</v>
      </c>
      <c r="AG44" s="119">
        <f ca="1">IFERROR(VLOOKUP($Z44,'Raw Data Beat - DAY 1'!$A$1:$Q$40,7,FALSE),0)</f>
        <v>0</v>
      </c>
      <c r="AH44" s="119">
        <f ca="1">IFERROR(VLOOKUP($Z44,'Raw Data Beat - DAY 1'!$A$1:$Q$40,8,FALSE),0)</f>
        <v>0</v>
      </c>
      <c r="AI44" s="119">
        <f ca="1">IFERROR(VLOOKUP($Z44,'Raw Data Beat - DAY 1'!$A$1:$Q$40,9,FALSE),0)</f>
        <v>0</v>
      </c>
      <c r="AJ44" s="119">
        <f ca="1">IFERROR(VLOOKUP($Z44,'Raw Data Beat - DAY 1'!$A$1:$Q$40,10,FALSE),0)</f>
        <v>0</v>
      </c>
      <c r="AK44" s="119">
        <f ca="1">IFERROR(VLOOKUP($Z44,'Raw Data Beat - DAY 1'!$A$1:$Q$40,11,FALSE),0)</f>
        <v>0</v>
      </c>
      <c r="AL44" s="119">
        <f ca="1">IFERROR(VLOOKUP($Z44,'Raw Data Beat - DAY 1'!$A$1:$Q$40,12,FALSE),0)</f>
        <v>0</v>
      </c>
      <c r="AM44" s="119">
        <f ca="1">IFERROR(VLOOKUP($Z44,'Raw Data Beat - DAY 1'!$A$1:$Q$40,13,FALSE),0)</f>
        <v>0</v>
      </c>
      <c r="AN44" s="119">
        <f ca="1">IFERROR(VLOOKUP($Z44,'Raw Data Beat - DAY 1'!$A$1:$Q$40,14,FALSE),0)</f>
        <v>0</v>
      </c>
      <c r="AO44" s="119">
        <f ca="1">IFERROR(VLOOKUP($Z44,'Raw Data Beat - DAY 1'!$A$1:$Q$40,15,FALSE),0)</f>
        <v>0</v>
      </c>
      <c r="AP44" s="119">
        <f ca="1">IFERROR(VLOOKUP($Z44,'Raw Data Beat - DAY 1'!$A$1:$Q$40,16,FALSE),0)</f>
        <v>0</v>
      </c>
      <c r="AQ44" s="119">
        <f ca="1">IFERROR(VLOOKUP($Z44,'Raw Data Beat - DAY 1'!$A$1:$Q$40,17,FALSE),0)</f>
        <v>0</v>
      </c>
      <c r="AR44" s="111"/>
      <c r="AS44" s="111"/>
    </row>
    <row r="45" spans="26:57" x14ac:dyDescent="0.25">
      <c r="AA45" s="118" t="s">
        <v>26</v>
      </c>
      <c r="AB45" s="120">
        <f ca="1">$E$12</f>
        <v>39</v>
      </c>
      <c r="AC45" s="120">
        <f t="shared" ref="AC45:AQ45" ca="1" si="1">$E$12</f>
        <v>39</v>
      </c>
      <c r="AD45" s="120">
        <f t="shared" ca="1" si="1"/>
        <v>39</v>
      </c>
      <c r="AE45" s="120">
        <f t="shared" ca="1" si="1"/>
        <v>39</v>
      </c>
      <c r="AF45" s="120">
        <f t="shared" ca="1" si="1"/>
        <v>39</v>
      </c>
      <c r="AG45" s="120">
        <f t="shared" ca="1" si="1"/>
        <v>39</v>
      </c>
      <c r="AH45" s="120">
        <f t="shared" ca="1" si="1"/>
        <v>39</v>
      </c>
      <c r="AI45" s="120">
        <f t="shared" ca="1" si="1"/>
        <v>39</v>
      </c>
      <c r="AJ45" s="120">
        <f t="shared" ca="1" si="1"/>
        <v>39</v>
      </c>
      <c r="AK45" s="120">
        <f t="shared" ca="1" si="1"/>
        <v>39</v>
      </c>
      <c r="AL45" s="120">
        <f t="shared" ca="1" si="1"/>
        <v>39</v>
      </c>
      <c r="AM45" s="120">
        <f t="shared" ca="1" si="1"/>
        <v>39</v>
      </c>
      <c r="AN45" s="120">
        <f t="shared" ca="1" si="1"/>
        <v>39</v>
      </c>
      <c r="AO45" s="120">
        <f t="shared" ca="1" si="1"/>
        <v>39</v>
      </c>
      <c r="AP45" s="120">
        <f t="shared" ca="1" si="1"/>
        <v>39</v>
      </c>
      <c r="AQ45" s="120">
        <f t="shared" ca="1" si="1"/>
        <v>39</v>
      </c>
      <c r="AR45" s="111"/>
      <c r="AS45" s="111"/>
    </row>
    <row r="46" spans="26:57" x14ac:dyDescent="0.25">
      <c r="AA46" s="118" t="s">
        <v>28</v>
      </c>
      <c r="AB46" s="120">
        <f ca="1">AB45-(SUM(AB38:AB44))</f>
        <v>0</v>
      </c>
      <c r="AC46" s="120">
        <f t="shared" ref="AC46:AQ46" ca="1" si="2">AC45-(SUM(AC38:AC44))</f>
        <v>0</v>
      </c>
      <c r="AD46" s="120">
        <f t="shared" ca="1" si="2"/>
        <v>-3</v>
      </c>
      <c r="AE46" s="120">
        <f t="shared" ca="1" si="2"/>
        <v>-3</v>
      </c>
      <c r="AF46" s="120">
        <f t="shared" ca="1" si="2"/>
        <v>-1</v>
      </c>
      <c r="AG46" s="120">
        <f t="shared" ca="1" si="2"/>
        <v>-3</v>
      </c>
      <c r="AH46" s="120">
        <f t="shared" ca="1" si="2"/>
        <v>-3</v>
      </c>
      <c r="AI46" s="120">
        <f t="shared" ca="1" si="2"/>
        <v>-2</v>
      </c>
      <c r="AJ46" s="120">
        <f t="shared" ca="1" si="2"/>
        <v>-3</v>
      </c>
      <c r="AK46" s="120">
        <f t="shared" ca="1" si="2"/>
        <v>-5</v>
      </c>
      <c r="AL46" s="120">
        <f t="shared" ca="1" si="2"/>
        <v>-3</v>
      </c>
      <c r="AM46" s="120">
        <f t="shared" ca="1" si="2"/>
        <v>-1</v>
      </c>
      <c r="AN46" s="120">
        <f t="shared" ca="1" si="2"/>
        <v>0</v>
      </c>
      <c r="AO46" s="120">
        <f t="shared" ca="1" si="2"/>
        <v>3</v>
      </c>
      <c r="AP46" s="120">
        <f t="shared" ca="1" si="2"/>
        <v>0</v>
      </c>
      <c r="AQ46" s="120">
        <f t="shared" ca="1" si="2"/>
        <v>0</v>
      </c>
      <c r="AR46" s="111"/>
      <c r="AS46" s="111"/>
    </row>
    <row r="47" spans="26:57" x14ac:dyDescent="0.25">
      <c r="AA47" s="121" t="s">
        <v>25</v>
      </c>
      <c r="AB47" s="106" t="s">
        <v>19</v>
      </c>
      <c r="AC47" s="106" t="s">
        <v>21</v>
      </c>
      <c r="AD47" s="106" t="s">
        <v>22</v>
      </c>
      <c r="AE47" s="106" t="s">
        <v>23</v>
      </c>
      <c r="AF47" s="106" t="s">
        <v>24</v>
      </c>
      <c r="AG47" s="111" t="s">
        <v>20</v>
      </c>
      <c r="AH47" s="111" t="s">
        <v>34</v>
      </c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</row>
    <row r="48" spans="26:57" x14ac:dyDescent="0.25">
      <c r="AA48" s="121" t="str">
        <f ca="1">C8</f>
        <v>CAMBRIAN ROAD</v>
      </c>
      <c r="AB48" s="119">
        <f ca="1">INDEX('Raw Data User'!$A$2:$I$11,MATCH('CAMBRIAN ROAD'!$AA$48,'Raw Data User'!$A$2:$A$11,0),MATCH('CAMBRIAN ROAD'!AB$47,'Raw Data User'!$A$2:$H$2,0))</f>
        <v>8</v>
      </c>
      <c r="AC48" s="119">
        <f ca="1">INDEX('Raw Data User'!$A$2:$I$11,MATCH('CAMBRIAN ROAD'!$AA$48,'Raw Data User'!$A$2:$A$11,0),MATCH('CAMBRIAN ROAD'!AC$47,'Raw Data User'!$A$2:$H$2,0))</f>
        <v>2</v>
      </c>
      <c r="AD48" s="119">
        <f ca="1">INDEX('Raw Data User'!$A$2:$I$11,MATCH('CAMBRIAN ROAD'!$AA$48,'Raw Data User'!$A$2:$A$11,0),MATCH('CAMBRIAN ROAD'!AD$47,'Raw Data User'!$A$2:$H$2,0))</f>
        <v>1</v>
      </c>
      <c r="AE48" s="119">
        <f ca="1">INDEX('Raw Data User'!$A$2:$I$11,MATCH('CAMBRIAN ROAD'!$AA$48,'Raw Data User'!$A$2:$A$11,0),MATCH('CAMBRIAN ROAD'!AE$47,'Raw Data User'!$A$2:$H$2,0))</f>
        <v>42</v>
      </c>
      <c r="AF48" s="119">
        <f ca="1">INDEX('Raw Data User'!$A$2:$I$11,MATCH('CAMBRIAN ROAD'!$AA$48,'Raw Data User'!$A$2:$A$11,0),MATCH('CAMBRIAN ROAD'!AF$47,'Raw Data User'!$A$2:$H$2,0))</f>
        <v>4</v>
      </c>
      <c r="AG48" s="119">
        <f ca="1">INDEX('Raw Data User'!$A$2:$I$11,MATCH('CAMBRIAN ROAD'!$AA$48,'Raw Data User'!$A$2:$A$11,0),MATCH('CAMBRIAN ROAD'!AG$47,'Raw Data User'!$A$2:$H$2,0))</f>
        <v>0</v>
      </c>
      <c r="AH48" s="119">
        <f ca="1">INDEX('Raw Data User'!$A$2:$I$11,MATCH('CAMBRIAN ROAD'!$AA$48,'Raw Data User'!$A$2:$A$11,0),MATCH('CAMBRIAN ROAD'!AH$47,'Raw Data User'!$A$2:$H$2,0))</f>
        <v>0</v>
      </c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</row>
    <row r="49" spans="26:45" x14ac:dyDescent="0.25">
      <c r="AA49" s="110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</row>
    <row r="50" spans="26:45" x14ac:dyDescent="0.25">
      <c r="AB50" s="113"/>
      <c r="AC50" s="113"/>
      <c r="AD50" s="113"/>
      <c r="AE50" s="113"/>
      <c r="AF50" s="113"/>
      <c r="AG50" s="113"/>
      <c r="AH50" s="113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</row>
    <row r="51" spans="26:45" x14ac:dyDescent="0.25">
      <c r="AA51" s="114" t="s">
        <v>32</v>
      </c>
      <c r="AB51" s="111"/>
      <c r="AC51" s="111"/>
      <c r="AD51" s="111"/>
      <c r="AE51" s="111"/>
      <c r="AF51" s="111"/>
      <c r="AG51" s="111"/>
      <c r="AH51" s="111"/>
    </row>
    <row r="53" spans="26:45" x14ac:dyDescent="0.25">
      <c r="AB53" s="107" t="s">
        <v>17</v>
      </c>
    </row>
    <row r="54" spans="26:45" x14ac:dyDescent="0.25">
      <c r="AA54" s="116" t="s">
        <v>18</v>
      </c>
      <c r="AB54" s="122">
        <v>0.20833333333333334</v>
      </c>
      <c r="AC54" s="122">
        <v>0.25</v>
      </c>
      <c r="AD54" s="122">
        <v>0.29166666666666669</v>
      </c>
      <c r="AE54" s="122">
        <v>0.33333333333333331</v>
      </c>
      <c r="AF54" s="122">
        <v>0.375</v>
      </c>
      <c r="AG54" s="122">
        <v>0.41666666666666669</v>
      </c>
      <c r="AH54" s="122">
        <v>0.45833333333333331</v>
      </c>
      <c r="AI54" s="122">
        <v>0.5</v>
      </c>
      <c r="AJ54" s="122">
        <v>0.54166666666666663</v>
      </c>
      <c r="AK54" s="122">
        <v>0.58333333333333337</v>
      </c>
      <c r="AL54" s="122">
        <v>0.625</v>
      </c>
      <c r="AM54" s="122">
        <v>0.66666666666666663</v>
      </c>
      <c r="AN54" s="122">
        <v>0.70833333333333337</v>
      </c>
      <c r="AO54" s="122">
        <v>0.75</v>
      </c>
      <c r="AP54" s="122">
        <v>0.79166666666666663</v>
      </c>
      <c r="AQ54" s="122">
        <v>0.83333333333333337</v>
      </c>
    </row>
    <row r="55" spans="26:45" x14ac:dyDescent="0.25">
      <c r="Z55" s="106" t="str">
        <f t="shared" ref="Z55:Z61" ca="1" si="3">CONCATENATE($C$8," - ",AA55)</f>
        <v>CAMBRIAN ROAD - COMMUTER</v>
      </c>
      <c r="AA55" s="123" t="s">
        <v>19</v>
      </c>
      <c r="AB55" s="124">
        <f ca="1">IFERROR(VLOOKUP($Z55,'Raw Data Beat - DAY 2'!A2:Q33,2,FALSE),0)</f>
        <v>0</v>
      </c>
      <c r="AC55" s="124">
        <f ca="1">IFERROR(VLOOKUP($Z55,'Raw Data Beat - DAY 2'!$A$2:$Q$33,3,FALSE),0)</f>
        <v>0</v>
      </c>
      <c r="AD55" s="124">
        <f ca="1">IFERROR(VLOOKUP($Z55,'Raw Data Beat - DAY 2'!$A$2:$Q$33,4,FALSE),0)</f>
        <v>0</v>
      </c>
      <c r="AE55" s="124">
        <f ca="1">IFERROR(VLOOKUP($Z55,'Raw Data Beat - DAY 2'!$A$2:$Q$33,5,FALSE),0)</f>
        <v>0</v>
      </c>
      <c r="AF55" s="124">
        <f ca="1">IFERROR(VLOOKUP($Z55,'Raw Data Beat - DAY 2'!$A$2:$Q$33,6,FALSE),0)</f>
        <v>0</v>
      </c>
      <c r="AG55" s="124">
        <f ca="1">IFERROR(VLOOKUP($Z55,'Raw Data Beat - DAY 2'!$A$2:$Q$33,7,FALSE),0)</f>
        <v>0</v>
      </c>
      <c r="AH55" s="124">
        <f ca="1">IFERROR(VLOOKUP($Z55,'Raw Data Beat - DAY 2'!$A$2:$Q$33,8,FALSE),0)</f>
        <v>0</v>
      </c>
      <c r="AI55" s="124">
        <f ca="1">IFERROR(VLOOKUP($Z55,'Raw Data Beat - DAY 2'!$A$2:$Q$33,9,FALSE),0)</f>
        <v>0</v>
      </c>
      <c r="AJ55" s="124">
        <f ca="1">IFERROR(VLOOKUP($Z55,'Raw Data Beat - DAY 2'!$A$2:$Q$33,10,FALSE),0)</f>
        <v>0</v>
      </c>
      <c r="AK55" s="124">
        <f ca="1">IFERROR(VLOOKUP($Z55,'Raw Data Beat - DAY 2'!$A$2:$Q$33,11,FALSE),0)</f>
        <v>0</v>
      </c>
      <c r="AL55" s="124">
        <f ca="1">IFERROR(VLOOKUP($Z55,'Raw Data Beat - DAY 2'!$A$2:$Q$33,12,FALSE),0)</f>
        <v>0</v>
      </c>
      <c r="AM55" s="124">
        <f ca="1">IFERROR(VLOOKUP($Z55,'Raw Data Beat - DAY 2'!$A$2:$Q$33,13,FALSE),0)</f>
        <v>0</v>
      </c>
      <c r="AN55" s="124">
        <f ca="1">IFERROR(VLOOKUP($Z55,'Raw Data Beat - DAY 2'!$A$2:$Q$33,14,FALSE),0)</f>
        <v>0</v>
      </c>
      <c r="AO55" s="124">
        <f ca="1">IFERROR(VLOOKUP($Z55,'Raw Data Beat - DAY 2'!$A$2:$Q$33,15,FALSE),0)</f>
        <v>0</v>
      </c>
      <c r="AP55" s="124">
        <f ca="1">IFERROR(VLOOKUP($Z55,'Raw Data Beat - DAY 2'!$A$2:$Q$33,16,FALSE),0)</f>
        <v>0</v>
      </c>
      <c r="AQ55" s="124">
        <f ca="1">IFERROR(VLOOKUP($Z55,'Raw Data Beat - DAY 2'!$A$2:$Q$33,17,FALSE),0)</f>
        <v>0</v>
      </c>
    </row>
    <row r="56" spans="26:45" x14ac:dyDescent="0.25">
      <c r="Z56" s="106" t="str">
        <f t="shared" ca="1" si="3"/>
        <v>CAMBRIAN ROAD - DISABLED</v>
      </c>
      <c r="AA56" s="123" t="s">
        <v>20</v>
      </c>
      <c r="AB56" s="119">
        <f ca="1">IFERROR(VLOOKUP($Z56,'Raw Data Beat - DAY 2'!$A$2:$Q$33,2,FALSE),0)</f>
        <v>0</v>
      </c>
      <c r="AC56" s="119">
        <f ca="1">IFERROR(VLOOKUP($Z56,'Raw Data Beat - DAY 2'!$A$2:$Q$33,3,FALSE),0)</f>
        <v>0</v>
      </c>
      <c r="AD56" s="119">
        <f ca="1">IFERROR(VLOOKUP($Z56,'Raw Data Beat - DAY 2'!$A$2:$Q$33,4,FALSE),0)</f>
        <v>0</v>
      </c>
      <c r="AE56" s="119">
        <f ca="1">IFERROR(VLOOKUP($Z56,'Raw Data Beat - DAY 2'!$A$2:$Q$33,5,FALSE),0)</f>
        <v>0</v>
      </c>
      <c r="AF56" s="119">
        <f ca="1">IFERROR(VLOOKUP($Z56,'Raw Data Beat - DAY 2'!$A$2:$Q$33,6,FALSE),0)</f>
        <v>0</v>
      </c>
      <c r="AG56" s="119">
        <f ca="1">IFERROR(VLOOKUP($Z56,'Raw Data Beat - DAY 2'!$A$2:$Q$33,7,FALSE),0)</f>
        <v>0</v>
      </c>
      <c r="AH56" s="119">
        <f ca="1">IFERROR(VLOOKUP($Z56,'Raw Data Beat - DAY 2'!$A$2:$Q$33,8,FALSE),0)</f>
        <v>0</v>
      </c>
      <c r="AI56" s="119">
        <f ca="1">IFERROR(VLOOKUP($Z56,'Raw Data Beat - DAY 2'!$A$2:$Q$33,9,FALSE),0)</f>
        <v>0</v>
      </c>
      <c r="AJ56" s="119">
        <f ca="1">IFERROR(VLOOKUP($Z56,'Raw Data Beat - DAY 2'!$A$2:$Q$33,10,FALSE),0)</f>
        <v>0</v>
      </c>
      <c r="AK56" s="119">
        <f ca="1">IFERROR(VLOOKUP($Z56,'Raw Data Beat - DAY 2'!$A$2:$Q$33,11,FALSE),0)</f>
        <v>0</v>
      </c>
      <c r="AL56" s="119">
        <f ca="1">IFERROR(VLOOKUP($Z56,'Raw Data Beat - DAY 2'!$A$2:$Q$33,12,FALSE),0)</f>
        <v>0</v>
      </c>
      <c r="AM56" s="119">
        <f ca="1">IFERROR(VLOOKUP($Z56,'Raw Data Beat - DAY 2'!$A$2:$Q$33,13,FALSE),0)</f>
        <v>0</v>
      </c>
      <c r="AN56" s="119">
        <f ca="1">IFERROR(VLOOKUP($Z56,'Raw Data Beat - DAY 2'!$A$2:$Q$33,14,FALSE),0)</f>
        <v>0</v>
      </c>
      <c r="AO56" s="119">
        <f ca="1">IFERROR(VLOOKUP($Z56,'Raw Data Beat - DAY 2'!$A$2:$Q$33,15,FALSE),0)</f>
        <v>0</v>
      </c>
      <c r="AP56" s="119">
        <f ca="1">IFERROR(VLOOKUP($Z56,'Raw Data Beat - DAY 2'!$A$2:$Q$33,16,FALSE),0)</f>
        <v>0</v>
      </c>
      <c r="AQ56" s="119">
        <f ca="1">IFERROR(VLOOKUP($Z56,'Raw Data Beat - DAY 2'!$A$2:$Q$33,17,FALSE),0)</f>
        <v>0</v>
      </c>
    </row>
    <row r="57" spans="26:45" x14ac:dyDescent="0.25">
      <c r="Z57" s="106" t="str">
        <f t="shared" ca="1" si="3"/>
        <v>CAMBRIAN ROAD - ILLEGAL</v>
      </c>
      <c r="AA57" s="123" t="s">
        <v>21</v>
      </c>
      <c r="AB57" s="119">
        <f ca="1">IFERROR(VLOOKUP($Z57,'Raw Data Beat - DAY 2'!$A$2:$Q$33,2,FALSE),0)</f>
        <v>0</v>
      </c>
      <c r="AC57" s="119">
        <f ca="1">IFERROR(VLOOKUP($Z57,'Raw Data Beat - DAY 2'!$A$2:$Q$33,3,FALSE),0)</f>
        <v>0</v>
      </c>
      <c r="AD57" s="119">
        <f ca="1">IFERROR(VLOOKUP($Z57,'Raw Data Beat - DAY 2'!$A$2:$Q$33,4,FALSE),0)</f>
        <v>0</v>
      </c>
      <c r="AE57" s="119">
        <f ca="1">IFERROR(VLOOKUP($Z57,'Raw Data Beat - DAY 2'!$A$2:$Q$33,5,FALSE),0)</f>
        <v>0</v>
      </c>
      <c r="AF57" s="119">
        <f ca="1">IFERROR(VLOOKUP($Z57,'Raw Data Beat - DAY 2'!$A$2:$Q$33,6,FALSE),0)</f>
        <v>1</v>
      </c>
      <c r="AG57" s="119">
        <f ca="1">IFERROR(VLOOKUP($Z57,'Raw Data Beat - DAY 2'!$A$2:$Q$33,7,FALSE),0)</f>
        <v>0</v>
      </c>
      <c r="AH57" s="119">
        <f ca="1">IFERROR(VLOOKUP($Z57,'Raw Data Beat - DAY 2'!$A$2:$Q$33,8,FALSE),0)</f>
        <v>1</v>
      </c>
      <c r="AI57" s="119">
        <f ca="1">IFERROR(VLOOKUP($Z57,'Raw Data Beat - DAY 2'!$A$2:$Q$33,9,FALSE),0)</f>
        <v>1</v>
      </c>
      <c r="AJ57" s="119">
        <f ca="1">IFERROR(VLOOKUP($Z57,'Raw Data Beat - DAY 2'!$A$2:$Q$33,10,FALSE),0)</f>
        <v>1</v>
      </c>
      <c r="AK57" s="119">
        <f ca="1">IFERROR(VLOOKUP($Z57,'Raw Data Beat - DAY 2'!$A$2:$Q$33,11,FALSE),0)</f>
        <v>1</v>
      </c>
      <c r="AL57" s="119">
        <f ca="1">IFERROR(VLOOKUP($Z57,'Raw Data Beat - DAY 2'!$A$2:$Q$33,12,FALSE),0)</f>
        <v>1</v>
      </c>
      <c r="AM57" s="119">
        <f ca="1">IFERROR(VLOOKUP($Z57,'Raw Data Beat - DAY 2'!$A$2:$Q$33,13,FALSE),0)</f>
        <v>1</v>
      </c>
      <c r="AN57" s="119">
        <f ca="1">IFERROR(VLOOKUP($Z57,'Raw Data Beat - DAY 2'!$A$2:$Q$33,14,FALSE),0)</f>
        <v>1</v>
      </c>
      <c r="AO57" s="119">
        <f ca="1">IFERROR(VLOOKUP($Z57,'Raw Data Beat - DAY 2'!$A$2:$Q$33,15,FALSE),0)</f>
        <v>0</v>
      </c>
      <c r="AP57" s="119">
        <f ca="1">IFERROR(VLOOKUP($Z57,'Raw Data Beat - DAY 2'!$A$2:$Q$33,16,FALSE),0)</f>
        <v>0</v>
      </c>
      <c r="AQ57" s="119">
        <f ca="1">IFERROR(VLOOKUP($Z57,'Raw Data Beat - DAY 2'!$A$2:$Q$33,17,FALSE),0)</f>
        <v>0</v>
      </c>
    </row>
    <row r="58" spans="26:45" x14ac:dyDescent="0.25">
      <c r="Z58" s="106" t="str">
        <f t="shared" ca="1" si="3"/>
        <v>CAMBRIAN ROAD - LONG STAY</v>
      </c>
      <c r="AA58" s="123" t="s">
        <v>22</v>
      </c>
      <c r="AB58" s="119">
        <f ca="1">IFERROR(VLOOKUP($Z58,'Raw Data Beat - DAY 2'!$A$2:$Q$33,2,FALSE),0)</f>
        <v>0</v>
      </c>
      <c r="AC58" s="119">
        <f ca="1">IFERROR(VLOOKUP($Z58,'Raw Data Beat - DAY 2'!$A$2:$Q$33,3,FALSE),0)</f>
        <v>0</v>
      </c>
      <c r="AD58" s="119">
        <f ca="1">IFERROR(VLOOKUP($Z58,'Raw Data Beat - DAY 2'!$A$2:$Q$33,4,FALSE),0)</f>
        <v>0</v>
      </c>
      <c r="AE58" s="119">
        <f ca="1">IFERROR(VLOOKUP($Z58,'Raw Data Beat - DAY 2'!$A$2:$Q$33,5,FALSE),0)</f>
        <v>1</v>
      </c>
      <c r="AF58" s="119">
        <f ca="1">IFERROR(VLOOKUP($Z58,'Raw Data Beat - DAY 2'!$A$2:$Q$33,6,FALSE),0)</f>
        <v>2</v>
      </c>
      <c r="AG58" s="119">
        <f ca="1">IFERROR(VLOOKUP($Z58,'Raw Data Beat - DAY 2'!$A$2:$Q$33,7,FALSE),0)</f>
        <v>3</v>
      </c>
      <c r="AH58" s="119">
        <f ca="1">IFERROR(VLOOKUP($Z58,'Raw Data Beat - DAY 2'!$A$2:$Q$33,8,FALSE),0)</f>
        <v>3</v>
      </c>
      <c r="AI58" s="119">
        <f ca="1">IFERROR(VLOOKUP($Z58,'Raw Data Beat - DAY 2'!$A$2:$Q$33,9,FALSE),0)</f>
        <v>3</v>
      </c>
      <c r="AJ58" s="119">
        <f ca="1">IFERROR(VLOOKUP($Z58,'Raw Data Beat - DAY 2'!$A$2:$Q$33,10,FALSE),0)</f>
        <v>3</v>
      </c>
      <c r="AK58" s="119">
        <f ca="1">IFERROR(VLOOKUP($Z58,'Raw Data Beat - DAY 2'!$A$2:$Q$33,11,FALSE),0)</f>
        <v>3</v>
      </c>
      <c r="AL58" s="119">
        <f ca="1">IFERROR(VLOOKUP($Z58,'Raw Data Beat - DAY 2'!$A$2:$Q$33,12,FALSE),0)</f>
        <v>1</v>
      </c>
      <c r="AM58" s="119">
        <f ca="1">IFERROR(VLOOKUP($Z58,'Raw Data Beat - DAY 2'!$A$2:$Q$33,13,FALSE),0)</f>
        <v>1</v>
      </c>
      <c r="AN58" s="119">
        <f ca="1">IFERROR(VLOOKUP($Z58,'Raw Data Beat - DAY 2'!$A$2:$Q$33,14,FALSE),0)</f>
        <v>1</v>
      </c>
      <c r="AO58" s="119">
        <f ca="1">IFERROR(VLOOKUP($Z58,'Raw Data Beat - DAY 2'!$A$2:$Q$33,15,FALSE),0)</f>
        <v>0</v>
      </c>
      <c r="AP58" s="119">
        <f ca="1">IFERROR(VLOOKUP($Z58,'Raw Data Beat - DAY 2'!$A$2:$Q$33,16,FALSE),0)</f>
        <v>0</v>
      </c>
      <c r="AQ58" s="119">
        <f ca="1">IFERROR(VLOOKUP($Z58,'Raw Data Beat - DAY 2'!$A$2:$Q$33,17,FALSE),0)</f>
        <v>0</v>
      </c>
    </row>
    <row r="59" spans="26:45" x14ac:dyDescent="0.25">
      <c r="Z59" s="106" t="str">
        <f t="shared" ca="1" si="3"/>
        <v>CAMBRIAN ROAD - RESIDENT</v>
      </c>
      <c r="AA59" s="123" t="s">
        <v>23</v>
      </c>
      <c r="AB59" s="119">
        <f ca="1">IFERROR(VLOOKUP($Z59,'Raw Data Beat - DAY 2'!$A$2:$Q$33,2,FALSE),0)</f>
        <v>39</v>
      </c>
      <c r="AC59" s="119">
        <f ca="1">IFERROR(VLOOKUP($Z59,'Raw Data Beat - DAY 2'!$A$2:$Q$33,3,FALSE),0)</f>
        <v>39</v>
      </c>
      <c r="AD59" s="119">
        <f ca="1">IFERROR(VLOOKUP($Z59,'Raw Data Beat - DAY 2'!$A$2:$Q$33,4,FALSE),0)</f>
        <v>38</v>
      </c>
      <c r="AE59" s="119">
        <f ca="1">IFERROR(VLOOKUP($Z59,'Raw Data Beat - DAY 2'!$A$2:$Q$33,5,FALSE),0)</f>
        <v>34</v>
      </c>
      <c r="AF59" s="119">
        <f ca="1">IFERROR(VLOOKUP($Z59,'Raw Data Beat - DAY 2'!$A$2:$Q$33,6,FALSE),0)</f>
        <v>35</v>
      </c>
      <c r="AG59" s="119">
        <f ca="1">IFERROR(VLOOKUP($Z59,'Raw Data Beat - DAY 2'!$A$2:$Q$33,7,FALSE),0)</f>
        <v>34</v>
      </c>
      <c r="AH59" s="119">
        <f ca="1">IFERROR(VLOOKUP($Z59,'Raw Data Beat - DAY 2'!$A$2:$Q$33,8,FALSE),0)</f>
        <v>34</v>
      </c>
      <c r="AI59" s="119">
        <f ca="1">IFERROR(VLOOKUP($Z59,'Raw Data Beat - DAY 2'!$A$2:$Q$33,9,FALSE),0)</f>
        <v>34</v>
      </c>
      <c r="AJ59" s="119">
        <f ca="1">IFERROR(VLOOKUP($Z59,'Raw Data Beat - DAY 2'!$A$2:$Q$33,10,FALSE),0)</f>
        <v>34</v>
      </c>
      <c r="AK59" s="119">
        <f ca="1">IFERROR(VLOOKUP($Z59,'Raw Data Beat - DAY 2'!$A$2:$Q$33,11,FALSE),0)</f>
        <v>34</v>
      </c>
      <c r="AL59" s="119">
        <f ca="1">IFERROR(VLOOKUP($Z59,'Raw Data Beat - DAY 2'!$A$2:$Q$33,12,FALSE),0)</f>
        <v>34</v>
      </c>
      <c r="AM59" s="119">
        <f ca="1">IFERROR(VLOOKUP($Z59,'Raw Data Beat - DAY 2'!$A$2:$Q$33,13,FALSE),0)</f>
        <v>34</v>
      </c>
      <c r="AN59" s="119">
        <f ca="1">IFERROR(VLOOKUP($Z59,'Raw Data Beat - DAY 2'!$A$2:$Q$33,14,FALSE),0)</f>
        <v>35</v>
      </c>
      <c r="AO59" s="119">
        <f ca="1">IFERROR(VLOOKUP($Z59,'Raw Data Beat - DAY 2'!$A$2:$Q$33,15,FALSE),0)</f>
        <v>36</v>
      </c>
      <c r="AP59" s="119">
        <f ca="1">IFERROR(VLOOKUP($Z59,'Raw Data Beat - DAY 2'!$A$2:$Q$33,16,FALSE),0)</f>
        <v>35</v>
      </c>
      <c r="AQ59" s="119">
        <f ca="1">IFERROR(VLOOKUP($Z59,'Raw Data Beat - DAY 2'!$A$2:$Q$33,17,FALSE),0)</f>
        <v>36</v>
      </c>
    </row>
    <row r="60" spans="26:45" x14ac:dyDescent="0.25">
      <c r="Z60" s="106" t="str">
        <f t="shared" ca="1" si="3"/>
        <v>CAMBRIAN ROAD - SHORT STAY</v>
      </c>
      <c r="AA60" s="123" t="s">
        <v>24</v>
      </c>
      <c r="AB60" s="119">
        <f ca="1">IFERROR(VLOOKUP($Z60,'Raw Data Beat - DAY 2'!$A$2:$Q$33,2,FALSE),0)</f>
        <v>0</v>
      </c>
      <c r="AC60" s="119">
        <f ca="1">IFERROR(VLOOKUP($Z60,'Raw Data Beat - DAY 2'!$A$2:$Q$33,3,FALSE),0)</f>
        <v>0</v>
      </c>
      <c r="AD60" s="119">
        <f ca="1">IFERROR(VLOOKUP($Z60,'Raw Data Beat - DAY 2'!$A$2:$Q$33,4,FALSE),0)</f>
        <v>1</v>
      </c>
      <c r="AE60" s="119">
        <f ca="1">IFERROR(VLOOKUP($Z60,'Raw Data Beat - DAY 2'!$A$2:$Q$33,5,FALSE),0)</f>
        <v>3</v>
      </c>
      <c r="AF60" s="119">
        <f ca="1">IFERROR(VLOOKUP($Z60,'Raw Data Beat - DAY 2'!$A$2:$Q$33,6,FALSE),0)</f>
        <v>2</v>
      </c>
      <c r="AG60" s="119">
        <f ca="1">IFERROR(VLOOKUP($Z60,'Raw Data Beat - DAY 2'!$A$2:$Q$33,7,FALSE),0)</f>
        <v>1</v>
      </c>
      <c r="AH60" s="119">
        <f ca="1">IFERROR(VLOOKUP($Z60,'Raw Data Beat - DAY 2'!$A$2:$Q$33,8,FALSE),0)</f>
        <v>1</v>
      </c>
      <c r="AI60" s="119">
        <f ca="1">IFERROR(VLOOKUP($Z60,'Raw Data Beat - DAY 2'!$A$2:$Q$33,9,FALSE),0)</f>
        <v>2</v>
      </c>
      <c r="AJ60" s="119">
        <f ca="1">IFERROR(VLOOKUP($Z60,'Raw Data Beat - DAY 2'!$A$2:$Q$33,10,FALSE),0)</f>
        <v>2</v>
      </c>
      <c r="AK60" s="119">
        <f ca="1">IFERROR(VLOOKUP($Z60,'Raw Data Beat - DAY 2'!$A$2:$Q$33,11,FALSE),0)</f>
        <v>1</v>
      </c>
      <c r="AL60" s="119">
        <f ca="1">IFERROR(VLOOKUP($Z60,'Raw Data Beat - DAY 2'!$A$2:$Q$33,12,FALSE),0)</f>
        <v>0</v>
      </c>
      <c r="AM60" s="119">
        <f ca="1">IFERROR(VLOOKUP($Z60,'Raw Data Beat - DAY 2'!$A$2:$Q$33,13,FALSE),0)</f>
        <v>2</v>
      </c>
      <c r="AN60" s="119">
        <f ca="1">IFERROR(VLOOKUP($Z60,'Raw Data Beat - DAY 2'!$A$2:$Q$33,14,FALSE),0)</f>
        <v>2</v>
      </c>
      <c r="AO60" s="119">
        <f ca="1">IFERROR(VLOOKUP($Z60,'Raw Data Beat - DAY 2'!$A$2:$Q$33,15,FALSE),0)</f>
        <v>2</v>
      </c>
      <c r="AP60" s="119">
        <f ca="1">IFERROR(VLOOKUP($Z60,'Raw Data Beat - DAY 2'!$A$2:$Q$33,16,FALSE),0)</f>
        <v>2</v>
      </c>
      <c r="AQ60" s="119">
        <f ca="1">IFERROR(VLOOKUP($Z60,'Raw Data Beat - DAY 2'!$A$2:$Q$33,17,FALSE),0)</f>
        <v>0</v>
      </c>
    </row>
    <row r="61" spans="26:45" x14ac:dyDescent="0.25">
      <c r="Z61" s="106" t="str">
        <f t="shared" ca="1" si="3"/>
        <v>CAMBRIAN ROAD - OTHER</v>
      </c>
      <c r="AA61" s="123" t="s">
        <v>34</v>
      </c>
      <c r="AB61" s="119">
        <f ca="1">IFERROR(VLOOKUP($Z61,'Raw Data Beat - DAY 2'!$A$2:$Q$33,2,FALSE),0)</f>
        <v>0</v>
      </c>
      <c r="AC61" s="119">
        <f ca="1">IFERROR(VLOOKUP($Z61,'Raw Data Beat - DAY 2'!$A$2:$Q$33,3,FALSE),0)</f>
        <v>0</v>
      </c>
      <c r="AD61" s="119">
        <f ca="1">IFERROR(VLOOKUP($Z61,'Raw Data Beat - DAY 2'!$A$2:$Q$33,4,FALSE),0)</f>
        <v>0</v>
      </c>
      <c r="AE61" s="119">
        <f ca="1">IFERROR(VLOOKUP($Z61,'Raw Data Beat - DAY 2'!$A$2:$Q$33,5,FALSE),0)</f>
        <v>0</v>
      </c>
      <c r="AF61" s="119">
        <f ca="1">IFERROR(VLOOKUP($Z61,'Raw Data Beat - DAY 2'!$A$2:$Q$33,6,FALSE),0)</f>
        <v>0</v>
      </c>
      <c r="AG61" s="119">
        <f ca="1">IFERROR(VLOOKUP($Z61,'Raw Data Beat - DAY 2'!$A$2:$Q$33,7,FALSE),0)</f>
        <v>0</v>
      </c>
      <c r="AH61" s="119">
        <f ca="1">IFERROR(VLOOKUP($Z61,'Raw Data Beat - DAY 2'!$A$2:$Q$33,8,FALSE),0)</f>
        <v>0</v>
      </c>
      <c r="AI61" s="119">
        <f ca="1">IFERROR(VLOOKUP($Z61,'Raw Data Beat - DAY 2'!$A$2:$Q$33,9,FALSE),0)</f>
        <v>0</v>
      </c>
      <c r="AJ61" s="119">
        <f ca="1">IFERROR(VLOOKUP($Z61,'Raw Data Beat - DAY 2'!$A$2:$Q$33,10,FALSE),0)</f>
        <v>0</v>
      </c>
      <c r="AK61" s="119">
        <f ca="1">IFERROR(VLOOKUP($Z61,'Raw Data Beat - DAY 2'!$A$2:$Q$33,11,FALSE),0)</f>
        <v>0</v>
      </c>
      <c r="AL61" s="119">
        <f ca="1">IFERROR(VLOOKUP($Z61,'Raw Data Beat - DAY 2'!$A$2:$Q$33,12,FALSE),0)</f>
        <v>0</v>
      </c>
      <c r="AM61" s="119">
        <f ca="1">IFERROR(VLOOKUP($Z61,'Raw Data Beat - DAY 2'!$A$2:$Q$33,13,FALSE),0)</f>
        <v>0</v>
      </c>
      <c r="AN61" s="119">
        <f ca="1">IFERROR(VLOOKUP($Z61,'Raw Data Beat - DAY 2'!$A$2:$Q$33,14,FALSE),0)</f>
        <v>0</v>
      </c>
      <c r="AO61" s="119">
        <f ca="1">IFERROR(VLOOKUP($Z61,'Raw Data Beat - DAY 2'!$A$2:$Q$33,15,FALSE),0)</f>
        <v>0</v>
      </c>
      <c r="AP61" s="119">
        <f ca="1">IFERROR(VLOOKUP($Z61,'Raw Data Beat - DAY 2'!$A$2:$Q$33,16,FALSE),0)</f>
        <v>0</v>
      </c>
      <c r="AQ61" s="119">
        <f ca="1">IFERROR(VLOOKUP($Z61,'Raw Data Beat - DAY 2'!$A$2:$Q$33,17,FALSE),0)</f>
        <v>0</v>
      </c>
    </row>
    <row r="62" spans="26:45" x14ac:dyDescent="0.25">
      <c r="AA62" s="125" t="s">
        <v>26</v>
      </c>
      <c r="AB62" s="120">
        <f ca="1">$E$12</f>
        <v>39</v>
      </c>
      <c r="AC62" s="120">
        <f t="shared" ref="AC62:AQ62" ca="1" si="4">$E$12</f>
        <v>39</v>
      </c>
      <c r="AD62" s="120">
        <f t="shared" ca="1" si="4"/>
        <v>39</v>
      </c>
      <c r="AE62" s="120">
        <f t="shared" ca="1" si="4"/>
        <v>39</v>
      </c>
      <c r="AF62" s="120">
        <f t="shared" ca="1" si="4"/>
        <v>39</v>
      </c>
      <c r="AG62" s="120">
        <f t="shared" ca="1" si="4"/>
        <v>39</v>
      </c>
      <c r="AH62" s="120">
        <f t="shared" ca="1" si="4"/>
        <v>39</v>
      </c>
      <c r="AI62" s="120">
        <f t="shared" ca="1" si="4"/>
        <v>39</v>
      </c>
      <c r="AJ62" s="120">
        <f t="shared" ca="1" si="4"/>
        <v>39</v>
      </c>
      <c r="AK62" s="120">
        <f t="shared" ca="1" si="4"/>
        <v>39</v>
      </c>
      <c r="AL62" s="120">
        <f t="shared" ca="1" si="4"/>
        <v>39</v>
      </c>
      <c r="AM62" s="120">
        <f t="shared" ca="1" si="4"/>
        <v>39</v>
      </c>
      <c r="AN62" s="120">
        <f t="shared" ca="1" si="4"/>
        <v>39</v>
      </c>
      <c r="AO62" s="120">
        <f t="shared" ca="1" si="4"/>
        <v>39</v>
      </c>
      <c r="AP62" s="120">
        <f t="shared" ca="1" si="4"/>
        <v>39</v>
      </c>
      <c r="AQ62" s="120">
        <f t="shared" ca="1" si="4"/>
        <v>39</v>
      </c>
    </row>
    <row r="63" spans="26:45" x14ac:dyDescent="0.25">
      <c r="AA63" s="125" t="s">
        <v>28</v>
      </c>
      <c r="AB63" s="124">
        <f ca="1">AB62-(SUM(AB55:AB61))</f>
        <v>0</v>
      </c>
      <c r="AC63" s="124">
        <f t="shared" ref="AC63:AQ63" ca="1" si="5">AC62-(SUM(AC55:AC61))</f>
        <v>0</v>
      </c>
      <c r="AD63" s="124">
        <f t="shared" ca="1" si="5"/>
        <v>0</v>
      </c>
      <c r="AE63" s="124">
        <f t="shared" ca="1" si="5"/>
        <v>1</v>
      </c>
      <c r="AF63" s="124">
        <f t="shared" ca="1" si="5"/>
        <v>-1</v>
      </c>
      <c r="AG63" s="124">
        <f t="shared" ca="1" si="5"/>
        <v>1</v>
      </c>
      <c r="AH63" s="124">
        <f t="shared" ca="1" si="5"/>
        <v>0</v>
      </c>
      <c r="AI63" s="124">
        <f t="shared" ca="1" si="5"/>
        <v>-1</v>
      </c>
      <c r="AJ63" s="124">
        <f t="shared" ca="1" si="5"/>
        <v>-1</v>
      </c>
      <c r="AK63" s="124">
        <f t="shared" ca="1" si="5"/>
        <v>0</v>
      </c>
      <c r="AL63" s="124">
        <f t="shared" ca="1" si="5"/>
        <v>3</v>
      </c>
      <c r="AM63" s="124">
        <f t="shared" ca="1" si="5"/>
        <v>1</v>
      </c>
      <c r="AN63" s="124">
        <f t="shared" ca="1" si="5"/>
        <v>0</v>
      </c>
      <c r="AO63" s="124">
        <f t="shared" ca="1" si="5"/>
        <v>1</v>
      </c>
      <c r="AP63" s="124">
        <f t="shared" ca="1" si="5"/>
        <v>2</v>
      </c>
      <c r="AQ63" s="124">
        <f t="shared" ca="1" si="5"/>
        <v>3</v>
      </c>
    </row>
    <row r="67" spans="27:34" x14ac:dyDescent="0.25">
      <c r="AB67" s="106" t="s">
        <v>19</v>
      </c>
      <c r="AC67" s="106" t="s">
        <v>21</v>
      </c>
      <c r="AD67" s="106" t="s">
        <v>22</v>
      </c>
      <c r="AE67" s="106" t="s">
        <v>23</v>
      </c>
      <c r="AF67" s="106" t="s">
        <v>24</v>
      </c>
      <c r="AG67" s="111" t="s">
        <v>20</v>
      </c>
      <c r="AH67" s="111" t="s">
        <v>34</v>
      </c>
    </row>
    <row r="68" spans="27:34" x14ac:dyDescent="0.25">
      <c r="AA68" s="121" t="str">
        <f ca="1">C8</f>
        <v>CAMBRIAN ROAD</v>
      </c>
      <c r="AB68" s="119">
        <f ca="1">IFERROR(INDEX('Raw Data User'!$A$17:$F$26,MATCH('CAMBRIAN ROAD'!$AA$68,'Raw Data User'!$A$17:$A$26,0),MATCH('CAMBRIAN ROAD'!AB$67,'Raw Data User'!$A$17:$F$17,0)),0)</f>
        <v>0</v>
      </c>
      <c r="AC68" s="119">
        <f ca="1">IFERROR(INDEX('Raw Data User'!$A$17:$F$26,MATCH('CAMBRIAN ROAD'!$AA$68,'Raw Data User'!$A$17:$A$26,0),MATCH('CAMBRIAN ROAD'!AC$67,'Raw Data User'!$A$17:$F$17,0)),0)</f>
        <v>4</v>
      </c>
      <c r="AD68" s="119">
        <f ca="1">IFERROR(INDEX('Raw Data User'!$A$17:$F$26,MATCH('CAMBRIAN ROAD'!$AA$68,'Raw Data User'!$A$17:$A$26,0),MATCH('CAMBRIAN ROAD'!AD$67,'Raw Data User'!$A$17:$F$17,0)),0)</f>
        <v>3</v>
      </c>
      <c r="AE68" s="119">
        <f ca="1">IFERROR(INDEX('Raw Data User'!$A$17:$F$26,MATCH('CAMBRIAN ROAD'!$AA$68,'Raw Data User'!$A$17:$A$26,0),MATCH('CAMBRIAN ROAD'!AE$67,'Raw Data User'!$A$17:$F$17,0)),0)</f>
        <v>47</v>
      </c>
      <c r="AF68" s="119">
        <f ca="1">IFERROR(INDEX('Raw Data User'!$A$17:$F$26,MATCH('CAMBRIAN ROAD'!$AA$68,'Raw Data User'!$A$17:$A$26,0),MATCH('CAMBRIAN ROAD'!AF$67,'Raw Data User'!$A$17:$F$17,0)),0)</f>
        <v>8</v>
      </c>
      <c r="AG68" s="119">
        <f ca="1">IFERROR(INDEX('Raw Data User'!$A$17:$F$26,MATCH('CAMBRIAN ROAD'!$AA$68,'Raw Data User'!$A$17:$A$26,0),MATCH('CAMBRIAN ROAD'!AG$67,'Raw Data User'!$A$17:$F$17,0)),0)</f>
        <v>0</v>
      </c>
      <c r="AH68" s="119">
        <f ca="1">IFERROR(INDEX('Raw Data User'!$A$17:$F$26,MATCH('CAMBRIAN ROAD'!$AA$68,'Raw Data User'!$A$17:$A$26,0),MATCH('CAMBRIAN ROAD'!AH$67,'Raw Data User'!$A$17:$F$17,0)),0)</f>
        <v>0</v>
      </c>
    </row>
  </sheetData>
  <mergeCells count="2">
    <mergeCell ref="I8:K8"/>
    <mergeCell ref="V8:X8"/>
  </mergeCell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N68"/>
  <sheetViews>
    <sheetView showGridLines="0" showWhiteSpace="0" zoomScaleNormal="100" zoomScaleSheetLayoutView="70" workbookViewId="0">
      <selection activeCell="H10" sqref="H10"/>
    </sheetView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50" customWidth="1"/>
    <col min="25" max="25" width="15" style="96" customWidth="1"/>
    <col min="26" max="26" width="34.7109375" style="106" customWidth="1"/>
    <col min="27" max="27" width="24.140625" style="106" customWidth="1"/>
    <col min="28" max="46" width="15" style="106" customWidth="1"/>
    <col min="47" max="48" width="15" style="96" customWidth="1"/>
    <col min="49" max="83" width="9.140625" style="96" customWidth="1"/>
    <col min="84" max="98" width="9.140625" style="57" customWidth="1"/>
    <col min="99" max="170" width="9.140625" style="50" customWidth="1"/>
    <col min="171" max="239" width="9.140625" style="28" customWidth="1"/>
    <col min="240" max="16384" width="9.7109375" style="28"/>
  </cols>
  <sheetData>
    <row r="1" spans="1:170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4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56"/>
      <c r="Z2" s="104"/>
      <c r="AA2" s="105"/>
      <c r="AB2" s="104"/>
      <c r="AC2" s="104"/>
      <c r="AD2" s="104"/>
      <c r="AE2" s="104"/>
      <c r="AF2" s="104"/>
      <c r="AG2" s="104"/>
      <c r="AH2" s="104"/>
      <c r="AI2" s="104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</row>
    <row r="3" spans="1:170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RICHMOND (Queens Road)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RICHMOND (Queens Road)</v>
      </c>
      <c r="Y3" s="56"/>
      <c r="Z3" s="106"/>
      <c r="AA3" s="105"/>
      <c r="AB3" s="106"/>
      <c r="AC3" s="106"/>
      <c r="AD3" s="106"/>
      <c r="AE3" s="106"/>
      <c r="AF3" s="106"/>
      <c r="AG3" s="106"/>
      <c r="AH3" s="106"/>
      <c r="AI3" s="106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</row>
    <row r="4" spans="1:170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7">
        <v>42803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7">
        <v>42805</v>
      </c>
      <c r="Y4" s="58"/>
      <c r="Z4" s="106"/>
      <c r="AA4" s="107"/>
      <c r="AB4" s="108"/>
      <c r="AC4" s="108"/>
      <c r="AD4" s="108"/>
      <c r="AE4" s="108"/>
      <c r="AF4" s="108"/>
      <c r="AG4" s="108"/>
      <c r="AH4" s="108"/>
      <c r="AI4" s="108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8"/>
      <c r="AU4" s="59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</row>
    <row r="5" spans="1:170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8"/>
      <c r="Y5" s="55"/>
      <c r="Z5" s="106"/>
      <c r="AA5" s="110"/>
      <c r="AB5" s="111"/>
      <c r="AC5" s="111"/>
      <c r="AD5" s="111"/>
      <c r="AE5" s="111"/>
      <c r="AF5" s="111"/>
      <c r="AG5" s="111"/>
      <c r="AH5" s="111"/>
      <c r="AI5" s="111"/>
      <c r="AJ5" s="104"/>
      <c r="AK5" s="104"/>
      <c r="AL5" s="104"/>
      <c r="AM5" s="111"/>
      <c r="AN5" s="104"/>
      <c r="AO5" s="104"/>
      <c r="AP5" s="104"/>
      <c r="AQ5" s="104"/>
      <c r="AR5" s="104"/>
      <c r="AS5" s="111"/>
      <c r="AT5" s="104"/>
      <c r="AU5" s="43"/>
      <c r="AV5" s="43"/>
      <c r="AW5" s="97"/>
      <c r="AX5" s="43"/>
      <c r="AY5" s="43"/>
      <c r="AZ5" s="43"/>
      <c r="BA5" s="97"/>
      <c r="BB5" s="43"/>
      <c r="BC5" s="43"/>
      <c r="BD5" s="43"/>
      <c r="BE5" s="43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</row>
    <row r="6" spans="1:170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9"/>
      <c r="Y6" s="43"/>
      <c r="Z6" s="106"/>
      <c r="AA6" s="110"/>
      <c r="AB6" s="111"/>
      <c r="AC6" s="111"/>
      <c r="AD6" s="111"/>
      <c r="AE6" s="111"/>
      <c r="AF6" s="111"/>
      <c r="AG6" s="111"/>
      <c r="AH6" s="111"/>
      <c r="AI6" s="111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</row>
    <row r="7" spans="1:170" x14ac:dyDescent="0.25">
      <c r="AA7" s="110"/>
      <c r="AB7" s="111"/>
      <c r="AC7" s="111"/>
      <c r="AD7" s="111"/>
      <c r="AE7" s="111"/>
      <c r="AF7" s="111"/>
      <c r="AG7" s="111"/>
      <c r="AH7" s="111"/>
      <c r="AI7" s="111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170" ht="18.75" x14ac:dyDescent="0.3">
      <c r="B8" s="29" t="s">
        <v>27</v>
      </c>
      <c r="C8" s="27" t="str">
        <f ca="1">REPLACE(CELL("filename",A1),1,FIND("]",CELL("filename",A1)),"")</f>
        <v>CHISHOLM ROAD</v>
      </c>
      <c r="I8" s="138"/>
      <c r="J8" s="138"/>
      <c r="K8" s="138"/>
      <c r="N8" s="29" t="s">
        <v>27</v>
      </c>
      <c r="O8" s="27" t="str">
        <f ca="1">REPLACE(CELL("filename",M1),1,FIND("]",CELL("filename",M1)),"")</f>
        <v>CHISHOLM ROAD</v>
      </c>
      <c r="V8" s="139"/>
      <c r="W8" s="139"/>
      <c r="X8" s="139"/>
      <c r="Z8" s="112"/>
      <c r="AA8" s="110"/>
      <c r="AB8" s="111"/>
      <c r="AC8" s="111"/>
      <c r="AD8" s="111"/>
      <c r="AE8" s="111"/>
      <c r="AF8" s="111"/>
      <c r="AG8" s="111"/>
      <c r="AH8" s="111"/>
      <c r="AI8" s="111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170" ht="7.5" customHeight="1" x14ac:dyDescent="0.25">
      <c r="AA9" s="110"/>
      <c r="AB9" s="111"/>
      <c r="AC9" s="111"/>
      <c r="AD9" s="111"/>
      <c r="AE9" s="111"/>
      <c r="AF9" s="111"/>
      <c r="AG9" s="111"/>
      <c r="AH9" s="111"/>
      <c r="AI9" s="111"/>
      <c r="AJ9" s="104"/>
      <c r="AK9" s="104"/>
      <c r="AL9" s="104"/>
      <c r="AM9" s="104"/>
      <c r="AN9" s="104"/>
      <c r="AO9" s="104"/>
      <c r="AP9" s="104"/>
      <c r="AQ9" s="104"/>
      <c r="AR9" s="104"/>
      <c r="AS9" s="104"/>
    </row>
    <row r="10" spans="1:170" x14ac:dyDescent="0.25">
      <c r="B10" s="30" t="s">
        <v>12</v>
      </c>
      <c r="C10" s="31"/>
      <c r="D10" s="31"/>
      <c r="N10" s="30" t="s">
        <v>12</v>
      </c>
      <c r="O10" s="32"/>
      <c r="P10" s="32"/>
      <c r="AA10" s="110"/>
      <c r="AB10" s="111"/>
      <c r="AC10" s="111"/>
      <c r="AD10" s="111"/>
      <c r="AE10" s="111"/>
      <c r="AF10" s="111"/>
      <c r="AG10" s="111"/>
      <c r="AH10" s="111"/>
      <c r="AI10" s="111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170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1"/>
      <c r="Y11" s="98"/>
      <c r="Z11" s="106"/>
      <c r="AA11" s="110"/>
      <c r="AB11" s="111"/>
      <c r="AC11" s="111"/>
      <c r="AD11" s="111"/>
      <c r="AE11" s="111"/>
      <c r="AF11" s="111"/>
      <c r="AG11" s="111"/>
      <c r="AH11" s="111"/>
      <c r="AI11" s="111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</row>
    <row r="12" spans="1:170" x14ac:dyDescent="0.25">
      <c r="B12" s="71">
        <f ca="1">VLOOKUP($C$8,'Site Plan and Key'!$B$32:$F$41,2,FALSE)</f>
        <v>0</v>
      </c>
      <c r="C12" s="71">
        <f ca="1">VLOOKUP($C$8,'Site Plan and Key'!$B$32:$F$41,3,FALSE)</f>
        <v>37</v>
      </c>
      <c r="D12" s="71">
        <f ca="1">VLOOKUP($C$8,'Site Plan and Key'!$B$32:$F$41,4,FALSE)</f>
        <v>0</v>
      </c>
      <c r="E12" s="95">
        <f ca="1">VLOOKUP($C$8,'Site Plan and Key'!$B$32:$F$41,5,FALSE)</f>
        <v>37</v>
      </c>
      <c r="F12" s="41"/>
      <c r="N12" s="71">
        <f ca="1">VLOOKUP($C$8,'Site Plan and Key'!$B$32:$F$41,2,FALSE)</f>
        <v>0</v>
      </c>
      <c r="O12" s="72">
        <f ca="1">VLOOKUP($C$8,'Site Plan and Key'!$B$32:$F$41,3,FALSE)</f>
        <v>37</v>
      </c>
      <c r="P12" s="72">
        <f ca="1">VLOOKUP($C$8,'Site Plan and Key'!$B$32:$F$41,4,FALSE)</f>
        <v>0</v>
      </c>
      <c r="Q12" s="73">
        <f ca="1">VLOOKUP($C$8,'Site Plan and Key'!$B$32:$F$41,5,FALSE)</f>
        <v>37</v>
      </c>
      <c r="R12" s="4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170" ht="8.25" customHeight="1" x14ac:dyDescent="0.25"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</row>
    <row r="14" spans="1:170" x14ac:dyDescent="0.25">
      <c r="B14" s="38" t="s">
        <v>13</v>
      </c>
      <c r="N14" s="38" t="s">
        <v>13</v>
      </c>
      <c r="AB14" s="113"/>
      <c r="AC14" s="113"/>
      <c r="AD14" s="113"/>
      <c r="AE14" s="113"/>
      <c r="AF14" s="113"/>
      <c r="AG14" s="113"/>
      <c r="AH14" s="113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</row>
    <row r="15" spans="1:170" x14ac:dyDescent="0.25">
      <c r="B15" s="39" t="s">
        <v>14</v>
      </c>
      <c r="N15" s="39" t="s">
        <v>14</v>
      </c>
      <c r="AA15" s="11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</row>
    <row r="16" spans="1:170" x14ac:dyDescent="0.25">
      <c r="B16" s="27" t="s">
        <v>15</v>
      </c>
      <c r="N16" s="27" t="s">
        <v>15</v>
      </c>
      <c r="AA16" s="114"/>
      <c r="AB16" s="114"/>
      <c r="AC16" s="115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</row>
    <row r="17" spans="2:57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1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2:57" x14ac:dyDescent="0.25">
      <c r="B18" s="28"/>
      <c r="N18" s="28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</row>
    <row r="19" spans="2:57" x14ac:dyDescent="0.25">
      <c r="AA19" s="110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</row>
    <row r="20" spans="2:57" x14ac:dyDescent="0.25">
      <c r="AA20" s="110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</row>
    <row r="21" spans="2:57" x14ac:dyDescent="0.25">
      <c r="AA21" s="110"/>
      <c r="AB21" s="111"/>
      <c r="AC21" s="111"/>
    </row>
    <row r="22" spans="2:57" x14ac:dyDescent="0.25">
      <c r="AA22" s="110"/>
      <c r="AB22" s="111"/>
      <c r="AC22" s="111"/>
    </row>
    <row r="23" spans="2:57" x14ac:dyDescent="0.25">
      <c r="M23" s="39"/>
      <c r="AA23" s="110"/>
      <c r="AB23" s="111"/>
      <c r="AC23" s="111"/>
    </row>
    <row r="24" spans="2:57" x14ac:dyDescent="0.25">
      <c r="AB24" s="111"/>
      <c r="AC24" s="111"/>
    </row>
    <row r="25" spans="2:57" x14ac:dyDescent="0.25">
      <c r="AA25" s="114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16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2:57" x14ac:dyDescent="0.25"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2:57" x14ac:dyDescent="0.25">
      <c r="AA27" s="110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2:57" x14ac:dyDescent="0.25"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</row>
    <row r="29" spans="2:57" x14ac:dyDescent="0.25">
      <c r="AA29" s="11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</row>
    <row r="30" spans="2:57" x14ac:dyDescent="0.25">
      <c r="AA30" s="110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</row>
    <row r="31" spans="2:57" x14ac:dyDescent="0.25">
      <c r="AA31" s="110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</row>
    <row r="32" spans="2:57" x14ac:dyDescent="0.25">
      <c r="AA32" s="110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</row>
    <row r="33" spans="26:57" x14ac:dyDescent="0.25">
      <c r="AB33" s="113"/>
      <c r="AC33" s="113"/>
      <c r="AD33" s="113"/>
      <c r="AE33" s="113"/>
      <c r="AF33" s="113"/>
      <c r="AG33" s="113"/>
      <c r="AH33" s="11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</row>
    <row r="34" spans="26:57" x14ac:dyDescent="0.25">
      <c r="AA34" s="114" t="s">
        <v>31</v>
      </c>
      <c r="AB34" s="111"/>
      <c r="AC34" s="111"/>
      <c r="AD34" s="111"/>
      <c r="AE34" s="111"/>
      <c r="AF34" s="111"/>
      <c r="AG34" s="111"/>
      <c r="AH34" s="111"/>
    </row>
    <row r="36" spans="26:57" x14ac:dyDescent="0.25">
      <c r="AB36" s="107" t="s">
        <v>17</v>
      </c>
      <c r="AC36" s="107"/>
    </row>
    <row r="37" spans="26:57" x14ac:dyDescent="0.25">
      <c r="AA37" s="116" t="s">
        <v>18</v>
      </c>
      <c r="AB37" s="117">
        <v>0.20833333333333334</v>
      </c>
      <c r="AC37" s="117">
        <v>0.25</v>
      </c>
      <c r="AD37" s="117">
        <v>0.29166666666666669</v>
      </c>
      <c r="AE37" s="117">
        <v>0.33333333333333331</v>
      </c>
      <c r="AF37" s="117">
        <v>0.375</v>
      </c>
      <c r="AG37" s="117">
        <v>0.41666666666666669</v>
      </c>
      <c r="AH37" s="117">
        <v>0.45833333333333331</v>
      </c>
      <c r="AI37" s="117">
        <v>0.5</v>
      </c>
      <c r="AJ37" s="117">
        <v>0.54166666666666663</v>
      </c>
      <c r="AK37" s="117">
        <v>0.58333333333333337</v>
      </c>
      <c r="AL37" s="117">
        <v>0.625</v>
      </c>
      <c r="AM37" s="117">
        <v>0.66666666666666663</v>
      </c>
      <c r="AN37" s="117">
        <v>0.70833333333333337</v>
      </c>
      <c r="AO37" s="117">
        <v>0.75</v>
      </c>
      <c r="AP37" s="117">
        <v>0.79166666666666663</v>
      </c>
      <c r="AQ37" s="117">
        <v>0.83333333333333337</v>
      </c>
    </row>
    <row r="38" spans="26:57" x14ac:dyDescent="0.25">
      <c r="Z38" s="106" t="str">
        <f t="shared" ref="Z38:Z44" ca="1" si="0">CONCATENATE($C$8," - ",AA38)</f>
        <v>CHISHOLM ROAD - COMMUTER</v>
      </c>
      <c r="AA38" s="118" t="s">
        <v>19</v>
      </c>
      <c r="AB38" s="119">
        <f ca="1">IFERROR(VLOOKUP($Z38,'Raw Data Beat - DAY 1'!$A$1:$Q$40,2,FALSE),0)</f>
        <v>0</v>
      </c>
      <c r="AC38" s="119">
        <f ca="1">IFERROR(VLOOKUP($Z38,'Raw Data Beat - DAY 1'!$A$1:$Q$40,3,FALSE),0)</f>
        <v>0</v>
      </c>
      <c r="AD38" s="119">
        <f ca="1">IFERROR(VLOOKUP($Z38,'Raw Data Beat - DAY 1'!$A$1:$Q$40,4,FALSE),0)</f>
        <v>1</v>
      </c>
      <c r="AE38" s="119">
        <f ca="1">IFERROR(VLOOKUP($Z38,'Raw Data Beat - DAY 1'!$A$1:$Q$40,5,FALSE),0)</f>
        <v>3</v>
      </c>
      <c r="AF38" s="119">
        <f ca="1">IFERROR(VLOOKUP($Z38,'Raw Data Beat - DAY 1'!$A$1:$Q$40,6,FALSE),0)</f>
        <v>3</v>
      </c>
      <c r="AG38" s="119">
        <f ca="1">IFERROR(VLOOKUP($Z38,'Raw Data Beat - DAY 1'!$A$1:$Q$40,7,FALSE),0)</f>
        <v>4</v>
      </c>
      <c r="AH38" s="119">
        <f ca="1">IFERROR(VLOOKUP($Z38,'Raw Data Beat - DAY 1'!$A$1:$Q$40,8,FALSE),0)</f>
        <v>6</v>
      </c>
      <c r="AI38" s="119">
        <f ca="1">IFERROR(VLOOKUP($Z38,'Raw Data Beat - DAY 1'!$A$1:$Q$40,9,FALSE),0)</f>
        <v>6</v>
      </c>
      <c r="AJ38" s="119">
        <f ca="1">IFERROR(VLOOKUP($Z38,'Raw Data Beat - DAY 1'!$A$1:$Q$40,10,FALSE),0)</f>
        <v>6</v>
      </c>
      <c r="AK38" s="119">
        <f ca="1">IFERROR(VLOOKUP($Z38,'Raw Data Beat - DAY 1'!$A$1:$Q$40,11,FALSE),0)</f>
        <v>6</v>
      </c>
      <c r="AL38" s="119">
        <f ca="1">IFERROR(VLOOKUP($Z38,'Raw Data Beat - DAY 1'!$A$1:$Q$40,12,FALSE),0)</f>
        <v>6</v>
      </c>
      <c r="AM38" s="119">
        <f ca="1">IFERROR(VLOOKUP($Z38,'Raw Data Beat - DAY 1'!$A$1:$Q$40,13,FALSE),0)</f>
        <v>3</v>
      </c>
      <c r="AN38" s="119">
        <f ca="1">IFERROR(VLOOKUP($Z38,'Raw Data Beat - DAY 1'!$A$1:$Q$40,14,FALSE),0)</f>
        <v>2</v>
      </c>
      <c r="AO38" s="119">
        <f ca="1">IFERROR(VLOOKUP($Z38,'Raw Data Beat - DAY 1'!$A$1:$Q$40,15,FALSE),0)</f>
        <v>2</v>
      </c>
      <c r="AP38" s="119">
        <f ca="1">IFERROR(VLOOKUP($Z38,'Raw Data Beat - DAY 1'!$A$1:$Q$40,16,FALSE),0)</f>
        <v>2</v>
      </c>
      <c r="AQ38" s="119">
        <f ca="1">IFERROR(VLOOKUP($Z38,'Raw Data Beat - DAY 1'!$A$1:$Q$40,17,FALSE),0)</f>
        <v>0</v>
      </c>
    </row>
    <row r="39" spans="26:57" x14ac:dyDescent="0.25">
      <c r="Z39" s="106" t="str">
        <f t="shared" ca="1" si="0"/>
        <v>CHISHOLM ROAD - DISABLED</v>
      </c>
      <c r="AA39" s="118" t="s">
        <v>20</v>
      </c>
      <c r="AB39" s="119">
        <f ca="1">IFERROR(VLOOKUP($Z39,'Raw Data Beat - DAY 1'!$A$1:$Q$40,2,FALSE),0)</f>
        <v>0</v>
      </c>
      <c r="AC39" s="119">
        <f ca="1">IFERROR(VLOOKUP($Z39,'Raw Data Beat - DAY 1'!$A$1:$Q$40,3,FALSE),0)</f>
        <v>0</v>
      </c>
      <c r="AD39" s="119">
        <f ca="1">IFERROR(VLOOKUP($Z39,'Raw Data Beat - DAY 1'!$A$1:$Q$40,4,FALSE),0)</f>
        <v>0</v>
      </c>
      <c r="AE39" s="119">
        <f ca="1">IFERROR(VLOOKUP($Z39,'Raw Data Beat - DAY 1'!$A$1:$Q$40,5,FALSE),0)</f>
        <v>0</v>
      </c>
      <c r="AF39" s="119">
        <f ca="1">IFERROR(VLOOKUP($Z39,'Raw Data Beat - DAY 1'!$A$1:$Q$40,6,FALSE),0)</f>
        <v>0</v>
      </c>
      <c r="AG39" s="119">
        <f ca="1">IFERROR(VLOOKUP($Z39,'Raw Data Beat - DAY 1'!$A$1:$Q$40,7,FALSE),0)</f>
        <v>0</v>
      </c>
      <c r="AH39" s="119">
        <f ca="1">IFERROR(VLOOKUP($Z39,'Raw Data Beat - DAY 1'!$A$1:$Q$40,8,FALSE),0)</f>
        <v>0</v>
      </c>
      <c r="AI39" s="119">
        <f ca="1">IFERROR(VLOOKUP($Z39,'Raw Data Beat - DAY 1'!$A$1:$Q$40,9,FALSE),0)</f>
        <v>0</v>
      </c>
      <c r="AJ39" s="119">
        <f ca="1">IFERROR(VLOOKUP($Z39,'Raw Data Beat - DAY 1'!$A$1:$Q$40,10,FALSE),0)</f>
        <v>0</v>
      </c>
      <c r="AK39" s="119">
        <f ca="1">IFERROR(VLOOKUP($Z39,'Raw Data Beat - DAY 1'!$A$1:$Q$40,11,FALSE),0)</f>
        <v>0</v>
      </c>
      <c r="AL39" s="119">
        <f ca="1">IFERROR(VLOOKUP($Z39,'Raw Data Beat - DAY 1'!$A$1:$Q$40,12,FALSE),0)</f>
        <v>0</v>
      </c>
      <c r="AM39" s="119">
        <f ca="1">IFERROR(VLOOKUP($Z39,'Raw Data Beat - DAY 1'!$A$1:$Q$40,13,FALSE),0)</f>
        <v>0</v>
      </c>
      <c r="AN39" s="119">
        <f ca="1">IFERROR(VLOOKUP($Z39,'Raw Data Beat - DAY 1'!$A$1:$Q$40,14,FALSE),0)</f>
        <v>0</v>
      </c>
      <c r="AO39" s="119">
        <f ca="1">IFERROR(VLOOKUP($Z39,'Raw Data Beat - DAY 1'!$A$1:$Q$40,15,FALSE),0)</f>
        <v>0</v>
      </c>
      <c r="AP39" s="119">
        <f ca="1">IFERROR(VLOOKUP($Z39,'Raw Data Beat - DAY 1'!$A$1:$Q$40,16,FALSE),0)</f>
        <v>0</v>
      </c>
      <c r="AQ39" s="119">
        <f ca="1">IFERROR(VLOOKUP($Z39,'Raw Data Beat - DAY 1'!$A$1:$Q$40,17,FALSE),0)</f>
        <v>0</v>
      </c>
    </row>
    <row r="40" spans="26:57" x14ac:dyDescent="0.25">
      <c r="Z40" s="106" t="str">
        <f t="shared" ca="1" si="0"/>
        <v>CHISHOLM ROAD - ILLEGAL</v>
      </c>
      <c r="AA40" s="118" t="s">
        <v>21</v>
      </c>
      <c r="AB40" s="119">
        <f ca="1">IFERROR(VLOOKUP($Z40,'Raw Data Beat - DAY 1'!$A$1:$Q$40,2,FALSE),0)</f>
        <v>0</v>
      </c>
      <c r="AC40" s="119">
        <f ca="1">IFERROR(VLOOKUP($Z40,'Raw Data Beat - DAY 1'!$A$1:$Q$40,3,FALSE),0)</f>
        <v>0</v>
      </c>
      <c r="AD40" s="119">
        <f ca="1">IFERROR(VLOOKUP($Z40,'Raw Data Beat - DAY 1'!$A$1:$Q$40,4,FALSE),0)</f>
        <v>0</v>
      </c>
      <c r="AE40" s="119">
        <f ca="1">IFERROR(VLOOKUP($Z40,'Raw Data Beat - DAY 1'!$A$1:$Q$40,5,FALSE),0)</f>
        <v>0</v>
      </c>
      <c r="AF40" s="119">
        <f ca="1">IFERROR(VLOOKUP($Z40,'Raw Data Beat - DAY 1'!$A$1:$Q$40,6,FALSE),0)</f>
        <v>0</v>
      </c>
      <c r="AG40" s="119">
        <f ca="1">IFERROR(VLOOKUP($Z40,'Raw Data Beat - DAY 1'!$A$1:$Q$40,7,FALSE),0)</f>
        <v>0</v>
      </c>
      <c r="AH40" s="119">
        <f ca="1">IFERROR(VLOOKUP($Z40,'Raw Data Beat - DAY 1'!$A$1:$Q$40,8,FALSE),0)</f>
        <v>0</v>
      </c>
      <c r="AI40" s="119">
        <f ca="1">IFERROR(VLOOKUP($Z40,'Raw Data Beat - DAY 1'!$A$1:$Q$40,9,FALSE),0)</f>
        <v>0</v>
      </c>
      <c r="AJ40" s="119">
        <f ca="1">IFERROR(VLOOKUP($Z40,'Raw Data Beat - DAY 1'!$A$1:$Q$40,10,FALSE),0)</f>
        <v>0</v>
      </c>
      <c r="AK40" s="119">
        <f ca="1">IFERROR(VLOOKUP($Z40,'Raw Data Beat - DAY 1'!$A$1:$Q$40,11,FALSE),0)</f>
        <v>0</v>
      </c>
      <c r="AL40" s="119">
        <f ca="1">IFERROR(VLOOKUP($Z40,'Raw Data Beat - DAY 1'!$A$1:$Q$40,12,FALSE),0)</f>
        <v>0</v>
      </c>
      <c r="AM40" s="119">
        <f ca="1">IFERROR(VLOOKUP($Z40,'Raw Data Beat - DAY 1'!$A$1:$Q$40,13,FALSE),0)</f>
        <v>0</v>
      </c>
      <c r="AN40" s="119">
        <f ca="1">IFERROR(VLOOKUP($Z40,'Raw Data Beat - DAY 1'!$A$1:$Q$40,14,FALSE),0)</f>
        <v>0</v>
      </c>
      <c r="AO40" s="119">
        <f ca="1">IFERROR(VLOOKUP($Z40,'Raw Data Beat - DAY 1'!$A$1:$Q$40,15,FALSE),0)</f>
        <v>0</v>
      </c>
      <c r="AP40" s="119">
        <f ca="1">IFERROR(VLOOKUP($Z40,'Raw Data Beat - DAY 1'!$A$1:$Q$40,16,FALSE),0)</f>
        <v>0</v>
      </c>
      <c r="AQ40" s="119">
        <f ca="1">IFERROR(VLOOKUP($Z40,'Raw Data Beat - DAY 1'!$A$1:$Q$40,17,FALSE),0)</f>
        <v>0</v>
      </c>
    </row>
    <row r="41" spans="26:57" x14ac:dyDescent="0.25">
      <c r="Z41" s="106" t="str">
        <f t="shared" ca="1" si="0"/>
        <v>CHISHOLM ROAD - LONG STAY</v>
      </c>
      <c r="AA41" s="118" t="s">
        <v>22</v>
      </c>
      <c r="AB41" s="119">
        <f ca="1">IFERROR(VLOOKUP($Z41,'Raw Data Beat - DAY 1'!$A$1:$Q$40,2,FALSE),0)</f>
        <v>0</v>
      </c>
      <c r="AC41" s="119">
        <f ca="1">IFERROR(VLOOKUP($Z41,'Raw Data Beat - DAY 1'!$A$1:$Q$40,3,FALSE),0)</f>
        <v>0</v>
      </c>
      <c r="AD41" s="119">
        <f ca="1">IFERROR(VLOOKUP($Z41,'Raw Data Beat - DAY 1'!$A$1:$Q$40,4,FALSE),0)</f>
        <v>0</v>
      </c>
      <c r="AE41" s="119">
        <f ca="1">IFERROR(VLOOKUP($Z41,'Raw Data Beat - DAY 1'!$A$1:$Q$40,5,FALSE),0)</f>
        <v>1</v>
      </c>
      <c r="AF41" s="119">
        <f ca="1">IFERROR(VLOOKUP($Z41,'Raw Data Beat - DAY 1'!$A$1:$Q$40,6,FALSE),0)</f>
        <v>1</v>
      </c>
      <c r="AG41" s="119">
        <f ca="1">IFERROR(VLOOKUP($Z41,'Raw Data Beat - DAY 1'!$A$1:$Q$40,7,FALSE),0)</f>
        <v>1</v>
      </c>
      <c r="AH41" s="119">
        <f ca="1">IFERROR(VLOOKUP($Z41,'Raw Data Beat - DAY 1'!$A$1:$Q$40,8,FALSE),0)</f>
        <v>1</v>
      </c>
      <c r="AI41" s="119">
        <f ca="1">IFERROR(VLOOKUP($Z41,'Raw Data Beat - DAY 1'!$A$1:$Q$40,9,FALSE),0)</f>
        <v>1</v>
      </c>
      <c r="AJ41" s="119">
        <f ca="1">IFERROR(VLOOKUP($Z41,'Raw Data Beat - DAY 1'!$A$1:$Q$40,10,FALSE),0)</f>
        <v>2</v>
      </c>
      <c r="AK41" s="119">
        <f ca="1">IFERROR(VLOOKUP($Z41,'Raw Data Beat - DAY 1'!$A$1:$Q$40,11,FALSE),0)</f>
        <v>2</v>
      </c>
      <c r="AL41" s="119">
        <f ca="1">IFERROR(VLOOKUP($Z41,'Raw Data Beat - DAY 1'!$A$1:$Q$40,12,FALSE),0)</f>
        <v>1</v>
      </c>
      <c r="AM41" s="119">
        <f ca="1">IFERROR(VLOOKUP($Z41,'Raw Data Beat - DAY 1'!$A$1:$Q$40,13,FALSE),0)</f>
        <v>1</v>
      </c>
      <c r="AN41" s="119">
        <f ca="1">IFERROR(VLOOKUP($Z41,'Raw Data Beat - DAY 1'!$A$1:$Q$40,14,FALSE),0)</f>
        <v>1</v>
      </c>
      <c r="AO41" s="119">
        <f ca="1">IFERROR(VLOOKUP($Z41,'Raw Data Beat - DAY 1'!$A$1:$Q$40,15,FALSE),0)</f>
        <v>1</v>
      </c>
      <c r="AP41" s="119">
        <f ca="1">IFERROR(VLOOKUP($Z41,'Raw Data Beat - DAY 1'!$A$1:$Q$40,16,FALSE),0)</f>
        <v>0</v>
      </c>
      <c r="AQ41" s="119">
        <f ca="1">IFERROR(VLOOKUP($Z41,'Raw Data Beat - DAY 1'!$A$1:$Q$40,17,FALSE),0)</f>
        <v>0</v>
      </c>
      <c r="AR41" s="108"/>
      <c r="AS41" s="108"/>
      <c r="AT41" s="116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</row>
    <row r="42" spans="26:57" x14ac:dyDescent="0.25">
      <c r="Z42" s="106" t="str">
        <f t="shared" ca="1" si="0"/>
        <v>CHISHOLM ROAD - RESIDENT</v>
      </c>
      <c r="AA42" s="118" t="s">
        <v>23</v>
      </c>
      <c r="AB42" s="119">
        <f ca="1">IFERROR(VLOOKUP($Z42,'Raw Data Beat - DAY 1'!$A$1:$Q$40,2,FALSE),0)</f>
        <v>33</v>
      </c>
      <c r="AC42" s="119">
        <f ca="1">IFERROR(VLOOKUP($Z42,'Raw Data Beat - DAY 1'!$A$1:$Q$40,3,FALSE),0)</f>
        <v>33</v>
      </c>
      <c r="AD42" s="119">
        <f ca="1">IFERROR(VLOOKUP($Z42,'Raw Data Beat - DAY 1'!$A$1:$Q$40,4,FALSE),0)</f>
        <v>33</v>
      </c>
      <c r="AE42" s="119">
        <f ca="1">IFERROR(VLOOKUP($Z42,'Raw Data Beat - DAY 1'!$A$1:$Q$40,5,FALSE),0)</f>
        <v>29</v>
      </c>
      <c r="AF42" s="119">
        <f ca="1">IFERROR(VLOOKUP($Z42,'Raw Data Beat - DAY 1'!$A$1:$Q$40,6,FALSE),0)</f>
        <v>29</v>
      </c>
      <c r="AG42" s="119">
        <f ca="1">IFERROR(VLOOKUP($Z42,'Raw Data Beat - DAY 1'!$A$1:$Q$40,7,FALSE),0)</f>
        <v>27</v>
      </c>
      <c r="AH42" s="119">
        <f ca="1">IFERROR(VLOOKUP($Z42,'Raw Data Beat - DAY 1'!$A$1:$Q$40,8,FALSE),0)</f>
        <v>25</v>
      </c>
      <c r="AI42" s="119">
        <f ca="1">IFERROR(VLOOKUP($Z42,'Raw Data Beat - DAY 1'!$A$1:$Q$40,9,FALSE),0)</f>
        <v>24</v>
      </c>
      <c r="AJ42" s="119">
        <f ca="1">IFERROR(VLOOKUP($Z42,'Raw Data Beat - DAY 1'!$A$1:$Q$40,10,FALSE),0)</f>
        <v>24</v>
      </c>
      <c r="AK42" s="119">
        <f ca="1">IFERROR(VLOOKUP($Z42,'Raw Data Beat - DAY 1'!$A$1:$Q$40,11,FALSE),0)</f>
        <v>25</v>
      </c>
      <c r="AL42" s="119">
        <f ca="1">IFERROR(VLOOKUP($Z42,'Raw Data Beat - DAY 1'!$A$1:$Q$40,12,FALSE),0)</f>
        <v>26</v>
      </c>
      <c r="AM42" s="119">
        <f ca="1">IFERROR(VLOOKUP($Z42,'Raw Data Beat - DAY 1'!$A$1:$Q$40,13,FALSE),0)</f>
        <v>25</v>
      </c>
      <c r="AN42" s="119">
        <f ca="1">IFERROR(VLOOKUP($Z42,'Raw Data Beat - DAY 1'!$A$1:$Q$40,14,FALSE),0)</f>
        <v>26</v>
      </c>
      <c r="AO42" s="119">
        <f ca="1">IFERROR(VLOOKUP($Z42,'Raw Data Beat - DAY 1'!$A$1:$Q$40,15,FALSE),0)</f>
        <v>29</v>
      </c>
      <c r="AP42" s="119">
        <f ca="1">IFERROR(VLOOKUP($Z42,'Raw Data Beat - DAY 1'!$A$1:$Q$40,16,FALSE),0)</f>
        <v>29</v>
      </c>
      <c r="AQ42" s="119">
        <f ca="1">IFERROR(VLOOKUP($Z42,'Raw Data Beat - DAY 1'!$A$1:$Q$40,17,FALSE),0)</f>
        <v>29</v>
      </c>
      <c r="AR42" s="111"/>
      <c r="AS42" s="111"/>
    </row>
    <row r="43" spans="26:57" x14ac:dyDescent="0.25">
      <c r="Z43" s="106" t="str">
        <f t="shared" ca="1" si="0"/>
        <v>CHISHOLM ROAD - SHORT STAY</v>
      </c>
      <c r="AA43" s="118" t="s">
        <v>24</v>
      </c>
      <c r="AB43" s="119">
        <f ca="1">IFERROR(VLOOKUP($Z43,'Raw Data Beat - DAY 1'!$A$1:$Q$40,2,FALSE),0)</f>
        <v>0</v>
      </c>
      <c r="AC43" s="119">
        <f ca="1">IFERROR(VLOOKUP($Z43,'Raw Data Beat - DAY 1'!$A$1:$Q$40,3,FALSE),0)</f>
        <v>0</v>
      </c>
      <c r="AD43" s="119">
        <f ca="1">IFERROR(VLOOKUP($Z43,'Raw Data Beat - DAY 1'!$A$1:$Q$40,4,FALSE),0)</f>
        <v>0</v>
      </c>
      <c r="AE43" s="119">
        <f ca="1">IFERROR(VLOOKUP($Z43,'Raw Data Beat - DAY 1'!$A$1:$Q$40,5,FALSE),0)</f>
        <v>1</v>
      </c>
      <c r="AF43" s="119">
        <f ca="1">IFERROR(VLOOKUP($Z43,'Raw Data Beat - DAY 1'!$A$1:$Q$40,6,FALSE),0)</f>
        <v>1</v>
      </c>
      <c r="AG43" s="119">
        <f ca="1">IFERROR(VLOOKUP($Z43,'Raw Data Beat - DAY 1'!$A$1:$Q$40,7,FALSE),0)</f>
        <v>0</v>
      </c>
      <c r="AH43" s="119">
        <f ca="1">IFERROR(VLOOKUP($Z43,'Raw Data Beat - DAY 1'!$A$1:$Q$40,8,FALSE),0)</f>
        <v>2</v>
      </c>
      <c r="AI43" s="119">
        <f ca="1">IFERROR(VLOOKUP($Z43,'Raw Data Beat - DAY 1'!$A$1:$Q$40,9,FALSE),0)</f>
        <v>2</v>
      </c>
      <c r="AJ43" s="119">
        <f ca="1">IFERROR(VLOOKUP($Z43,'Raw Data Beat - DAY 1'!$A$1:$Q$40,10,FALSE),0)</f>
        <v>2</v>
      </c>
      <c r="AK43" s="119">
        <f ca="1">IFERROR(VLOOKUP($Z43,'Raw Data Beat - DAY 1'!$A$1:$Q$40,11,FALSE),0)</f>
        <v>0</v>
      </c>
      <c r="AL43" s="119">
        <f ca="1">IFERROR(VLOOKUP($Z43,'Raw Data Beat - DAY 1'!$A$1:$Q$40,12,FALSE),0)</f>
        <v>0</v>
      </c>
      <c r="AM43" s="119">
        <f ca="1">IFERROR(VLOOKUP($Z43,'Raw Data Beat - DAY 1'!$A$1:$Q$40,13,FALSE),0)</f>
        <v>1</v>
      </c>
      <c r="AN43" s="119">
        <f ca="1">IFERROR(VLOOKUP($Z43,'Raw Data Beat - DAY 1'!$A$1:$Q$40,14,FALSE),0)</f>
        <v>2</v>
      </c>
      <c r="AO43" s="119">
        <f ca="1">IFERROR(VLOOKUP($Z43,'Raw Data Beat - DAY 1'!$A$1:$Q$40,15,FALSE),0)</f>
        <v>2</v>
      </c>
      <c r="AP43" s="119">
        <f ca="1">IFERROR(VLOOKUP($Z43,'Raw Data Beat - DAY 1'!$A$1:$Q$40,16,FALSE),0)</f>
        <v>2</v>
      </c>
      <c r="AQ43" s="119">
        <f ca="1">IFERROR(VLOOKUP($Z43,'Raw Data Beat - DAY 1'!$A$1:$Q$40,17,FALSE),0)</f>
        <v>0</v>
      </c>
      <c r="AR43" s="111"/>
      <c r="AS43" s="111"/>
    </row>
    <row r="44" spans="26:57" x14ac:dyDescent="0.25">
      <c r="Z44" s="106" t="str">
        <f t="shared" ca="1" si="0"/>
        <v>CHISHOLM ROAD - OTHER</v>
      </c>
      <c r="AA44" s="118" t="s">
        <v>34</v>
      </c>
      <c r="AB44" s="119">
        <f ca="1">IFERROR(VLOOKUP($Z44,'Raw Data Beat - DAY 1'!$A$1:$Q$40,2,FALSE),0)</f>
        <v>0</v>
      </c>
      <c r="AC44" s="119">
        <f ca="1">IFERROR(VLOOKUP($Z44,'Raw Data Beat - DAY 1'!$A$1:$Q$40,3,FALSE),0)</f>
        <v>0</v>
      </c>
      <c r="AD44" s="119">
        <f ca="1">IFERROR(VLOOKUP($Z44,'Raw Data Beat - DAY 1'!$A$1:$Q$40,4,FALSE),0)</f>
        <v>0</v>
      </c>
      <c r="AE44" s="119">
        <f ca="1">IFERROR(VLOOKUP($Z44,'Raw Data Beat - DAY 1'!$A$1:$Q$40,5,FALSE),0)</f>
        <v>0</v>
      </c>
      <c r="AF44" s="119">
        <f ca="1">IFERROR(VLOOKUP($Z44,'Raw Data Beat - DAY 1'!$A$1:$Q$40,6,FALSE),0)</f>
        <v>0</v>
      </c>
      <c r="AG44" s="119">
        <f ca="1">IFERROR(VLOOKUP($Z44,'Raw Data Beat - DAY 1'!$A$1:$Q$40,7,FALSE),0)</f>
        <v>0</v>
      </c>
      <c r="AH44" s="119">
        <f ca="1">IFERROR(VLOOKUP($Z44,'Raw Data Beat - DAY 1'!$A$1:$Q$40,8,FALSE),0)</f>
        <v>0</v>
      </c>
      <c r="AI44" s="119">
        <f ca="1">IFERROR(VLOOKUP($Z44,'Raw Data Beat - DAY 1'!$A$1:$Q$40,9,FALSE),0)</f>
        <v>0</v>
      </c>
      <c r="AJ44" s="119">
        <f ca="1">IFERROR(VLOOKUP($Z44,'Raw Data Beat - DAY 1'!$A$1:$Q$40,10,FALSE),0)</f>
        <v>0</v>
      </c>
      <c r="AK44" s="119">
        <f ca="1">IFERROR(VLOOKUP($Z44,'Raw Data Beat - DAY 1'!$A$1:$Q$40,11,FALSE),0)</f>
        <v>0</v>
      </c>
      <c r="AL44" s="119">
        <f ca="1">IFERROR(VLOOKUP($Z44,'Raw Data Beat - DAY 1'!$A$1:$Q$40,12,FALSE),0)</f>
        <v>0</v>
      </c>
      <c r="AM44" s="119">
        <f ca="1">IFERROR(VLOOKUP($Z44,'Raw Data Beat - DAY 1'!$A$1:$Q$40,13,FALSE),0)</f>
        <v>0</v>
      </c>
      <c r="AN44" s="119">
        <f ca="1">IFERROR(VLOOKUP($Z44,'Raw Data Beat - DAY 1'!$A$1:$Q$40,14,FALSE),0)</f>
        <v>0</v>
      </c>
      <c r="AO44" s="119">
        <f ca="1">IFERROR(VLOOKUP($Z44,'Raw Data Beat - DAY 1'!$A$1:$Q$40,15,FALSE),0)</f>
        <v>0</v>
      </c>
      <c r="AP44" s="119">
        <f ca="1">IFERROR(VLOOKUP($Z44,'Raw Data Beat - DAY 1'!$A$1:$Q$40,16,FALSE),0)</f>
        <v>0</v>
      </c>
      <c r="AQ44" s="119">
        <f ca="1">IFERROR(VLOOKUP($Z44,'Raw Data Beat - DAY 1'!$A$1:$Q$40,17,FALSE),0)</f>
        <v>0</v>
      </c>
      <c r="AR44" s="111"/>
      <c r="AS44" s="111"/>
    </row>
    <row r="45" spans="26:57" x14ac:dyDescent="0.25">
      <c r="AA45" s="118" t="s">
        <v>26</v>
      </c>
      <c r="AB45" s="120">
        <f ca="1">$E$12</f>
        <v>37</v>
      </c>
      <c r="AC45" s="120">
        <f t="shared" ref="AC45:AQ45" ca="1" si="1">$E$12</f>
        <v>37</v>
      </c>
      <c r="AD45" s="120">
        <f t="shared" ca="1" si="1"/>
        <v>37</v>
      </c>
      <c r="AE45" s="120">
        <f t="shared" ca="1" si="1"/>
        <v>37</v>
      </c>
      <c r="AF45" s="120">
        <f t="shared" ca="1" si="1"/>
        <v>37</v>
      </c>
      <c r="AG45" s="120">
        <f t="shared" ca="1" si="1"/>
        <v>37</v>
      </c>
      <c r="AH45" s="120">
        <f t="shared" ca="1" si="1"/>
        <v>37</v>
      </c>
      <c r="AI45" s="120">
        <f t="shared" ca="1" si="1"/>
        <v>37</v>
      </c>
      <c r="AJ45" s="120">
        <f t="shared" ca="1" si="1"/>
        <v>37</v>
      </c>
      <c r="AK45" s="120">
        <f t="shared" ca="1" si="1"/>
        <v>37</v>
      </c>
      <c r="AL45" s="120">
        <f t="shared" ca="1" si="1"/>
        <v>37</v>
      </c>
      <c r="AM45" s="120">
        <f t="shared" ca="1" si="1"/>
        <v>37</v>
      </c>
      <c r="AN45" s="120">
        <f t="shared" ca="1" si="1"/>
        <v>37</v>
      </c>
      <c r="AO45" s="120">
        <f t="shared" ca="1" si="1"/>
        <v>37</v>
      </c>
      <c r="AP45" s="120">
        <f t="shared" ca="1" si="1"/>
        <v>37</v>
      </c>
      <c r="AQ45" s="120">
        <f t="shared" ca="1" si="1"/>
        <v>37</v>
      </c>
      <c r="AR45" s="111"/>
      <c r="AS45" s="111"/>
    </row>
    <row r="46" spans="26:57" x14ac:dyDescent="0.25">
      <c r="AA46" s="118" t="s">
        <v>28</v>
      </c>
      <c r="AB46" s="120">
        <f ca="1">AB45-(SUM(AB38:AB44))</f>
        <v>4</v>
      </c>
      <c r="AC46" s="120">
        <f t="shared" ref="AC46:AQ46" ca="1" si="2">AC45-(SUM(AC38:AC44))</f>
        <v>4</v>
      </c>
      <c r="AD46" s="120">
        <f t="shared" ca="1" si="2"/>
        <v>3</v>
      </c>
      <c r="AE46" s="120">
        <f t="shared" ca="1" si="2"/>
        <v>3</v>
      </c>
      <c r="AF46" s="120">
        <f t="shared" ca="1" si="2"/>
        <v>3</v>
      </c>
      <c r="AG46" s="120">
        <f t="shared" ca="1" si="2"/>
        <v>5</v>
      </c>
      <c r="AH46" s="120">
        <f t="shared" ca="1" si="2"/>
        <v>3</v>
      </c>
      <c r="AI46" s="120">
        <f t="shared" ca="1" si="2"/>
        <v>4</v>
      </c>
      <c r="AJ46" s="120">
        <f t="shared" ca="1" si="2"/>
        <v>3</v>
      </c>
      <c r="AK46" s="120">
        <f t="shared" ca="1" si="2"/>
        <v>4</v>
      </c>
      <c r="AL46" s="120">
        <f t="shared" ca="1" si="2"/>
        <v>4</v>
      </c>
      <c r="AM46" s="120">
        <f t="shared" ca="1" si="2"/>
        <v>7</v>
      </c>
      <c r="AN46" s="120">
        <f t="shared" ca="1" si="2"/>
        <v>6</v>
      </c>
      <c r="AO46" s="120">
        <f t="shared" ca="1" si="2"/>
        <v>3</v>
      </c>
      <c r="AP46" s="120">
        <f t="shared" ca="1" si="2"/>
        <v>4</v>
      </c>
      <c r="AQ46" s="120">
        <f t="shared" ca="1" si="2"/>
        <v>8</v>
      </c>
      <c r="AR46" s="111"/>
      <c r="AS46" s="111"/>
    </row>
    <row r="47" spans="26:57" x14ac:dyDescent="0.25">
      <c r="AA47" s="121" t="s">
        <v>25</v>
      </c>
      <c r="AB47" s="106" t="s">
        <v>19</v>
      </c>
      <c r="AC47" s="106" t="s">
        <v>21</v>
      </c>
      <c r="AD47" s="106" t="s">
        <v>22</v>
      </c>
      <c r="AE47" s="106" t="s">
        <v>23</v>
      </c>
      <c r="AF47" s="106" t="s">
        <v>24</v>
      </c>
      <c r="AG47" s="111" t="s">
        <v>20</v>
      </c>
      <c r="AH47" s="111" t="s">
        <v>34</v>
      </c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</row>
    <row r="48" spans="26:57" x14ac:dyDescent="0.25">
      <c r="AA48" s="121" t="str">
        <f ca="1">C8</f>
        <v>CHISHOLM ROAD</v>
      </c>
      <c r="AB48" s="119">
        <f ca="1">INDEX('Raw Data User'!$A$2:$I$11,MATCH('CHISHOLM ROAD'!$AA$48,'Raw Data User'!$A$2:$A$11,0),MATCH('CHISHOLM ROAD'!AB$47,'Raw Data User'!$A$2:$H$2,0))</f>
        <v>6</v>
      </c>
      <c r="AC48" s="119">
        <f ca="1">INDEX('Raw Data User'!$A$2:$I$11,MATCH('CHISHOLM ROAD'!$AA$48,'Raw Data User'!$A$2:$A$11,0),MATCH('CHISHOLM ROAD'!AC$47,'Raw Data User'!$A$2:$H$2,0))</f>
        <v>0</v>
      </c>
      <c r="AD48" s="119">
        <f ca="1">INDEX('Raw Data User'!$A$2:$I$11,MATCH('CHISHOLM ROAD'!$AA$48,'Raw Data User'!$A$2:$A$11,0),MATCH('CHISHOLM ROAD'!AD$47,'Raw Data User'!$A$2:$H$2,0))</f>
        <v>2</v>
      </c>
      <c r="AE48" s="119">
        <f ca="1">INDEX('Raw Data User'!$A$2:$I$11,MATCH('CHISHOLM ROAD'!$AA$48,'Raw Data User'!$A$2:$A$11,0),MATCH('CHISHOLM ROAD'!AE$47,'Raw Data User'!$A$2:$H$2,0))</f>
        <v>38</v>
      </c>
      <c r="AF48" s="119">
        <f ca="1">INDEX('Raw Data User'!$A$2:$I$11,MATCH('CHISHOLM ROAD'!$AA$48,'Raw Data User'!$A$2:$A$11,0),MATCH('CHISHOLM ROAD'!AF$47,'Raw Data User'!$A$2:$H$2,0))</f>
        <v>6</v>
      </c>
      <c r="AG48" s="119">
        <f ca="1">INDEX('Raw Data User'!$A$2:$I$11,MATCH('CHISHOLM ROAD'!$AA$48,'Raw Data User'!$A$2:$A$11,0),MATCH('CHISHOLM ROAD'!AG$47,'Raw Data User'!$A$2:$H$2,0))</f>
        <v>0</v>
      </c>
      <c r="AH48" s="119">
        <f ca="1">INDEX('Raw Data User'!$A$2:$I$11,MATCH('CHISHOLM ROAD'!$AA$48,'Raw Data User'!$A$2:$A$11,0),MATCH('CHISHOLM ROAD'!AH$47,'Raw Data User'!$A$2:$H$2,0))</f>
        <v>0</v>
      </c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</row>
    <row r="49" spans="26:45" x14ac:dyDescent="0.25">
      <c r="AA49" s="110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</row>
    <row r="50" spans="26:45" x14ac:dyDescent="0.25">
      <c r="AB50" s="113"/>
      <c r="AC50" s="113"/>
      <c r="AD50" s="113"/>
      <c r="AE50" s="113"/>
      <c r="AF50" s="113"/>
      <c r="AG50" s="113"/>
      <c r="AH50" s="113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</row>
    <row r="51" spans="26:45" x14ac:dyDescent="0.25">
      <c r="AA51" s="114" t="s">
        <v>32</v>
      </c>
      <c r="AB51" s="111"/>
      <c r="AC51" s="111"/>
      <c r="AD51" s="111"/>
      <c r="AE51" s="111"/>
      <c r="AF51" s="111"/>
      <c r="AG51" s="111"/>
      <c r="AH51" s="111"/>
    </row>
    <row r="53" spans="26:45" x14ac:dyDescent="0.25">
      <c r="AB53" s="107" t="s">
        <v>17</v>
      </c>
    </row>
    <row r="54" spans="26:45" x14ac:dyDescent="0.25">
      <c r="AA54" s="116" t="s">
        <v>18</v>
      </c>
      <c r="AB54" s="122">
        <v>0.20833333333333334</v>
      </c>
      <c r="AC54" s="122">
        <v>0.25</v>
      </c>
      <c r="AD54" s="122">
        <v>0.29166666666666669</v>
      </c>
      <c r="AE54" s="122">
        <v>0.33333333333333331</v>
      </c>
      <c r="AF54" s="122">
        <v>0.375</v>
      </c>
      <c r="AG54" s="122">
        <v>0.41666666666666669</v>
      </c>
      <c r="AH54" s="122">
        <v>0.45833333333333331</v>
      </c>
      <c r="AI54" s="122">
        <v>0.5</v>
      </c>
      <c r="AJ54" s="122">
        <v>0.54166666666666663</v>
      </c>
      <c r="AK54" s="122">
        <v>0.58333333333333337</v>
      </c>
      <c r="AL54" s="122">
        <v>0.625</v>
      </c>
      <c r="AM54" s="122">
        <v>0.66666666666666663</v>
      </c>
      <c r="AN54" s="122">
        <v>0.70833333333333337</v>
      </c>
      <c r="AO54" s="122">
        <v>0.75</v>
      </c>
      <c r="AP54" s="122">
        <v>0.79166666666666663</v>
      </c>
      <c r="AQ54" s="122">
        <v>0.83333333333333337</v>
      </c>
    </row>
    <row r="55" spans="26:45" x14ac:dyDescent="0.25">
      <c r="Z55" s="106" t="str">
        <f t="shared" ref="Z55:Z61" ca="1" si="3">CONCATENATE($C$8," - ",AA55)</f>
        <v>CHISHOLM ROAD - COMMUTER</v>
      </c>
      <c r="AA55" s="123" t="s">
        <v>19</v>
      </c>
      <c r="AB55" s="124">
        <f ca="1">IFERROR(VLOOKUP($Z55,'Raw Data Beat - DAY 2'!A2:Q33,2,FALSE),0)</f>
        <v>0</v>
      </c>
      <c r="AC55" s="124">
        <f ca="1">IFERROR(VLOOKUP($Z55,'Raw Data Beat - DAY 2'!$A$2:$Q$33,3,FALSE),0)</f>
        <v>0</v>
      </c>
      <c r="AD55" s="124">
        <f ca="1">IFERROR(VLOOKUP($Z55,'Raw Data Beat - DAY 2'!$A$2:$Q$33,4,FALSE),0)</f>
        <v>0</v>
      </c>
      <c r="AE55" s="124">
        <f ca="1">IFERROR(VLOOKUP($Z55,'Raw Data Beat - DAY 2'!$A$2:$Q$33,5,FALSE),0)</f>
        <v>0</v>
      </c>
      <c r="AF55" s="124">
        <f ca="1">IFERROR(VLOOKUP($Z55,'Raw Data Beat - DAY 2'!$A$2:$Q$33,6,FALSE),0)</f>
        <v>0</v>
      </c>
      <c r="AG55" s="124">
        <f ca="1">IFERROR(VLOOKUP($Z55,'Raw Data Beat - DAY 2'!$A$2:$Q$33,7,FALSE),0)</f>
        <v>0</v>
      </c>
      <c r="AH55" s="124">
        <f ca="1">IFERROR(VLOOKUP($Z55,'Raw Data Beat - DAY 2'!$A$2:$Q$33,8,FALSE),0)</f>
        <v>0</v>
      </c>
      <c r="AI55" s="124">
        <f ca="1">IFERROR(VLOOKUP($Z55,'Raw Data Beat - DAY 2'!$A$2:$Q$33,9,FALSE),0)</f>
        <v>0</v>
      </c>
      <c r="AJ55" s="124">
        <f ca="1">IFERROR(VLOOKUP($Z55,'Raw Data Beat - DAY 2'!$A$2:$Q$33,10,FALSE),0)</f>
        <v>0</v>
      </c>
      <c r="AK55" s="124">
        <f ca="1">IFERROR(VLOOKUP($Z55,'Raw Data Beat - DAY 2'!$A$2:$Q$33,11,FALSE),0)</f>
        <v>0</v>
      </c>
      <c r="AL55" s="124">
        <f ca="1">IFERROR(VLOOKUP($Z55,'Raw Data Beat - DAY 2'!$A$2:$Q$33,12,FALSE),0)</f>
        <v>0</v>
      </c>
      <c r="AM55" s="124">
        <f ca="1">IFERROR(VLOOKUP($Z55,'Raw Data Beat - DAY 2'!$A$2:$Q$33,13,FALSE),0)</f>
        <v>0</v>
      </c>
      <c r="AN55" s="124">
        <f ca="1">IFERROR(VLOOKUP($Z55,'Raw Data Beat - DAY 2'!$A$2:$Q$33,14,FALSE),0)</f>
        <v>0</v>
      </c>
      <c r="AO55" s="124">
        <f ca="1">IFERROR(VLOOKUP($Z55,'Raw Data Beat - DAY 2'!$A$2:$Q$33,15,FALSE),0)</f>
        <v>0</v>
      </c>
      <c r="AP55" s="124">
        <f ca="1">IFERROR(VLOOKUP($Z55,'Raw Data Beat - DAY 2'!$A$2:$Q$33,16,FALSE),0)</f>
        <v>0</v>
      </c>
      <c r="AQ55" s="124">
        <f ca="1">IFERROR(VLOOKUP($Z55,'Raw Data Beat - DAY 2'!$A$2:$Q$33,17,FALSE),0)</f>
        <v>0</v>
      </c>
    </row>
    <row r="56" spans="26:45" x14ac:dyDescent="0.25">
      <c r="Z56" s="106" t="str">
        <f t="shared" ca="1" si="3"/>
        <v>CHISHOLM ROAD - DISABLED</v>
      </c>
      <c r="AA56" s="123" t="s">
        <v>20</v>
      </c>
      <c r="AB56" s="119">
        <f ca="1">IFERROR(VLOOKUP($Z56,'Raw Data Beat - DAY 2'!$A$2:$Q$33,2,FALSE),0)</f>
        <v>0</v>
      </c>
      <c r="AC56" s="119">
        <f ca="1">IFERROR(VLOOKUP($Z56,'Raw Data Beat - DAY 2'!$A$2:$Q$33,3,FALSE),0)</f>
        <v>0</v>
      </c>
      <c r="AD56" s="119">
        <f ca="1">IFERROR(VLOOKUP($Z56,'Raw Data Beat - DAY 2'!$A$2:$Q$33,4,FALSE),0)</f>
        <v>0</v>
      </c>
      <c r="AE56" s="119">
        <f ca="1">IFERROR(VLOOKUP($Z56,'Raw Data Beat - DAY 2'!$A$2:$Q$33,5,FALSE),0)</f>
        <v>0</v>
      </c>
      <c r="AF56" s="119">
        <f ca="1">IFERROR(VLOOKUP($Z56,'Raw Data Beat - DAY 2'!$A$2:$Q$33,6,FALSE),0)</f>
        <v>0</v>
      </c>
      <c r="AG56" s="119">
        <f ca="1">IFERROR(VLOOKUP($Z56,'Raw Data Beat - DAY 2'!$A$2:$Q$33,7,FALSE),0)</f>
        <v>0</v>
      </c>
      <c r="AH56" s="119">
        <f ca="1">IFERROR(VLOOKUP($Z56,'Raw Data Beat - DAY 2'!$A$2:$Q$33,8,FALSE),0)</f>
        <v>0</v>
      </c>
      <c r="AI56" s="119">
        <f ca="1">IFERROR(VLOOKUP($Z56,'Raw Data Beat - DAY 2'!$A$2:$Q$33,9,FALSE),0)</f>
        <v>0</v>
      </c>
      <c r="AJ56" s="119">
        <f ca="1">IFERROR(VLOOKUP($Z56,'Raw Data Beat - DAY 2'!$A$2:$Q$33,10,FALSE),0)</f>
        <v>0</v>
      </c>
      <c r="AK56" s="119">
        <f ca="1">IFERROR(VLOOKUP($Z56,'Raw Data Beat - DAY 2'!$A$2:$Q$33,11,FALSE),0)</f>
        <v>0</v>
      </c>
      <c r="AL56" s="119">
        <f ca="1">IFERROR(VLOOKUP($Z56,'Raw Data Beat - DAY 2'!$A$2:$Q$33,12,FALSE),0)</f>
        <v>0</v>
      </c>
      <c r="AM56" s="119">
        <f ca="1">IFERROR(VLOOKUP($Z56,'Raw Data Beat - DAY 2'!$A$2:$Q$33,13,FALSE),0)</f>
        <v>0</v>
      </c>
      <c r="AN56" s="119">
        <f ca="1">IFERROR(VLOOKUP($Z56,'Raw Data Beat - DAY 2'!$A$2:$Q$33,14,FALSE),0)</f>
        <v>0</v>
      </c>
      <c r="AO56" s="119">
        <f ca="1">IFERROR(VLOOKUP($Z56,'Raw Data Beat - DAY 2'!$A$2:$Q$33,15,FALSE),0)</f>
        <v>0</v>
      </c>
      <c r="AP56" s="119">
        <f ca="1">IFERROR(VLOOKUP($Z56,'Raw Data Beat - DAY 2'!$A$2:$Q$33,16,FALSE),0)</f>
        <v>0</v>
      </c>
      <c r="AQ56" s="119">
        <f ca="1">IFERROR(VLOOKUP($Z56,'Raw Data Beat - DAY 2'!$A$2:$Q$33,17,FALSE),0)</f>
        <v>0</v>
      </c>
    </row>
    <row r="57" spans="26:45" x14ac:dyDescent="0.25">
      <c r="Z57" s="106" t="str">
        <f t="shared" ca="1" si="3"/>
        <v>CHISHOLM ROAD - ILLEGAL</v>
      </c>
      <c r="AA57" s="123" t="s">
        <v>21</v>
      </c>
      <c r="AB57" s="119">
        <f ca="1">IFERROR(VLOOKUP($Z57,'Raw Data Beat - DAY 2'!$A$2:$Q$33,2,FALSE),0)</f>
        <v>0</v>
      </c>
      <c r="AC57" s="119">
        <f ca="1">IFERROR(VLOOKUP($Z57,'Raw Data Beat - DAY 2'!$A$2:$Q$33,3,FALSE),0)</f>
        <v>0</v>
      </c>
      <c r="AD57" s="119">
        <f ca="1">IFERROR(VLOOKUP($Z57,'Raw Data Beat - DAY 2'!$A$2:$Q$33,4,FALSE),0)</f>
        <v>0</v>
      </c>
      <c r="AE57" s="119">
        <f ca="1">IFERROR(VLOOKUP($Z57,'Raw Data Beat - DAY 2'!$A$2:$Q$33,5,FALSE),0)</f>
        <v>0</v>
      </c>
      <c r="AF57" s="119">
        <f ca="1">IFERROR(VLOOKUP($Z57,'Raw Data Beat - DAY 2'!$A$2:$Q$33,6,FALSE),0)</f>
        <v>0</v>
      </c>
      <c r="AG57" s="119">
        <f ca="1">IFERROR(VLOOKUP($Z57,'Raw Data Beat - DAY 2'!$A$2:$Q$33,7,FALSE),0)</f>
        <v>0</v>
      </c>
      <c r="AH57" s="119">
        <f ca="1">IFERROR(VLOOKUP($Z57,'Raw Data Beat - DAY 2'!$A$2:$Q$33,8,FALSE),0)</f>
        <v>0</v>
      </c>
      <c r="AI57" s="119">
        <f ca="1">IFERROR(VLOOKUP($Z57,'Raw Data Beat - DAY 2'!$A$2:$Q$33,9,FALSE),0)</f>
        <v>0</v>
      </c>
      <c r="AJ57" s="119">
        <f ca="1">IFERROR(VLOOKUP($Z57,'Raw Data Beat - DAY 2'!$A$2:$Q$33,10,FALSE),0)</f>
        <v>0</v>
      </c>
      <c r="AK57" s="119">
        <f ca="1">IFERROR(VLOOKUP($Z57,'Raw Data Beat - DAY 2'!$A$2:$Q$33,11,FALSE),0)</f>
        <v>0</v>
      </c>
      <c r="AL57" s="119">
        <f ca="1">IFERROR(VLOOKUP($Z57,'Raw Data Beat - DAY 2'!$A$2:$Q$33,12,FALSE),0)</f>
        <v>0</v>
      </c>
      <c r="AM57" s="119">
        <f ca="1">IFERROR(VLOOKUP($Z57,'Raw Data Beat - DAY 2'!$A$2:$Q$33,13,FALSE),0)</f>
        <v>0</v>
      </c>
      <c r="AN57" s="119">
        <f ca="1">IFERROR(VLOOKUP($Z57,'Raw Data Beat - DAY 2'!$A$2:$Q$33,14,FALSE),0)</f>
        <v>1</v>
      </c>
      <c r="AO57" s="119">
        <f ca="1">IFERROR(VLOOKUP($Z57,'Raw Data Beat - DAY 2'!$A$2:$Q$33,15,FALSE),0)</f>
        <v>0</v>
      </c>
      <c r="AP57" s="119">
        <f ca="1">IFERROR(VLOOKUP($Z57,'Raw Data Beat - DAY 2'!$A$2:$Q$33,16,FALSE),0)</f>
        <v>0</v>
      </c>
      <c r="AQ57" s="119">
        <f ca="1">IFERROR(VLOOKUP($Z57,'Raw Data Beat - DAY 2'!$A$2:$Q$33,17,FALSE),0)</f>
        <v>1</v>
      </c>
    </row>
    <row r="58" spans="26:45" x14ac:dyDescent="0.25">
      <c r="Z58" s="106" t="str">
        <f t="shared" ca="1" si="3"/>
        <v>CHISHOLM ROAD - LONG STAY</v>
      </c>
      <c r="AA58" s="123" t="s">
        <v>22</v>
      </c>
      <c r="AB58" s="119">
        <f ca="1">IFERROR(VLOOKUP($Z58,'Raw Data Beat - DAY 2'!$A$2:$Q$33,2,FALSE),0)</f>
        <v>0</v>
      </c>
      <c r="AC58" s="119">
        <f ca="1">IFERROR(VLOOKUP($Z58,'Raw Data Beat - DAY 2'!$A$2:$Q$33,3,FALSE),0)</f>
        <v>0</v>
      </c>
      <c r="AD58" s="119">
        <f ca="1">IFERROR(VLOOKUP($Z58,'Raw Data Beat - DAY 2'!$A$2:$Q$33,4,FALSE),0)</f>
        <v>2</v>
      </c>
      <c r="AE58" s="119">
        <f ca="1">IFERROR(VLOOKUP($Z58,'Raw Data Beat - DAY 2'!$A$2:$Q$33,5,FALSE),0)</f>
        <v>3</v>
      </c>
      <c r="AF58" s="119">
        <f ca="1">IFERROR(VLOOKUP($Z58,'Raw Data Beat - DAY 2'!$A$2:$Q$33,6,FALSE),0)</f>
        <v>3</v>
      </c>
      <c r="AG58" s="119">
        <f ca="1">IFERROR(VLOOKUP($Z58,'Raw Data Beat - DAY 2'!$A$2:$Q$33,7,FALSE),0)</f>
        <v>3</v>
      </c>
      <c r="AH58" s="119">
        <f ca="1">IFERROR(VLOOKUP($Z58,'Raw Data Beat - DAY 2'!$A$2:$Q$33,8,FALSE),0)</f>
        <v>3</v>
      </c>
      <c r="AI58" s="119">
        <f ca="1">IFERROR(VLOOKUP($Z58,'Raw Data Beat - DAY 2'!$A$2:$Q$33,9,FALSE),0)</f>
        <v>3</v>
      </c>
      <c r="AJ58" s="119">
        <f ca="1">IFERROR(VLOOKUP($Z58,'Raw Data Beat - DAY 2'!$A$2:$Q$33,10,FALSE),0)</f>
        <v>3</v>
      </c>
      <c r="AK58" s="119">
        <f ca="1">IFERROR(VLOOKUP($Z58,'Raw Data Beat - DAY 2'!$A$2:$Q$33,11,FALSE),0)</f>
        <v>4</v>
      </c>
      <c r="AL58" s="119">
        <f ca="1">IFERROR(VLOOKUP($Z58,'Raw Data Beat - DAY 2'!$A$2:$Q$33,12,FALSE),0)</f>
        <v>3</v>
      </c>
      <c r="AM58" s="119">
        <f ca="1">IFERROR(VLOOKUP($Z58,'Raw Data Beat - DAY 2'!$A$2:$Q$33,13,FALSE),0)</f>
        <v>2</v>
      </c>
      <c r="AN58" s="119">
        <f ca="1">IFERROR(VLOOKUP($Z58,'Raw Data Beat - DAY 2'!$A$2:$Q$33,14,FALSE),0)</f>
        <v>2</v>
      </c>
      <c r="AO58" s="119">
        <f ca="1">IFERROR(VLOOKUP($Z58,'Raw Data Beat - DAY 2'!$A$2:$Q$33,15,FALSE),0)</f>
        <v>2</v>
      </c>
      <c r="AP58" s="119">
        <f ca="1">IFERROR(VLOOKUP($Z58,'Raw Data Beat - DAY 2'!$A$2:$Q$33,16,FALSE),0)</f>
        <v>1</v>
      </c>
      <c r="AQ58" s="119">
        <f ca="1">IFERROR(VLOOKUP($Z58,'Raw Data Beat - DAY 2'!$A$2:$Q$33,17,FALSE),0)</f>
        <v>0</v>
      </c>
    </row>
    <row r="59" spans="26:45" x14ac:dyDescent="0.25">
      <c r="Z59" s="106" t="str">
        <f t="shared" ca="1" si="3"/>
        <v>CHISHOLM ROAD - RESIDENT</v>
      </c>
      <c r="AA59" s="123" t="s">
        <v>23</v>
      </c>
      <c r="AB59" s="119">
        <f ca="1">IFERROR(VLOOKUP($Z59,'Raw Data Beat - DAY 2'!$A$2:$Q$33,2,FALSE),0)</f>
        <v>30</v>
      </c>
      <c r="AC59" s="119">
        <f ca="1">IFERROR(VLOOKUP($Z59,'Raw Data Beat - DAY 2'!$A$2:$Q$33,3,FALSE),0)</f>
        <v>30</v>
      </c>
      <c r="AD59" s="119">
        <f ca="1">IFERROR(VLOOKUP($Z59,'Raw Data Beat - DAY 2'!$A$2:$Q$33,4,FALSE),0)</f>
        <v>28</v>
      </c>
      <c r="AE59" s="119">
        <f ca="1">IFERROR(VLOOKUP($Z59,'Raw Data Beat - DAY 2'!$A$2:$Q$33,5,FALSE),0)</f>
        <v>27</v>
      </c>
      <c r="AF59" s="119">
        <f ca="1">IFERROR(VLOOKUP($Z59,'Raw Data Beat - DAY 2'!$A$2:$Q$33,6,FALSE),0)</f>
        <v>27</v>
      </c>
      <c r="AG59" s="119">
        <f ca="1">IFERROR(VLOOKUP($Z59,'Raw Data Beat - DAY 2'!$A$2:$Q$33,7,FALSE),0)</f>
        <v>21</v>
      </c>
      <c r="AH59" s="119">
        <f ca="1">IFERROR(VLOOKUP($Z59,'Raw Data Beat - DAY 2'!$A$2:$Q$33,8,FALSE),0)</f>
        <v>23</v>
      </c>
      <c r="AI59" s="119">
        <f ca="1">IFERROR(VLOOKUP($Z59,'Raw Data Beat - DAY 2'!$A$2:$Q$33,9,FALSE),0)</f>
        <v>22</v>
      </c>
      <c r="AJ59" s="119">
        <f ca="1">IFERROR(VLOOKUP($Z59,'Raw Data Beat - DAY 2'!$A$2:$Q$33,10,FALSE),0)</f>
        <v>24</v>
      </c>
      <c r="AK59" s="119">
        <f ca="1">IFERROR(VLOOKUP($Z59,'Raw Data Beat - DAY 2'!$A$2:$Q$33,11,FALSE),0)</f>
        <v>23</v>
      </c>
      <c r="AL59" s="119">
        <f ca="1">IFERROR(VLOOKUP($Z59,'Raw Data Beat - DAY 2'!$A$2:$Q$33,12,FALSE),0)</f>
        <v>26</v>
      </c>
      <c r="AM59" s="119">
        <f ca="1">IFERROR(VLOOKUP($Z59,'Raw Data Beat - DAY 2'!$A$2:$Q$33,13,FALSE),0)</f>
        <v>27</v>
      </c>
      <c r="AN59" s="119">
        <f ca="1">IFERROR(VLOOKUP($Z59,'Raw Data Beat - DAY 2'!$A$2:$Q$33,14,FALSE),0)</f>
        <v>26</v>
      </c>
      <c r="AO59" s="119">
        <f ca="1">IFERROR(VLOOKUP($Z59,'Raw Data Beat - DAY 2'!$A$2:$Q$33,15,FALSE),0)</f>
        <v>26</v>
      </c>
      <c r="AP59" s="119">
        <f ca="1">IFERROR(VLOOKUP($Z59,'Raw Data Beat - DAY 2'!$A$2:$Q$33,16,FALSE),0)</f>
        <v>25</v>
      </c>
      <c r="AQ59" s="119">
        <f ca="1">IFERROR(VLOOKUP($Z59,'Raw Data Beat - DAY 2'!$A$2:$Q$33,17,FALSE),0)</f>
        <v>24</v>
      </c>
    </row>
    <row r="60" spans="26:45" x14ac:dyDescent="0.25">
      <c r="Z60" s="106" t="str">
        <f t="shared" ca="1" si="3"/>
        <v>CHISHOLM ROAD - SHORT STAY</v>
      </c>
      <c r="AA60" s="123" t="s">
        <v>24</v>
      </c>
      <c r="AB60" s="119">
        <f ca="1">IFERROR(VLOOKUP($Z60,'Raw Data Beat - DAY 2'!$A$2:$Q$33,2,FALSE),0)</f>
        <v>0</v>
      </c>
      <c r="AC60" s="119">
        <f ca="1">IFERROR(VLOOKUP($Z60,'Raw Data Beat - DAY 2'!$A$2:$Q$33,3,FALSE),0)</f>
        <v>0</v>
      </c>
      <c r="AD60" s="119">
        <f ca="1">IFERROR(VLOOKUP($Z60,'Raw Data Beat - DAY 2'!$A$2:$Q$33,4,FALSE),0)</f>
        <v>0</v>
      </c>
      <c r="AE60" s="119">
        <f ca="1">IFERROR(VLOOKUP($Z60,'Raw Data Beat - DAY 2'!$A$2:$Q$33,5,FALSE),0)</f>
        <v>1</v>
      </c>
      <c r="AF60" s="119">
        <f ca="1">IFERROR(VLOOKUP($Z60,'Raw Data Beat - DAY 2'!$A$2:$Q$33,6,FALSE),0)</f>
        <v>1</v>
      </c>
      <c r="AG60" s="119">
        <f ca="1">IFERROR(VLOOKUP($Z60,'Raw Data Beat - DAY 2'!$A$2:$Q$33,7,FALSE),0)</f>
        <v>2</v>
      </c>
      <c r="AH60" s="119">
        <f ca="1">IFERROR(VLOOKUP($Z60,'Raw Data Beat - DAY 2'!$A$2:$Q$33,8,FALSE),0)</f>
        <v>3</v>
      </c>
      <c r="AI60" s="119">
        <f ca="1">IFERROR(VLOOKUP($Z60,'Raw Data Beat - DAY 2'!$A$2:$Q$33,9,FALSE),0)</f>
        <v>1</v>
      </c>
      <c r="AJ60" s="119">
        <f ca="1">IFERROR(VLOOKUP($Z60,'Raw Data Beat - DAY 2'!$A$2:$Q$33,10,FALSE),0)</f>
        <v>3</v>
      </c>
      <c r="AK60" s="119">
        <f ca="1">IFERROR(VLOOKUP($Z60,'Raw Data Beat - DAY 2'!$A$2:$Q$33,11,FALSE),0)</f>
        <v>4</v>
      </c>
      <c r="AL60" s="119">
        <f ca="1">IFERROR(VLOOKUP($Z60,'Raw Data Beat - DAY 2'!$A$2:$Q$33,12,FALSE),0)</f>
        <v>4</v>
      </c>
      <c r="AM60" s="119">
        <f ca="1">IFERROR(VLOOKUP($Z60,'Raw Data Beat - DAY 2'!$A$2:$Q$33,13,FALSE),0)</f>
        <v>2</v>
      </c>
      <c r="AN60" s="119">
        <f ca="1">IFERROR(VLOOKUP($Z60,'Raw Data Beat - DAY 2'!$A$2:$Q$33,14,FALSE),0)</f>
        <v>1</v>
      </c>
      <c r="AO60" s="119">
        <f ca="1">IFERROR(VLOOKUP($Z60,'Raw Data Beat - DAY 2'!$A$2:$Q$33,15,FALSE),0)</f>
        <v>1</v>
      </c>
      <c r="AP60" s="119">
        <f ca="1">IFERROR(VLOOKUP($Z60,'Raw Data Beat - DAY 2'!$A$2:$Q$33,16,FALSE),0)</f>
        <v>1</v>
      </c>
      <c r="AQ60" s="119">
        <f ca="1">IFERROR(VLOOKUP($Z60,'Raw Data Beat - DAY 2'!$A$2:$Q$33,17,FALSE),0)</f>
        <v>0</v>
      </c>
    </row>
    <row r="61" spans="26:45" x14ac:dyDescent="0.25">
      <c r="Z61" s="106" t="str">
        <f t="shared" ca="1" si="3"/>
        <v>CHISHOLM ROAD - OTHER</v>
      </c>
      <c r="AA61" s="123" t="s">
        <v>34</v>
      </c>
      <c r="AB61" s="119">
        <f ca="1">IFERROR(VLOOKUP($Z61,'Raw Data Beat - DAY 2'!$A$2:$Q$33,2,FALSE),0)</f>
        <v>0</v>
      </c>
      <c r="AC61" s="119">
        <f ca="1">IFERROR(VLOOKUP($Z61,'Raw Data Beat - DAY 2'!$A$2:$Q$33,3,FALSE),0)</f>
        <v>0</v>
      </c>
      <c r="AD61" s="119">
        <f ca="1">IFERROR(VLOOKUP($Z61,'Raw Data Beat - DAY 2'!$A$2:$Q$33,4,FALSE),0)</f>
        <v>0</v>
      </c>
      <c r="AE61" s="119">
        <f ca="1">IFERROR(VLOOKUP($Z61,'Raw Data Beat - DAY 2'!$A$2:$Q$33,5,FALSE),0)</f>
        <v>0</v>
      </c>
      <c r="AF61" s="119">
        <f ca="1">IFERROR(VLOOKUP($Z61,'Raw Data Beat - DAY 2'!$A$2:$Q$33,6,FALSE),0)</f>
        <v>0</v>
      </c>
      <c r="AG61" s="119">
        <f ca="1">IFERROR(VLOOKUP($Z61,'Raw Data Beat - DAY 2'!$A$2:$Q$33,7,FALSE),0)</f>
        <v>0</v>
      </c>
      <c r="AH61" s="119">
        <f ca="1">IFERROR(VLOOKUP($Z61,'Raw Data Beat - DAY 2'!$A$2:$Q$33,8,FALSE),0)</f>
        <v>0</v>
      </c>
      <c r="AI61" s="119">
        <f ca="1">IFERROR(VLOOKUP($Z61,'Raw Data Beat - DAY 2'!$A$2:$Q$33,9,FALSE),0)</f>
        <v>0</v>
      </c>
      <c r="AJ61" s="119">
        <f ca="1">IFERROR(VLOOKUP($Z61,'Raw Data Beat - DAY 2'!$A$2:$Q$33,10,FALSE),0)</f>
        <v>0</v>
      </c>
      <c r="AK61" s="119">
        <f ca="1">IFERROR(VLOOKUP($Z61,'Raw Data Beat - DAY 2'!$A$2:$Q$33,11,FALSE),0)</f>
        <v>0</v>
      </c>
      <c r="AL61" s="119">
        <f ca="1">IFERROR(VLOOKUP($Z61,'Raw Data Beat - DAY 2'!$A$2:$Q$33,12,FALSE),0)</f>
        <v>0</v>
      </c>
      <c r="AM61" s="119">
        <f ca="1">IFERROR(VLOOKUP($Z61,'Raw Data Beat - DAY 2'!$A$2:$Q$33,13,FALSE),0)</f>
        <v>0</v>
      </c>
      <c r="AN61" s="119">
        <f ca="1">IFERROR(VLOOKUP($Z61,'Raw Data Beat - DAY 2'!$A$2:$Q$33,14,FALSE),0)</f>
        <v>0</v>
      </c>
      <c r="AO61" s="119">
        <f ca="1">IFERROR(VLOOKUP($Z61,'Raw Data Beat - DAY 2'!$A$2:$Q$33,15,FALSE),0)</f>
        <v>0</v>
      </c>
      <c r="AP61" s="119">
        <f ca="1">IFERROR(VLOOKUP($Z61,'Raw Data Beat - DAY 2'!$A$2:$Q$33,16,FALSE),0)</f>
        <v>0</v>
      </c>
      <c r="AQ61" s="119">
        <f ca="1">IFERROR(VLOOKUP($Z61,'Raw Data Beat - DAY 2'!$A$2:$Q$33,17,FALSE),0)</f>
        <v>0</v>
      </c>
    </row>
    <row r="62" spans="26:45" x14ac:dyDescent="0.25">
      <c r="AA62" s="125" t="s">
        <v>26</v>
      </c>
      <c r="AB62" s="120">
        <f ca="1">$E$12</f>
        <v>37</v>
      </c>
      <c r="AC62" s="120">
        <f t="shared" ref="AC62:AQ62" ca="1" si="4">$E$12</f>
        <v>37</v>
      </c>
      <c r="AD62" s="120">
        <f t="shared" ca="1" si="4"/>
        <v>37</v>
      </c>
      <c r="AE62" s="120">
        <f t="shared" ca="1" si="4"/>
        <v>37</v>
      </c>
      <c r="AF62" s="120">
        <f t="shared" ca="1" si="4"/>
        <v>37</v>
      </c>
      <c r="AG62" s="120">
        <f t="shared" ca="1" si="4"/>
        <v>37</v>
      </c>
      <c r="AH62" s="120">
        <f t="shared" ca="1" si="4"/>
        <v>37</v>
      </c>
      <c r="AI62" s="120">
        <f t="shared" ca="1" si="4"/>
        <v>37</v>
      </c>
      <c r="AJ62" s="120">
        <f t="shared" ca="1" si="4"/>
        <v>37</v>
      </c>
      <c r="AK62" s="120">
        <f t="shared" ca="1" si="4"/>
        <v>37</v>
      </c>
      <c r="AL62" s="120">
        <f t="shared" ca="1" si="4"/>
        <v>37</v>
      </c>
      <c r="AM62" s="120">
        <f t="shared" ca="1" si="4"/>
        <v>37</v>
      </c>
      <c r="AN62" s="120">
        <f t="shared" ca="1" si="4"/>
        <v>37</v>
      </c>
      <c r="AO62" s="120">
        <f t="shared" ca="1" si="4"/>
        <v>37</v>
      </c>
      <c r="AP62" s="120">
        <f t="shared" ca="1" si="4"/>
        <v>37</v>
      </c>
      <c r="AQ62" s="120">
        <f t="shared" ca="1" si="4"/>
        <v>37</v>
      </c>
    </row>
    <row r="63" spans="26:45" x14ac:dyDescent="0.25">
      <c r="AA63" s="125" t="s">
        <v>28</v>
      </c>
      <c r="AB63" s="124">
        <f ca="1">AB62-(SUM(AB55:AB61))</f>
        <v>7</v>
      </c>
      <c r="AC63" s="124">
        <f t="shared" ref="AC63:AQ63" ca="1" si="5">AC62-(SUM(AC55:AC61))</f>
        <v>7</v>
      </c>
      <c r="AD63" s="124">
        <f t="shared" ca="1" si="5"/>
        <v>7</v>
      </c>
      <c r="AE63" s="124">
        <f t="shared" ca="1" si="5"/>
        <v>6</v>
      </c>
      <c r="AF63" s="124">
        <f t="shared" ca="1" si="5"/>
        <v>6</v>
      </c>
      <c r="AG63" s="124">
        <f t="shared" ca="1" si="5"/>
        <v>11</v>
      </c>
      <c r="AH63" s="124">
        <f t="shared" ca="1" si="5"/>
        <v>8</v>
      </c>
      <c r="AI63" s="124">
        <f t="shared" ca="1" si="5"/>
        <v>11</v>
      </c>
      <c r="AJ63" s="124">
        <f t="shared" ca="1" si="5"/>
        <v>7</v>
      </c>
      <c r="AK63" s="124">
        <f t="shared" ca="1" si="5"/>
        <v>6</v>
      </c>
      <c r="AL63" s="124">
        <f t="shared" ca="1" si="5"/>
        <v>4</v>
      </c>
      <c r="AM63" s="124">
        <f t="shared" ca="1" si="5"/>
        <v>6</v>
      </c>
      <c r="AN63" s="124">
        <f t="shared" ca="1" si="5"/>
        <v>7</v>
      </c>
      <c r="AO63" s="124">
        <f t="shared" ca="1" si="5"/>
        <v>8</v>
      </c>
      <c r="AP63" s="124">
        <f t="shared" ca="1" si="5"/>
        <v>10</v>
      </c>
      <c r="AQ63" s="124">
        <f t="shared" ca="1" si="5"/>
        <v>12</v>
      </c>
    </row>
    <row r="67" spans="27:34" x14ac:dyDescent="0.25">
      <c r="AB67" s="106" t="s">
        <v>19</v>
      </c>
      <c r="AC67" s="106" t="s">
        <v>21</v>
      </c>
      <c r="AD67" s="106" t="s">
        <v>22</v>
      </c>
      <c r="AE67" s="106" t="s">
        <v>23</v>
      </c>
      <c r="AF67" s="106" t="s">
        <v>24</v>
      </c>
      <c r="AG67" s="111" t="s">
        <v>20</v>
      </c>
      <c r="AH67" s="111" t="s">
        <v>34</v>
      </c>
    </row>
    <row r="68" spans="27:34" x14ac:dyDescent="0.25">
      <c r="AA68" s="121" t="str">
        <f ca="1">C8</f>
        <v>CHISHOLM ROAD</v>
      </c>
      <c r="AB68" s="119">
        <f ca="1">IFERROR(INDEX('Raw Data User'!$A$17:$F$26,MATCH('CHISHOLM ROAD'!$AA$68,'Raw Data User'!$A$17:$A$26,0),MATCH('CHISHOLM ROAD'!AB$67,'Raw Data User'!$A$17:$F$17,0)),0)</f>
        <v>0</v>
      </c>
      <c r="AC68" s="119">
        <f ca="1">IFERROR(INDEX('Raw Data User'!$A$17:$F$26,MATCH('CHISHOLM ROAD'!$AA$68,'Raw Data User'!$A$17:$A$26,0),MATCH('CHISHOLM ROAD'!AC$67,'Raw Data User'!$A$17:$F$17,0)),0)</f>
        <v>1</v>
      </c>
      <c r="AD68" s="119">
        <f ca="1">IFERROR(INDEX('Raw Data User'!$A$17:$F$26,MATCH('CHISHOLM ROAD'!$AA$68,'Raw Data User'!$A$17:$A$26,0),MATCH('CHISHOLM ROAD'!AD$67,'Raw Data User'!$A$17:$F$17,0)),0)</f>
        <v>5</v>
      </c>
      <c r="AE68" s="119">
        <f ca="1">IFERROR(INDEX('Raw Data User'!$A$17:$F$26,MATCH('CHISHOLM ROAD'!$AA$68,'Raw Data User'!$A$17:$A$26,0),MATCH('CHISHOLM ROAD'!AE$67,'Raw Data User'!$A$17:$F$17,0)),0)</f>
        <v>35</v>
      </c>
      <c r="AF68" s="119">
        <f ca="1">IFERROR(INDEX('Raw Data User'!$A$17:$F$26,MATCH('CHISHOLM ROAD'!$AA$68,'Raw Data User'!$A$17:$A$26,0),MATCH('CHISHOLM ROAD'!AF$67,'Raw Data User'!$A$17:$F$17,0)),0)</f>
        <v>10</v>
      </c>
      <c r="AG68" s="119">
        <f ca="1">IFERROR(INDEX('Raw Data User'!$A$17:$F$26,MATCH('CHISHOLM ROAD'!$AA$68,'Raw Data User'!$A$17:$A$26,0),MATCH('CHISHOLM ROAD'!AG$67,'Raw Data User'!$A$17:$F$17,0)),0)</f>
        <v>0</v>
      </c>
      <c r="AH68" s="119">
        <f ca="1">IFERROR(INDEX('Raw Data User'!$A$17:$F$26,MATCH('CHISHOLM ROAD'!$AA$68,'Raw Data User'!$A$17:$A$26,0),MATCH('CHISHOLM ROAD'!AH$67,'Raw Data User'!$A$17:$F$17,0)),0)</f>
        <v>0</v>
      </c>
    </row>
  </sheetData>
  <mergeCells count="2">
    <mergeCell ref="I8:K8"/>
    <mergeCell ref="V8:X8"/>
  </mergeCell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N68"/>
  <sheetViews>
    <sheetView showGridLines="0" showWhiteSpace="0" zoomScaleNormal="100" zoomScaleSheetLayoutView="70" workbookViewId="0">
      <selection activeCell="H10" sqref="H10"/>
    </sheetView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50" customWidth="1"/>
    <col min="25" max="25" width="15" style="96" customWidth="1"/>
    <col min="26" max="26" width="34.7109375" style="106" customWidth="1"/>
    <col min="27" max="27" width="24.140625" style="106" customWidth="1"/>
    <col min="28" max="46" width="15" style="106" customWidth="1"/>
    <col min="47" max="48" width="15" style="96" customWidth="1"/>
    <col min="49" max="83" width="9.140625" style="96" customWidth="1"/>
    <col min="84" max="98" width="9.140625" style="57" customWidth="1"/>
    <col min="99" max="170" width="9.140625" style="50" customWidth="1"/>
    <col min="171" max="239" width="9.140625" style="28" customWidth="1"/>
    <col min="240" max="16384" width="9.7109375" style="28"/>
  </cols>
  <sheetData>
    <row r="1" spans="1:170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4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56"/>
      <c r="Z2" s="104"/>
      <c r="AA2" s="105"/>
      <c r="AB2" s="104"/>
      <c r="AC2" s="104"/>
      <c r="AD2" s="104"/>
      <c r="AE2" s="104"/>
      <c r="AF2" s="104"/>
      <c r="AG2" s="104"/>
      <c r="AH2" s="104"/>
      <c r="AI2" s="104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</row>
    <row r="3" spans="1:170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RICHMOND (Queens Road)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RICHMOND (Queens Road)</v>
      </c>
      <c r="Y3" s="56"/>
      <c r="Z3" s="106"/>
      <c r="AA3" s="105"/>
      <c r="AB3" s="106"/>
      <c r="AC3" s="106"/>
      <c r="AD3" s="106"/>
      <c r="AE3" s="106"/>
      <c r="AF3" s="106"/>
      <c r="AG3" s="106"/>
      <c r="AH3" s="106"/>
      <c r="AI3" s="106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</row>
    <row r="4" spans="1:170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7">
        <v>42803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7">
        <v>42805</v>
      </c>
      <c r="Y4" s="58"/>
      <c r="Z4" s="106"/>
      <c r="AA4" s="107"/>
      <c r="AB4" s="108"/>
      <c r="AC4" s="108"/>
      <c r="AD4" s="108"/>
      <c r="AE4" s="108"/>
      <c r="AF4" s="108"/>
      <c r="AG4" s="108"/>
      <c r="AH4" s="108"/>
      <c r="AI4" s="108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8"/>
      <c r="AU4" s="59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</row>
    <row r="5" spans="1:170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8"/>
      <c r="Y5" s="55"/>
      <c r="Z5" s="106"/>
      <c r="AA5" s="110"/>
      <c r="AB5" s="111"/>
      <c r="AC5" s="111"/>
      <c r="AD5" s="111"/>
      <c r="AE5" s="111"/>
      <c r="AF5" s="111"/>
      <c r="AG5" s="111"/>
      <c r="AH5" s="111"/>
      <c r="AI5" s="111"/>
      <c r="AJ5" s="104"/>
      <c r="AK5" s="104"/>
      <c r="AL5" s="104"/>
      <c r="AM5" s="111"/>
      <c r="AN5" s="104"/>
      <c r="AO5" s="104"/>
      <c r="AP5" s="104"/>
      <c r="AQ5" s="104"/>
      <c r="AR5" s="104"/>
      <c r="AS5" s="111"/>
      <c r="AT5" s="104"/>
      <c r="AU5" s="43"/>
      <c r="AV5" s="43"/>
      <c r="AW5" s="97"/>
      <c r="AX5" s="43"/>
      <c r="AY5" s="43"/>
      <c r="AZ5" s="43"/>
      <c r="BA5" s="97"/>
      <c r="BB5" s="43"/>
      <c r="BC5" s="43"/>
      <c r="BD5" s="43"/>
      <c r="BE5" s="43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</row>
    <row r="6" spans="1:170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9"/>
      <c r="Y6" s="43"/>
      <c r="Z6" s="106"/>
      <c r="AA6" s="110"/>
      <c r="AB6" s="111"/>
      <c r="AC6" s="111"/>
      <c r="AD6" s="111"/>
      <c r="AE6" s="111"/>
      <c r="AF6" s="111"/>
      <c r="AG6" s="111"/>
      <c r="AH6" s="111"/>
      <c r="AI6" s="111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</row>
    <row r="7" spans="1:170" x14ac:dyDescent="0.25">
      <c r="AA7" s="110"/>
      <c r="AB7" s="111"/>
      <c r="AC7" s="111"/>
      <c r="AD7" s="111"/>
      <c r="AE7" s="111"/>
      <c r="AF7" s="111"/>
      <c r="AG7" s="111"/>
      <c r="AH7" s="111"/>
      <c r="AI7" s="111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170" ht="18.75" x14ac:dyDescent="0.3">
      <c r="B8" s="29" t="s">
        <v>27</v>
      </c>
      <c r="C8" s="27" t="str">
        <f ca="1">REPLACE(CELL("filename",A1),1,FIND("]",CELL("filename",A1)),"")</f>
        <v>GROVE ROAD</v>
      </c>
      <c r="I8" s="138"/>
      <c r="J8" s="138"/>
      <c r="K8" s="138"/>
      <c r="N8" s="29" t="s">
        <v>27</v>
      </c>
      <c r="O8" s="27" t="str">
        <f ca="1">REPLACE(CELL("filename",M1),1,FIND("]",CELL("filename",M1)),"")</f>
        <v>GROVE ROAD</v>
      </c>
      <c r="V8" s="139"/>
      <c r="W8" s="139"/>
      <c r="X8" s="139"/>
      <c r="Z8" s="112"/>
      <c r="AA8" s="110"/>
      <c r="AB8" s="111"/>
      <c r="AC8" s="111"/>
      <c r="AD8" s="111"/>
      <c r="AE8" s="111"/>
      <c r="AF8" s="111"/>
      <c r="AG8" s="111"/>
      <c r="AH8" s="111"/>
      <c r="AI8" s="111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170" ht="7.5" customHeight="1" x14ac:dyDescent="0.25">
      <c r="AA9" s="110"/>
      <c r="AB9" s="111"/>
      <c r="AC9" s="111"/>
      <c r="AD9" s="111"/>
      <c r="AE9" s="111"/>
      <c r="AF9" s="111"/>
      <c r="AG9" s="111"/>
      <c r="AH9" s="111"/>
      <c r="AI9" s="111"/>
      <c r="AJ9" s="104"/>
      <c r="AK9" s="104"/>
      <c r="AL9" s="104"/>
      <c r="AM9" s="104"/>
      <c r="AN9" s="104"/>
      <c r="AO9" s="104"/>
      <c r="AP9" s="104"/>
      <c r="AQ9" s="104"/>
      <c r="AR9" s="104"/>
      <c r="AS9" s="104"/>
    </row>
    <row r="10" spans="1:170" x14ac:dyDescent="0.25">
      <c r="B10" s="30" t="s">
        <v>12</v>
      </c>
      <c r="C10" s="31"/>
      <c r="D10" s="31"/>
      <c r="N10" s="30" t="s">
        <v>12</v>
      </c>
      <c r="O10" s="32"/>
      <c r="P10" s="32"/>
      <c r="AA10" s="110"/>
      <c r="AB10" s="111"/>
      <c r="AC10" s="111"/>
      <c r="AD10" s="111"/>
      <c r="AE10" s="111"/>
      <c r="AF10" s="111"/>
      <c r="AG10" s="111"/>
      <c r="AH10" s="111"/>
      <c r="AI10" s="111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170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1"/>
      <c r="Y11" s="98"/>
      <c r="Z11" s="106"/>
      <c r="AA11" s="110"/>
      <c r="AB11" s="111"/>
      <c r="AC11" s="111"/>
      <c r="AD11" s="111"/>
      <c r="AE11" s="111"/>
      <c r="AF11" s="111"/>
      <c r="AG11" s="111"/>
      <c r="AH11" s="111"/>
      <c r="AI11" s="111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</row>
    <row r="12" spans="1:170" x14ac:dyDescent="0.25">
      <c r="B12" s="71">
        <f ca="1">VLOOKUP($C$8,'Site Plan and Key'!$B$32:$F$41,2,FALSE)</f>
        <v>1</v>
      </c>
      <c r="C12" s="71">
        <f ca="1">VLOOKUP($C$8,'Site Plan and Key'!$B$32:$F$41,3,FALSE)</f>
        <v>13</v>
      </c>
      <c r="D12" s="71">
        <f ca="1">VLOOKUP($C$8,'Site Plan and Key'!$B$32:$F$41,4,FALSE)</f>
        <v>0</v>
      </c>
      <c r="E12" s="95">
        <f ca="1">VLOOKUP($C$8,'Site Plan and Key'!$B$32:$F$41,5,FALSE)</f>
        <v>14</v>
      </c>
      <c r="F12" s="41"/>
      <c r="N12" s="71">
        <f ca="1">VLOOKUP($C$8,'Site Plan and Key'!$B$32:$F$41,2,FALSE)</f>
        <v>1</v>
      </c>
      <c r="O12" s="72">
        <f ca="1">VLOOKUP($C$8,'Site Plan and Key'!$B$32:$F$41,3,FALSE)</f>
        <v>13</v>
      </c>
      <c r="P12" s="72">
        <f ca="1">VLOOKUP($C$8,'Site Plan and Key'!$B$32:$F$41,4,FALSE)</f>
        <v>0</v>
      </c>
      <c r="Q12" s="73">
        <f ca="1">VLOOKUP($C$8,'Site Plan and Key'!$B$32:$F$41,5,FALSE)</f>
        <v>14</v>
      </c>
      <c r="R12" s="4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170" ht="8.25" customHeight="1" x14ac:dyDescent="0.25"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</row>
    <row r="14" spans="1:170" x14ac:dyDescent="0.25">
      <c r="B14" s="38" t="s">
        <v>13</v>
      </c>
      <c r="N14" s="38" t="s">
        <v>13</v>
      </c>
      <c r="AB14" s="113"/>
      <c r="AC14" s="113"/>
      <c r="AD14" s="113"/>
      <c r="AE14" s="113"/>
      <c r="AF14" s="113"/>
      <c r="AG14" s="113"/>
      <c r="AH14" s="113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</row>
    <row r="15" spans="1:170" x14ac:dyDescent="0.25">
      <c r="B15" s="39" t="s">
        <v>14</v>
      </c>
      <c r="N15" s="39" t="s">
        <v>14</v>
      </c>
      <c r="AA15" s="11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</row>
    <row r="16" spans="1:170" x14ac:dyDescent="0.25">
      <c r="B16" s="27" t="s">
        <v>15</v>
      </c>
      <c r="N16" s="27" t="s">
        <v>15</v>
      </c>
      <c r="AA16" s="114"/>
      <c r="AB16" s="114"/>
      <c r="AC16" s="115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</row>
    <row r="17" spans="2:57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1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2:57" x14ac:dyDescent="0.25">
      <c r="B18" s="28"/>
      <c r="N18" s="28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</row>
    <row r="19" spans="2:57" x14ac:dyDescent="0.25">
      <c r="AA19" s="110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</row>
    <row r="20" spans="2:57" x14ac:dyDescent="0.25">
      <c r="AA20" s="110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</row>
    <row r="21" spans="2:57" x14ac:dyDescent="0.25">
      <c r="AA21" s="110"/>
      <c r="AB21" s="111"/>
      <c r="AC21" s="111"/>
    </row>
    <row r="22" spans="2:57" x14ac:dyDescent="0.25">
      <c r="AA22" s="110"/>
      <c r="AB22" s="111"/>
      <c r="AC22" s="111"/>
    </row>
    <row r="23" spans="2:57" x14ac:dyDescent="0.25">
      <c r="M23" s="39"/>
      <c r="AA23" s="110"/>
      <c r="AB23" s="111"/>
      <c r="AC23" s="111"/>
    </row>
    <row r="24" spans="2:57" x14ac:dyDescent="0.25">
      <c r="AB24" s="111"/>
      <c r="AC24" s="111"/>
    </row>
    <row r="25" spans="2:57" x14ac:dyDescent="0.25">
      <c r="AA25" s="114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16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2:57" x14ac:dyDescent="0.25"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2:57" x14ac:dyDescent="0.25">
      <c r="AA27" s="110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2:57" x14ac:dyDescent="0.25"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</row>
    <row r="29" spans="2:57" x14ac:dyDescent="0.25">
      <c r="AA29" s="11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</row>
    <row r="30" spans="2:57" x14ac:dyDescent="0.25">
      <c r="AA30" s="110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</row>
    <row r="31" spans="2:57" x14ac:dyDescent="0.25">
      <c r="AA31" s="110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</row>
    <row r="32" spans="2:57" x14ac:dyDescent="0.25">
      <c r="AA32" s="110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</row>
    <row r="33" spans="26:57" x14ac:dyDescent="0.25">
      <c r="AB33" s="113"/>
      <c r="AC33" s="113"/>
      <c r="AD33" s="113"/>
      <c r="AE33" s="113"/>
      <c r="AF33" s="113"/>
      <c r="AG33" s="113"/>
      <c r="AH33" s="11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</row>
    <row r="34" spans="26:57" x14ac:dyDescent="0.25">
      <c r="AA34" s="114" t="s">
        <v>31</v>
      </c>
      <c r="AB34" s="111"/>
      <c r="AC34" s="111"/>
      <c r="AD34" s="111"/>
      <c r="AE34" s="111"/>
      <c r="AF34" s="111"/>
      <c r="AG34" s="111"/>
      <c r="AH34" s="111"/>
    </row>
    <row r="36" spans="26:57" x14ac:dyDescent="0.25">
      <c r="AB36" s="107" t="s">
        <v>17</v>
      </c>
      <c r="AC36" s="107"/>
    </row>
    <row r="37" spans="26:57" x14ac:dyDescent="0.25">
      <c r="AA37" s="116" t="s">
        <v>18</v>
      </c>
      <c r="AB37" s="117">
        <v>0.20833333333333334</v>
      </c>
      <c r="AC37" s="117">
        <v>0.25</v>
      </c>
      <c r="AD37" s="117">
        <v>0.29166666666666669</v>
      </c>
      <c r="AE37" s="117">
        <v>0.33333333333333331</v>
      </c>
      <c r="AF37" s="117">
        <v>0.375</v>
      </c>
      <c r="AG37" s="117">
        <v>0.41666666666666669</v>
      </c>
      <c r="AH37" s="117">
        <v>0.45833333333333331</v>
      </c>
      <c r="AI37" s="117">
        <v>0.5</v>
      </c>
      <c r="AJ37" s="117">
        <v>0.54166666666666663</v>
      </c>
      <c r="AK37" s="117">
        <v>0.58333333333333337</v>
      </c>
      <c r="AL37" s="117">
        <v>0.625</v>
      </c>
      <c r="AM37" s="117">
        <v>0.66666666666666663</v>
      </c>
      <c r="AN37" s="117">
        <v>0.70833333333333337</v>
      </c>
      <c r="AO37" s="117">
        <v>0.75</v>
      </c>
      <c r="AP37" s="117">
        <v>0.79166666666666663</v>
      </c>
      <c r="AQ37" s="117">
        <v>0.83333333333333337</v>
      </c>
    </row>
    <row r="38" spans="26:57" x14ac:dyDescent="0.25">
      <c r="Z38" s="106" t="str">
        <f t="shared" ref="Z38:Z44" ca="1" si="0">CONCATENATE($C$8," - ",AA38)</f>
        <v>GROVE ROAD - COMMUTER</v>
      </c>
      <c r="AA38" s="118" t="s">
        <v>19</v>
      </c>
      <c r="AB38" s="119">
        <f ca="1">IFERROR(VLOOKUP($Z38,'Raw Data Beat - DAY 1'!$A$1:$Q$40,2,FALSE),0)</f>
        <v>0</v>
      </c>
      <c r="AC38" s="119">
        <f ca="1">IFERROR(VLOOKUP($Z38,'Raw Data Beat - DAY 1'!$A$1:$Q$40,3,FALSE),0)</f>
        <v>0</v>
      </c>
      <c r="AD38" s="119">
        <f ca="1">IFERROR(VLOOKUP($Z38,'Raw Data Beat - DAY 1'!$A$1:$Q$40,4,FALSE),0)</f>
        <v>5</v>
      </c>
      <c r="AE38" s="119">
        <f ca="1">IFERROR(VLOOKUP($Z38,'Raw Data Beat - DAY 1'!$A$1:$Q$40,5,FALSE),0)</f>
        <v>5</v>
      </c>
      <c r="AF38" s="119">
        <f ca="1">IFERROR(VLOOKUP($Z38,'Raw Data Beat - DAY 1'!$A$1:$Q$40,6,FALSE),0)</f>
        <v>5</v>
      </c>
      <c r="AG38" s="119">
        <f ca="1">IFERROR(VLOOKUP($Z38,'Raw Data Beat - DAY 1'!$A$1:$Q$40,7,FALSE),0)</f>
        <v>7</v>
      </c>
      <c r="AH38" s="119">
        <f ca="1">IFERROR(VLOOKUP($Z38,'Raw Data Beat - DAY 1'!$A$1:$Q$40,8,FALSE),0)</f>
        <v>7</v>
      </c>
      <c r="AI38" s="119">
        <f ca="1">IFERROR(VLOOKUP($Z38,'Raw Data Beat - DAY 1'!$A$1:$Q$40,9,FALSE),0)</f>
        <v>7</v>
      </c>
      <c r="AJ38" s="119">
        <f ca="1">IFERROR(VLOOKUP($Z38,'Raw Data Beat - DAY 1'!$A$1:$Q$40,10,FALSE),0)</f>
        <v>7</v>
      </c>
      <c r="AK38" s="119">
        <f ca="1">IFERROR(VLOOKUP($Z38,'Raw Data Beat - DAY 1'!$A$1:$Q$40,11,FALSE),0)</f>
        <v>7</v>
      </c>
      <c r="AL38" s="119">
        <f ca="1">IFERROR(VLOOKUP($Z38,'Raw Data Beat - DAY 1'!$A$1:$Q$40,12,FALSE),0)</f>
        <v>7</v>
      </c>
      <c r="AM38" s="119">
        <f ca="1">IFERROR(VLOOKUP($Z38,'Raw Data Beat - DAY 1'!$A$1:$Q$40,13,FALSE),0)</f>
        <v>2</v>
      </c>
      <c r="AN38" s="119">
        <f ca="1">IFERROR(VLOOKUP($Z38,'Raw Data Beat - DAY 1'!$A$1:$Q$40,14,FALSE),0)</f>
        <v>2</v>
      </c>
      <c r="AO38" s="119">
        <f ca="1">IFERROR(VLOOKUP($Z38,'Raw Data Beat - DAY 1'!$A$1:$Q$40,15,FALSE),0)</f>
        <v>2</v>
      </c>
      <c r="AP38" s="119">
        <f ca="1">IFERROR(VLOOKUP($Z38,'Raw Data Beat - DAY 1'!$A$1:$Q$40,16,FALSE),0)</f>
        <v>0</v>
      </c>
      <c r="AQ38" s="119">
        <f ca="1">IFERROR(VLOOKUP($Z38,'Raw Data Beat - DAY 1'!$A$1:$Q$40,17,FALSE),0)</f>
        <v>0</v>
      </c>
    </row>
    <row r="39" spans="26:57" x14ac:dyDescent="0.25">
      <c r="Z39" s="106" t="str">
        <f t="shared" ca="1" si="0"/>
        <v>GROVE ROAD - DISABLED</v>
      </c>
      <c r="AA39" s="118" t="s">
        <v>20</v>
      </c>
      <c r="AB39" s="119">
        <f ca="1">IFERROR(VLOOKUP($Z39,'Raw Data Beat - DAY 1'!$A$1:$Q$40,2,FALSE),0)</f>
        <v>0</v>
      </c>
      <c r="AC39" s="119">
        <f ca="1">IFERROR(VLOOKUP($Z39,'Raw Data Beat - DAY 1'!$A$1:$Q$40,3,FALSE),0)</f>
        <v>0</v>
      </c>
      <c r="AD39" s="119">
        <f ca="1">IFERROR(VLOOKUP($Z39,'Raw Data Beat - DAY 1'!$A$1:$Q$40,4,FALSE),0)</f>
        <v>0</v>
      </c>
      <c r="AE39" s="119">
        <f ca="1">IFERROR(VLOOKUP($Z39,'Raw Data Beat - DAY 1'!$A$1:$Q$40,5,FALSE),0)</f>
        <v>0</v>
      </c>
      <c r="AF39" s="119">
        <f ca="1">IFERROR(VLOOKUP($Z39,'Raw Data Beat - DAY 1'!$A$1:$Q$40,6,FALSE),0)</f>
        <v>0</v>
      </c>
      <c r="AG39" s="119">
        <f ca="1">IFERROR(VLOOKUP($Z39,'Raw Data Beat - DAY 1'!$A$1:$Q$40,7,FALSE),0)</f>
        <v>0</v>
      </c>
      <c r="AH39" s="119">
        <f ca="1">IFERROR(VLOOKUP($Z39,'Raw Data Beat - DAY 1'!$A$1:$Q$40,8,FALSE),0)</f>
        <v>0</v>
      </c>
      <c r="AI39" s="119">
        <f ca="1">IFERROR(VLOOKUP($Z39,'Raw Data Beat - DAY 1'!$A$1:$Q$40,9,FALSE),0)</f>
        <v>0</v>
      </c>
      <c r="AJ39" s="119">
        <f ca="1">IFERROR(VLOOKUP($Z39,'Raw Data Beat - DAY 1'!$A$1:$Q$40,10,FALSE),0)</f>
        <v>0</v>
      </c>
      <c r="AK39" s="119">
        <f ca="1">IFERROR(VLOOKUP($Z39,'Raw Data Beat - DAY 1'!$A$1:$Q$40,11,FALSE),0)</f>
        <v>0</v>
      </c>
      <c r="AL39" s="119">
        <f ca="1">IFERROR(VLOOKUP($Z39,'Raw Data Beat - DAY 1'!$A$1:$Q$40,12,FALSE),0)</f>
        <v>0</v>
      </c>
      <c r="AM39" s="119">
        <f ca="1">IFERROR(VLOOKUP($Z39,'Raw Data Beat - DAY 1'!$A$1:$Q$40,13,FALSE),0)</f>
        <v>0</v>
      </c>
      <c r="AN39" s="119">
        <f ca="1">IFERROR(VLOOKUP($Z39,'Raw Data Beat - DAY 1'!$A$1:$Q$40,14,FALSE),0)</f>
        <v>0</v>
      </c>
      <c r="AO39" s="119">
        <f ca="1">IFERROR(VLOOKUP($Z39,'Raw Data Beat - DAY 1'!$A$1:$Q$40,15,FALSE),0)</f>
        <v>0</v>
      </c>
      <c r="AP39" s="119">
        <f ca="1">IFERROR(VLOOKUP($Z39,'Raw Data Beat - DAY 1'!$A$1:$Q$40,16,FALSE),0)</f>
        <v>0</v>
      </c>
      <c r="AQ39" s="119">
        <f ca="1">IFERROR(VLOOKUP($Z39,'Raw Data Beat - DAY 1'!$A$1:$Q$40,17,FALSE),0)</f>
        <v>0</v>
      </c>
    </row>
    <row r="40" spans="26:57" x14ac:dyDescent="0.25">
      <c r="Z40" s="106" t="str">
        <f t="shared" ca="1" si="0"/>
        <v>GROVE ROAD - ILLEGAL</v>
      </c>
      <c r="AA40" s="118" t="s">
        <v>21</v>
      </c>
      <c r="AB40" s="119">
        <f ca="1">IFERROR(VLOOKUP($Z40,'Raw Data Beat - DAY 1'!$A$1:$Q$40,2,FALSE),0)</f>
        <v>0</v>
      </c>
      <c r="AC40" s="119">
        <f ca="1">IFERROR(VLOOKUP($Z40,'Raw Data Beat - DAY 1'!$A$1:$Q$40,3,FALSE),0)</f>
        <v>0</v>
      </c>
      <c r="AD40" s="119">
        <f ca="1">IFERROR(VLOOKUP($Z40,'Raw Data Beat - DAY 1'!$A$1:$Q$40,4,FALSE),0)</f>
        <v>1</v>
      </c>
      <c r="AE40" s="119">
        <f ca="1">IFERROR(VLOOKUP($Z40,'Raw Data Beat - DAY 1'!$A$1:$Q$40,5,FALSE),0)</f>
        <v>1</v>
      </c>
      <c r="AF40" s="119">
        <f ca="1">IFERROR(VLOOKUP($Z40,'Raw Data Beat - DAY 1'!$A$1:$Q$40,6,FALSE),0)</f>
        <v>2</v>
      </c>
      <c r="AG40" s="119">
        <f ca="1">IFERROR(VLOOKUP($Z40,'Raw Data Beat - DAY 1'!$A$1:$Q$40,7,FALSE),0)</f>
        <v>2</v>
      </c>
      <c r="AH40" s="119">
        <f ca="1">IFERROR(VLOOKUP($Z40,'Raw Data Beat - DAY 1'!$A$1:$Q$40,8,FALSE),0)</f>
        <v>2</v>
      </c>
      <c r="AI40" s="119">
        <f ca="1">IFERROR(VLOOKUP($Z40,'Raw Data Beat - DAY 1'!$A$1:$Q$40,9,FALSE),0)</f>
        <v>2</v>
      </c>
      <c r="AJ40" s="119">
        <f ca="1">IFERROR(VLOOKUP($Z40,'Raw Data Beat - DAY 1'!$A$1:$Q$40,10,FALSE),0)</f>
        <v>1</v>
      </c>
      <c r="AK40" s="119">
        <f ca="1">IFERROR(VLOOKUP($Z40,'Raw Data Beat - DAY 1'!$A$1:$Q$40,11,FALSE),0)</f>
        <v>1</v>
      </c>
      <c r="AL40" s="119">
        <f ca="1">IFERROR(VLOOKUP($Z40,'Raw Data Beat - DAY 1'!$A$1:$Q$40,12,FALSE),0)</f>
        <v>1</v>
      </c>
      <c r="AM40" s="119">
        <f ca="1">IFERROR(VLOOKUP($Z40,'Raw Data Beat - DAY 1'!$A$1:$Q$40,13,FALSE),0)</f>
        <v>1</v>
      </c>
      <c r="AN40" s="119">
        <f ca="1">IFERROR(VLOOKUP($Z40,'Raw Data Beat - DAY 1'!$A$1:$Q$40,14,FALSE),0)</f>
        <v>1</v>
      </c>
      <c r="AO40" s="119">
        <f ca="1">IFERROR(VLOOKUP($Z40,'Raw Data Beat - DAY 1'!$A$1:$Q$40,15,FALSE),0)</f>
        <v>0</v>
      </c>
      <c r="AP40" s="119">
        <f ca="1">IFERROR(VLOOKUP($Z40,'Raw Data Beat - DAY 1'!$A$1:$Q$40,16,FALSE),0)</f>
        <v>0</v>
      </c>
      <c r="AQ40" s="119">
        <f ca="1">IFERROR(VLOOKUP($Z40,'Raw Data Beat - DAY 1'!$A$1:$Q$40,17,FALSE),0)</f>
        <v>0</v>
      </c>
    </row>
    <row r="41" spans="26:57" x14ac:dyDescent="0.25">
      <c r="Z41" s="106" t="str">
        <f t="shared" ca="1" si="0"/>
        <v>GROVE ROAD - LONG STAY</v>
      </c>
      <c r="AA41" s="118" t="s">
        <v>22</v>
      </c>
      <c r="AB41" s="119">
        <f ca="1">IFERROR(VLOOKUP($Z41,'Raw Data Beat - DAY 1'!$A$1:$Q$40,2,FALSE),0)</f>
        <v>0</v>
      </c>
      <c r="AC41" s="119">
        <f ca="1">IFERROR(VLOOKUP($Z41,'Raw Data Beat - DAY 1'!$A$1:$Q$40,3,FALSE),0)</f>
        <v>0</v>
      </c>
      <c r="AD41" s="119">
        <f ca="1">IFERROR(VLOOKUP($Z41,'Raw Data Beat - DAY 1'!$A$1:$Q$40,4,FALSE),0)</f>
        <v>1</v>
      </c>
      <c r="AE41" s="119">
        <f ca="1">IFERROR(VLOOKUP($Z41,'Raw Data Beat - DAY 1'!$A$1:$Q$40,5,FALSE),0)</f>
        <v>1</v>
      </c>
      <c r="AF41" s="119">
        <f ca="1">IFERROR(VLOOKUP($Z41,'Raw Data Beat - DAY 1'!$A$1:$Q$40,6,FALSE),0)</f>
        <v>1</v>
      </c>
      <c r="AG41" s="119">
        <f ca="1">IFERROR(VLOOKUP($Z41,'Raw Data Beat - DAY 1'!$A$1:$Q$40,7,FALSE),0)</f>
        <v>1</v>
      </c>
      <c r="AH41" s="119">
        <f ca="1">IFERROR(VLOOKUP($Z41,'Raw Data Beat - DAY 1'!$A$1:$Q$40,8,FALSE),0)</f>
        <v>1</v>
      </c>
      <c r="AI41" s="119">
        <f ca="1">IFERROR(VLOOKUP($Z41,'Raw Data Beat - DAY 1'!$A$1:$Q$40,9,FALSE),0)</f>
        <v>1</v>
      </c>
      <c r="AJ41" s="119">
        <f ca="1">IFERROR(VLOOKUP($Z41,'Raw Data Beat - DAY 1'!$A$1:$Q$40,10,FALSE),0)</f>
        <v>0</v>
      </c>
      <c r="AK41" s="119">
        <f ca="1">IFERROR(VLOOKUP($Z41,'Raw Data Beat - DAY 1'!$A$1:$Q$40,11,FALSE),0)</f>
        <v>1</v>
      </c>
      <c r="AL41" s="119">
        <f ca="1">IFERROR(VLOOKUP($Z41,'Raw Data Beat - DAY 1'!$A$1:$Q$40,12,FALSE),0)</f>
        <v>1</v>
      </c>
      <c r="AM41" s="119">
        <f ca="1">IFERROR(VLOOKUP($Z41,'Raw Data Beat - DAY 1'!$A$1:$Q$40,13,FALSE),0)</f>
        <v>0</v>
      </c>
      <c r="AN41" s="119">
        <f ca="1">IFERROR(VLOOKUP($Z41,'Raw Data Beat - DAY 1'!$A$1:$Q$40,14,FALSE),0)</f>
        <v>0</v>
      </c>
      <c r="AO41" s="119">
        <f ca="1">IFERROR(VLOOKUP($Z41,'Raw Data Beat - DAY 1'!$A$1:$Q$40,15,FALSE),0)</f>
        <v>0</v>
      </c>
      <c r="AP41" s="119">
        <f ca="1">IFERROR(VLOOKUP($Z41,'Raw Data Beat - DAY 1'!$A$1:$Q$40,16,FALSE),0)</f>
        <v>0</v>
      </c>
      <c r="AQ41" s="119">
        <f ca="1">IFERROR(VLOOKUP($Z41,'Raw Data Beat - DAY 1'!$A$1:$Q$40,17,FALSE),0)</f>
        <v>0</v>
      </c>
      <c r="AR41" s="108"/>
      <c r="AS41" s="108"/>
      <c r="AT41" s="116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</row>
    <row r="42" spans="26:57" x14ac:dyDescent="0.25">
      <c r="Z42" s="106" t="str">
        <f t="shared" ca="1" si="0"/>
        <v>GROVE ROAD - RESIDENT</v>
      </c>
      <c r="AA42" s="118" t="s">
        <v>23</v>
      </c>
      <c r="AB42" s="119">
        <f ca="1">IFERROR(VLOOKUP($Z42,'Raw Data Beat - DAY 1'!$A$1:$Q$40,2,FALSE),0)</f>
        <v>8</v>
      </c>
      <c r="AC42" s="119">
        <f ca="1">IFERROR(VLOOKUP($Z42,'Raw Data Beat - DAY 1'!$A$1:$Q$40,3,FALSE),0)</f>
        <v>9</v>
      </c>
      <c r="AD42" s="119">
        <f ca="1">IFERROR(VLOOKUP($Z42,'Raw Data Beat - DAY 1'!$A$1:$Q$40,4,FALSE),0)</f>
        <v>8</v>
      </c>
      <c r="AE42" s="119">
        <f ca="1">IFERROR(VLOOKUP($Z42,'Raw Data Beat - DAY 1'!$A$1:$Q$40,5,FALSE),0)</f>
        <v>8</v>
      </c>
      <c r="AF42" s="119">
        <f ca="1">IFERROR(VLOOKUP($Z42,'Raw Data Beat - DAY 1'!$A$1:$Q$40,6,FALSE),0)</f>
        <v>7</v>
      </c>
      <c r="AG42" s="119">
        <f ca="1">IFERROR(VLOOKUP($Z42,'Raw Data Beat - DAY 1'!$A$1:$Q$40,7,FALSE),0)</f>
        <v>5</v>
      </c>
      <c r="AH42" s="119">
        <f ca="1">IFERROR(VLOOKUP($Z42,'Raw Data Beat - DAY 1'!$A$1:$Q$40,8,FALSE),0)</f>
        <v>6</v>
      </c>
      <c r="AI42" s="119">
        <f ca="1">IFERROR(VLOOKUP($Z42,'Raw Data Beat - DAY 1'!$A$1:$Q$40,9,FALSE),0)</f>
        <v>5</v>
      </c>
      <c r="AJ42" s="119">
        <f ca="1">IFERROR(VLOOKUP($Z42,'Raw Data Beat - DAY 1'!$A$1:$Q$40,10,FALSE),0)</f>
        <v>5</v>
      </c>
      <c r="AK42" s="119">
        <f ca="1">IFERROR(VLOOKUP($Z42,'Raw Data Beat - DAY 1'!$A$1:$Q$40,11,FALSE),0)</f>
        <v>5</v>
      </c>
      <c r="AL42" s="119">
        <f ca="1">IFERROR(VLOOKUP($Z42,'Raw Data Beat - DAY 1'!$A$1:$Q$40,12,FALSE),0)</f>
        <v>5</v>
      </c>
      <c r="AM42" s="119">
        <f ca="1">IFERROR(VLOOKUP($Z42,'Raw Data Beat - DAY 1'!$A$1:$Q$40,13,FALSE),0)</f>
        <v>5</v>
      </c>
      <c r="AN42" s="119">
        <f ca="1">IFERROR(VLOOKUP($Z42,'Raw Data Beat - DAY 1'!$A$1:$Q$40,14,FALSE),0)</f>
        <v>5</v>
      </c>
      <c r="AO42" s="119">
        <f ca="1">IFERROR(VLOOKUP($Z42,'Raw Data Beat - DAY 1'!$A$1:$Q$40,15,FALSE),0)</f>
        <v>6</v>
      </c>
      <c r="AP42" s="119">
        <f ca="1">IFERROR(VLOOKUP($Z42,'Raw Data Beat - DAY 1'!$A$1:$Q$40,16,FALSE),0)</f>
        <v>6</v>
      </c>
      <c r="AQ42" s="119">
        <f ca="1">IFERROR(VLOOKUP($Z42,'Raw Data Beat - DAY 1'!$A$1:$Q$40,17,FALSE),0)</f>
        <v>6</v>
      </c>
      <c r="AR42" s="111"/>
      <c r="AS42" s="111"/>
    </row>
    <row r="43" spans="26:57" x14ac:dyDescent="0.25">
      <c r="Z43" s="106" t="str">
        <f t="shared" ca="1" si="0"/>
        <v>GROVE ROAD - SHORT STAY</v>
      </c>
      <c r="AA43" s="118" t="s">
        <v>24</v>
      </c>
      <c r="AB43" s="119">
        <f ca="1">IFERROR(VLOOKUP($Z43,'Raw Data Beat - DAY 1'!$A$1:$Q$40,2,FALSE),0)</f>
        <v>0</v>
      </c>
      <c r="AC43" s="119">
        <f ca="1">IFERROR(VLOOKUP($Z43,'Raw Data Beat - DAY 1'!$A$1:$Q$40,3,FALSE),0)</f>
        <v>0</v>
      </c>
      <c r="AD43" s="119">
        <f ca="1">IFERROR(VLOOKUP($Z43,'Raw Data Beat - DAY 1'!$A$1:$Q$40,4,FALSE),0)</f>
        <v>0</v>
      </c>
      <c r="AE43" s="119">
        <f ca="1">IFERROR(VLOOKUP($Z43,'Raw Data Beat - DAY 1'!$A$1:$Q$40,5,FALSE),0)</f>
        <v>0</v>
      </c>
      <c r="AF43" s="119">
        <f ca="1">IFERROR(VLOOKUP($Z43,'Raw Data Beat - DAY 1'!$A$1:$Q$40,6,FALSE),0)</f>
        <v>1</v>
      </c>
      <c r="AG43" s="119">
        <f ca="1">IFERROR(VLOOKUP($Z43,'Raw Data Beat - DAY 1'!$A$1:$Q$40,7,FALSE),0)</f>
        <v>0</v>
      </c>
      <c r="AH43" s="119">
        <f ca="1">IFERROR(VLOOKUP($Z43,'Raw Data Beat - DAY 1'!$A$1:$Q$40,8,FALSE),0)</f>
        <v>0</v>
      </c>
      <c r="AI43" s="119">
        <f ca="1">IFERROR(VLOOKUP($Z43,'Raw Data Beat - DAY 1'!$A$1:$Q$40,9,FALSE),0)</f>
        <v>0</v>
      </c>
      <c r="AJ43" s="119">
        <f ca="1">IFERROR(VLOOKUP($Z43,'Raw Data Beat - DAY 1'!$A$1:$Q$40,10,FALSE),0)</f>
        <v>3</v>
      </c>
      <c r="AK43" s="119">
        <f ca="1">IFERROR(VLOOKUP($Z43,'Raw Data Beat - DAY 1'!$A$1:$Q$40,11,FALSE),0)</f>
        <v>1</v>
      </c>
      <c r="AL43" s="119">
        <f ca="1">IFERROR(VLOOKUP($Z43,'Raw Data Beat - DAY 1'!$A$1:$Q$40,12,FALSE),0)</f>
        <v>1</v>
      </c>
      <c r="AM43" s="119">
        <f ca="1">IFERROR(VLOOKUP($Z43,'Raw Data Beat - DAY 1'!$A$1:$Q$40,13,FALSE),0)</f>
        <v>2</v>
      </c>
      <c r="AN43" s="119">
        <f ca="1">IFERROR(VLOOKUP($Z43,'Raw Data Beat - DAY 1'!$A$1:$Q$40,14,FALSE),0)</f>
        <v>2</v>
      </c>
      <c r="AO43" s="119">
        <f ca="1">IFERROR(VLOOKUP($Z43,'Raw Data Beat - DAY 1'!$A$1:$Q$40,15,FALSE),0)</f>
        <v>2</v>
      </c>
      <c r="AP43" s="119">
        <f ca="1">IFERROR(VLOOKUP($Z43,'Raw Data Beat - DAY 1'!$A$1:$Q$40,16,FALSE),0)</f>
        <v>0</v>
      </c>
      <c r="AQ43" s="119">
        <f ca="1">IFERROR(VLOOKUP($Z43,'Raw Data Beat - DAY 1'!$A$1:$Q$40,17,FALSE),0)</f>
        <v>0</v>
      </c>
      <c r="AR43" s="111"/>
      <c r="AS43" s="111"/>
    </row>
    <row r="44" spans="26:57" x14ac:dyDescent="0.25">
      <c r="Z44" s="106" t="str">
        <f t="shared" ca="1" si="0"/>
        <v>GROVE ROAD - OTHER</v>
      </c>
      <c r="AA44" s="118" t="s">
        <v>34</v>
      </c>
      <c r="AB44" s="119">
        <f ca="1">IFERROR(VLOOKUP($Z44,'Raw Data Beat - DAY 1'!$A$1:$Q$40,2,FALSE),0)</f>
        <v>0</v>
      </c>
      <c r="AC44" s="119">
        <f ca="1">IFERROR(VLOOKUP($Z44,'Raw Data Beat - DAY 1'!$A$1:$Q$40,3,FALSE),0)</f>
        <v>0</v>
      </c>
      <c r="AD44" s="119">
        <f ca="1">IFERROR(VLOOKUP($Z44,'Raw Data Beat - DAY 1'!$A$1:$Q$40,4,FALSE),0)</f>
        <v>0</v>
      </c>
      <c r="AE44" s="119">
        <f ca="1">IFERROR(VLOOKUP($Z44,'Raw Data Beat - DAY 1'!$A$1:$Q$40,5,FALSE),0)</f>
        <v>0</v>
      </c>
      <c r="AF44" s="119">
        <f ca="1">IFERROR(VLOOKUP($Z44,'Raw Data Beat - DAY 1'!$A$1:$Q$40,6,FALSE),0)</f>
        <v>0</v>
      </c>
      <c r="AG44" s="119">
        <f ca="1">IFERROR(VLOOKUP($Z44,'Raw Data Beat - DAY 1'!$A$1:$Q$40,7,FALSE),0)</f>
        <v>0</v>
      </c>
      <c r="AH44" s="119">
        <f ca="1">IFERROR(VLOOKUP($Z44,'Raw Data Beat - DAY 1'!$A$1:$Q$40,8,FALSE),0)</f>
        <v>0</v>
      </c>
      <c r="AI44" s="119">
        <f ca="1">IFERROR(VLOOKUP($Z44,'Raw Data Beat - DAY 1'!$A$1:$Q$40,9,FALSE),0)</f>
        <v>0</v>
      </c>
      <c r="AJ44" s="119">
        <f ca="1">IFERROR(VLOOKUP($Z44,'Raw Data Beat - DAY 1'!$A$1:$Q$40,10,FALSE),0)</f>
        <v>0</v>
      </c>
      <c r="AK44" s="119">
        <f ca="1">IFERROR(VLOOKUP($Z44,'Raw Data Beat - DAY 1'!$A$1:$Q$40,11,FALSE),0)</f>
        <v>0</v>
      </c>
      <c r="AL44" s="119">
        <f ca="1">IFERROR(VLOOKUP($Z44,'Raw Data Beat - DAY 1'!$A$1:$Q$40,12,FALSE),0)</f>
        <v>0</v>
      </c>
      <c r="AM44" s="119">
        <f ca="1">IFERROR(VLOOKUP($Z44,'Raw Data Beat - DAY 1'!$A$1:$Q$40,13,FALSE),0)</f>
        <v>0</v>
      </c>
      <c r="AN44" s="119">
        <f ca="1">IFERROR(VLOOKUP($Z44,'Raw Data Beat - DAY 1'!$A$1:$Q$40,14,FALSE),0)</f>
        <v>0</v>
      </c>
      <c r="AO44" s="119">
        <f ca="1">IFERROR(VLOOKUP($Z44,'Raw Data Beat - DAY 1'!$A$1:$Q$40,15,FALSE),0)</f>
        <v>0</v>
      </c>
      <c r="AP44" s="119">
        <f ca="1">IFERROR(VLOOKUP($Z44,'Raw Data Beat - DAY 1'!$A$1:$Q$40,16,FALSE),0)</f>
        <v>0</v>
      </c>
      <c r="AQ44" s="119">
        <f ca="1">IFERROR(VLOOKUP($Z44,'Raw Data Beat - DAY 1'!$A$1:$Q$40,17,FALSE),0)</f>
        <v>0</v>
      </c>
      <c r="AR44" s="111"/>
      <c r="AS44" s="111"/>
    </row>
    <row r="45" spans="26:57" x14ac:dyDescent="0.25">
      <c r="AA45" s="118" t="s">
        <v>26</v>
      </c>
      <c r="AB45" s="120">
        <f ca="1">$E$12</f>
        <v>14</v>
      </c>
      <c r="AC45" s="120">
        <f t="shared" ref="AC45:AQ45" ca="1" si="1">$E$12</f>
        <v>14</v>
      </c>
      <c r="AD45" s="120">
        <f t="shared" ca="1" si="1"/>
        <v>14</v>
      </c>
      <c r="AE45" s="120">
        <f t="shared" ca="1" si="1"/>
        <v>14</v>
      </c>
      <c r="AF45" s="120">
        <f t="shared" ca="1" si="1"/>
        <v>14</v>
      </c>
      <c r="AG45" s="120">
        <f t="shared" ca="1" si="1"/>
        <v>14</v>
      </c>
      <c r="AH45" s="120">
        <f t="shared" ca="1" si="1"/>
        <v>14</v>
      </c>
      <c r="AI45" s="120">
        <f t="shared" ca="1" si="1"/>
        <v>14</v>
      </c>
      <c r="AJ45" s="120">
        <f t="shared" ca="1" si="1"/>
        <v>14</v>
      </c>
      <c r="AK45" s="120">
        <f t="shared" ca="1" si="1"/>
        <v>14</v>
      </c>
      <c r="AL45" s="120">
        <f t="shared" ca="1" si="1"/>
        <v>14</v>
      </c>
      <c r="AM45" s="120">
        <f t="shared" ca="1" si="1"/>
        <v>14</v>
      </c>
      <c r="AN45" s="120">
        <f t="shared" ca="1" si="1"/>
        <v>14</v>
      </c>
      <c r="AO45" s="120">
        <f t="shared" ca="1" si="1"/>
        <v>14</v>
      </c>
      <c r="AP45" s="120">
        <f t="shared" ca="1" si="1"/>
        <v>14</v>
      </c>
      <c r="AQ45" s="120">
        <f t="shared" ca="1" si="1"/>
        <v>14</v>
      </c>
      <c r="AR45" s="111"/>
      <c r="AS45" s="111"/>
    </row>
    <row r="46" spans="26:57" x14ac:dyDescent="0.25">
      <c r="AA46" s="118" t="s">
        <v>28</v>
      </c>
      <c r="AB46" s="120">
        <f ca="1">AB45-(SUM(AB38:AB44))</f>
        <v>6</v>
      </c>
      <c r="AC46" s="120">
        <f t="shared" ref="AC46:AQ46" ca="1" si="2">AC45-(SUM(AC38:AC44))</f>
        <v>5</v>
      </c>
      <c r="AD46" s="120">
        <f t="shared" ca="1" si="2"/>
        <v>-1</v>
      </c>
      <c r="AE46" s="120">
        <f t="shared" ca="1" si="2"/>
        <v>-1</v>
      </c>
      <c r="AF46" s="120">
        <f t="shared" ca="1" si="2"/>
        <v>-2</v>
      </c>
      <c r="AG46" s="120">
        <f t="shared" ca="1" si="2"/>
        <v>-1</v>
      </c>
      <c r="AH46" s="120">
        <f t="shared" ca="1" si="2"/>
        <v>-2</v>
      </c>
      <c r="AI46" s="120">
        <f t="shared" ca="1" si="2"/>
        <v>-1</v>
      </c>
      <c r="AJ46" s="120">
        <f t="shared" ca="1" si="2"/>
        <v>-2</v>
      </c>
      <c r="AK46" s="120">
        <f t="shared" ca="1" si="2"/>
        <v>-1</v>
      </c>
      <c r="AL46" s="120">
        <f t="shared" ca="1" si="2"/>
        <v>-1</v>
      </c>
      <c r="AM46" s="120">
        <f t="shared" ca="1" si="2"/>
        <v>4</v>
      </c>
      <c r="AN46" s="120">
        <f t="shared" ca="1" si="2"/>
        <v>4</v>
      </c>
      <c r="AO46" s="120">
        <f t="shared" ca="1" si="2"/>
        <v>4</v>
      </c>
      <c r="AP46" s="120">
        <f t="shared" ca="1" si="2"/>
        <v>8</v>
      </c>
      <c r="AQ46" s="120">
        <f t="shared" ca="1" si="2"/>
        <v>8</v>
      </c>
      <c r="AR46" s="111"/>
      <c r="AS46" s="111"/>
    </row>
    <row r="47" spans="26:57" x14ac:dyDescent="0.25">
      <c r="AA47" s="121" t="s">
        <v>25</v>
      </c>
      <c r="AB47" s="106" t="s">
        <v>19</v>
      </c>
      <c r="AC47" s="106" t="s">
        <v>21</v>
      </c>
      <c r="AD47" s="106" t="s">
        <v>22</v>
      </c>
      <c r="AE47" s="106" t="s">
        <v>23</v>
      </c>
      <c r="AF47" s="106" t="s">
        <v>24</v>
      </c>
      <c r="AG47" s="111" t="s">
        <v>20</v>
      </c>
      <c r="AH47" s="111" t="s">
        <v>34</v>
      </c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</row>
    <row r="48" spans="26:57" x14ac:dyDescent="0.25">
      <c r="AA48" s="121" t="str">
        <f ca="1">C8</f>
        <v>GROVE ROAD</v>
      </c>
      <c r="AB48" s="119">
        <f ca="1">INDEX('Raw Data User'!$A$2:$I$11,MATCH('GROVE ROAD'!$AA$48,'Raw Data User'!$A$2:$A$11,0),MATCH('GROVE ROAD'!AB$47,'Raw Data User'!$A$2:$H$2,0))</f>
        <v>7</v>
      </c>
      <c r="AC48" s="119">
        <f ca="1">INDEX('Raw Data User'!$A$2:$I$11,MATCH('GROVE ROAD'!$AA$48,'Raw Data User'!$A$2:$A$11,0),MATCH('GROVE ROAD'!AC$47,'Raw Data User'!$A$2:$H$2,0))</f>
        <v>2</v>
      </c>
      <c r="AD48" s="119">
        <f ca="1">INDEX('Raw Data User'!$A$2:$I$11,MATCH('GROVE ROAD'!$AA$48,'Raw Data User'!$A$2:$A$11,0),MATCH('GROVE ROAD'!AD$47,'Raw Data User'!$A$2:$H$2,0))</f>
        <v>2</v>
      </c>
      <c r="AE48" s="119">
        <f ca="1">INDEX('Raw Data User'!$A$2:$I$11,MATCH('GROVE ROAD'!$AA$48,'Raw Data User'!$A$2:$A$11,0),MATCH('GROVE ROAD'!AE$47,'Raw Data User'!$A$2:$H$2,0))</f>
        <v>10</v>
      </c>
      <c r="AF48" s="119">
        <f ca="1">INDEX('Raw Data User'!$A$2:$I$11,MATCH('GROVE ROAD'!$AA$48,'Raw Data User'!$A$2:$A$11,0),MATCH('GROVE ROAD'!AF$47,'Raw Data User'!$A$2:$H$2,0))</f>
        <v>6</v>
      </c>
      <c r="AG48" s="119">
        <f ca="1">INDEX('Raw Data User'!$A$2:$I$11,MATCH('GROVE ROAD'!$AA$48,'Raw Data User'!$A$2:$A$11,0),MATCH('GROVE ROAD'!AG$47,'Raw Data User'!$A$2:$H$2,0))</f>
        <v>0</v>
      </c>
      <c r="AH48" s="119">
        <f ca="1">INDEX('Raw Data User'!$A$2:$I$11,MATCH('GROVE ROAD'!$AA$48,'Raw Data User'!$A$2:$A$11,0),MATCH('GROVE ROAD'!AH$47,'Raw Data User'!$A$2:$H$2,0))</f>
        <v>0</v>
      </c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</row>
    <row r="49" spans="26:45" x14ac:dyDescent="0.25">
      <c r="AA49" s="110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</row>
    <row r="50" spans="26:45" x14ac:dyDescent="0.25">
      <c r="AB50" s="113"/>
      <c r="AC50" s="113"/>
      <c r="AD50" s="113"/>
      <c r="AE50" s="113"/>
      <c r="AF50" s="113"/>
      <c r="AG50" s="113"/>
      <c r="AH50" s="113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</row>
    <row r="51" spans="26:45" x14ac:dyDescent="0.25">
      <c r="AA51" s="114" t="s">
        <v>32</v>
      </c>
      <c r="AB51" s="111"/>
      <c r="AC51" s="111"/>
      <c r="AD51" s="111"/>
      <c r="AE51" s="111"/>
      <c r="AF51" s="111"/>
      <c r="AG51" s="111"/>
      <c r="AH51" s="111"/>
    </row>
    <row r="53" spans="26:45" x14ac:dyDescent="0.25">
      <c r="AB53" s="107" t="s">
        <v>17</v>
      </c>
    </row>
    <row r="54" spans="26:45" x14ac:dyDescent="0.25">
      <c r="AA54" s="116" t="s">
        <v>18</v>
      </c>
      <c r="AB54" s="122">
        <v>0.20833333333333334</v>
      </c>
      <c r="AC54" s="122">
        <v>0.25</v>
      </c>
      <c r="AD54" s="122">
        <v>0.29166666666666669</v>
      </c>
      <c r="AE54" s="122">
        <v>0.33333333333333331</v>
      </c>
      <c r="AF54" s="122">
        <v>0.375</v>
      </c>
      <c r="AG54" s="122">
        <v>0.41666666666666669</v>
      </c>
      <c r="AH54" s="122">
        <v>0.45833333333333331</v>
      </c>
      <c r="AI54" s="122">
        <v>0.5</v>
      </c>
      <c r="AJ54" s="122">
        <v>0.54166666666666663</v>
      </c>
      <c r="AK54" s="122">
        <v>0.58333333333333337</v>
      </c>
      <c r="AL54" s="122">
        <v>0.625</v>
      </c>
      <c r="AM54" s="122">
        <v>0.66666666666666663</v>
      </c>
      <c r="AN54" s="122">
        <v>0.70833333333333337</v>
      </c>
      <c r="AO54" s="122">
        <v>0.75</v>
      </c>
      <c r="AP54" s="122">
        <v>0.79166666666666663</v>
      </c>
      <c r="AQ54" s="122">
        <v>0.83333333333333337</v>
      </c>
    </row>
    <row r="55" spans="26:45" x14ac:dyDescent="0.25">
      <c r="Z55" s="106" t="str">
        <f t="shared" ref="Z55:Z61" ca="1" si="3">CONCATENATE($C$8," - ",AA55)</f>
        <v>GROVE ROAD - COMMUTER</v>
      </c>
      <c r="AA55" s="123" t="s">
        <v>19</v>
      </c>
      <c r="AB55" s="124">
        <f ca="1">IFERROR(VLOOKUP($Z55,'Raw Data Beat - DAY 2'!A2:Q33,2,FALSE),0)</f>
        <v>0</v>
      </c>
      <c r="AC55" s="124">
        <f ca="1">IFERROR(VLOOKUP($Z55,'Raw Data Beat - DAY 2'!$A$2:$Q$33,3,FALSE),0)</f>
        <v>0</v>
      </c>
      <c r="AD55" s="124">
        <f ca="1">IFERROR(VLOOKUP($Z55,'Raw Data Beat - DAY 2'!$A$2:$Q$33,4,FALSE),0)</f>
        <v>0</v>
      </c>
      <c r="AE55" s="124">
        <f ca="1">IFERROR(VLOOKUP($Z55,'Raw Data Beat - DAY 2'!$A$2:$Q$33,5,FALSE),0)</f>
        <v>0</v>
      </c>
      <c r="AF55" s="124">
        <f ca="1">IFERROR(VLOOKUP($Z55,'Raw Data Beat - DAY 2'!$A$2:$Q$33,6,FALSE),0)</f>
        <v>0</v>
      </c>
      <c r="AG55" s="124">
        <f ca="1">IFERROR(VLOOKUP($Z55,'Raw Data Beat - DAY 2'!$A$2:$Q$33,7,FALSE),0)</f>
        <v>0</v>
      </c>
      <c r="AH55" s="124">
        <f ca="1">IFERROR(VLOOKUP($Z55,'Raw Data Beat - DAY 2'!$A$2:$Q$33,8,FALSE),0)</f>
        <v>0</v>
      </c>
      <c r="AI55" s="124">
        <f ca="1">IFERROR(VLOOKUP($Z55,'Raw Data Beat - DAY 2'!$A$2:$Q$33,9,FALSE),0)</f>
        <v>0</v>
      </c>
      <c r="AJ55" s="124">
        <f ca="1">IFERROR(VLOOKUP($Z55,'Raw Data Beat - DAY 2'!$A$2:$Q$33,10,FALSE),0)</f>
        <v>0</v>
      </c>
      <c r="AK55" s="124">
        <f ca="1">IFERROR(VLOOKUP($Z55,'Raw Data Beat - DAY 2'!$A$2:$Q$33,11,FALSE),0)</f>
        <v>0</v>
      </c>
      <c r="AL55" s="124">
        <f ca="1">IFERROR(VLOOKUP($Z55,'Raw Data Beat - DAY 2'!$A$2:$Q$33,12,FALSE),0)</f>
        <v>0</v>
      </c>
      <c r="AM55" s="124">
        <f ca="1">IFERROR(VLOOKUP($Z55,'Raw Data Beat - DAY 2'!$A$2:$Q$33,13,FALSE),0)</f>
        <v>0</v>
      </c>
      <c r="AN55" s="124">
        <f ca="1">IFERROR(VLOOKUP($Z55,'Raw Data Beat - DAY 2'!$A$2:$Q$33,14,FALSE),0)</f>
        <v>0</v>
      </c>
      <c r="AO55" s="124">
        <f ca="1">IFERROR(VLOOKUP($Z55,'Raw Data Beat - DAY 2'!$A$2:$Q$33,15,FALSE),0)</f>
        <v>0</v>
      </c>
      <c r="AP55" s="124">
        <f ca="1">IFERROR(VLOOKUP($Z55,'Raw Data Beat - DAY 2'!$A$2:$Q$33,16,FALSE),0)</f>
        <v>0</v>
      </c>
      <c r="AQ55" s="124">
        <f ca="1">IFERROR(VLOOKUP($Z55,'Raw Data Beat - DAY 2'!$A$2:$Q$33,17,FALSE),0)</f>
        <v>0</v>
      </c>
    </row>
    <row r="56" spans="26:45" x14ac:dyDescent="0.25">
      <c r="Z56" s="106" t="str">
        <f t="shared" ca="1" si="3"/>
        <v>GROVE ROAD - DISABLED</v>
      </c>
      <c r="AA56" s="123" t="s">
        <v>20</v>
      </c>
      <c r="AB56" s="119">
        <f ca="1">IFERROR(VLOOKUP($Z56,'Raw Data Beat - DAY 2'!$A$2:$Q$33,2,FALSE),0)</f>
        <v>0</v>
      </c>
      <c r="AC56" s="119">
        <f ca="1">IFERROR(VLOOKUP($Z56,'Raw Data Beat - DAY 2'!$A$2:$Q$33,3,FALSE),0)</f>
        <v>0</v>
      </c>
      <c r="AD56" s="119">
        <f ca="1">IFERROR(VLOOKUP($Z56,'Raw Data Beat - DAY 2'!$A$2:$Q$33,4,FALSE),0)</f>
        <v>0</v>
      </c>
      <c r="AE56" s="119">
        <f ca="1">IFERROR(VLOOKUP($Z56,'Raw Data Beat - DAY 2'!$A$2:$Q$33,5,FALSE),0)</f>
        <v>0</v>
      </c>
      <c r="AF56" s="119">
        <f ca="1">IFERROR(VLOOKUP($Z56,'Raw Data Beat - DAY 2'!$A$2:$Q$33,6,FALSE),0)</f>
        <v>0</v>
      </c>
      <c r="AG56" s="119">
        <f ca="1">IFERROR(VLOOKUP($Z56,'Raw Data Beat - DAY 2'!$A$2:$Q$33,7,FALSE),0)</f>
        <v>0</v>
      </c>
      <c r="AH56" s="119">
        <f ca="1">IFERROR(VLOOKUP($Z56,'Raw Data Beat - DAY 2'!$A$2:$Q$33,8,FALSE),0)</f>
        <v>0</v>
      </c>
      <c r="AI56" s="119">
        <f ca="1">IFERROR(VLOOKUP($Z56,'Raw Data Beat - DAY 2'!$A$2:$Q$33,9,FALSE),0)</f>
        <v>0</v>
      </c>
      <c r="AJ56" s="119">
        <f ca="1">IFERROR(VLOOKUP($Z56,'Raw Data Beat - DAY 2'!$A$2:$Q$33,10,FALSE),0)</f>
        <v>0</v>
      </c>
      <c r="AK56" s="119">
        <f ca="1">IFERROR(VLOOKUP($Z56,'Raw Data Beat - DAY 2'!$A$2:$Q$33,11,FALSE),0)</f>
        <v>0</v>
      </c>
      <c r="AL56" s="119">
        <f ca="1">IFERROR(VLOOKUP($Z56,'Raw Data Beat - DAY 2'!$A$2:$Q$33,12,FALSE),0)</f>
        <v>0</v>
      </c>
      <c r="AM56" s="119">
        <f ca="1">IFERROR(VLOOKUP($Z56,'Raw Data Beat - DAY 2'!$A$2:$Q$33,13,FALSE),0)</f>
        <v>0</v>
      </c>
      <c r="AN56" s="119">
        <f ca="1">IFERROR(VLOOKUP($Z56,'Raw Data Beat - DAY 2'!$A$2:$Q$33,14,FALSE),0)</f>
        <v>0</v>
      </c>
      <c r="AO56" s="119">
        <f ca="1">IFERROR(VLOOKUP($Z56,'Raw Data Beat - DAY 2'!$A$2:$Q$33,15,FALSE),0)</f>
        <v>0</v>
      </c>
      <c r="AP56" s="119">
        <f ca="1">IFERROR(VLOOKUP($Z56,'Raw Data Beat - DAY 2'!$A$2:$Q$33,16,FALSE),0)</f>
        <v>0</v>
      </c>
      <c r="AQ56" s="119">
        <f ca="1">IFERROR(VLOOKUP($Z56,'Raw Data Beat - DAY 2'!$A$2:$Q$33,17,FALSE),0)</f>
        <v>0</v>
      </c>
    </row>
    <row r="57" spans="26:45" x14ac:dyDescent="0.25">
      <c r="Z57" s="106" t="str">
        <f t="shared" ca="1" si="3"/>
        <v>GROVE ROAD - ILLEGAL</v>
      </c>
      <c r="AA57" s="123" t="s">
        <v>21</v>
      </c>
      <c r="AB57" s="119">
        <f ca="1">IFERROR(VLOOKUP($Z57,'Raw Data Beat - DAY 2'!$A$2:$Q$33,2,FALSE),0)</f>
        <v>1</v>
      </c>
      <c r="AC57" s="119">
        <f ca="1">IFERROR(VLOOKUP($Z57,'Raw Data Beat - DAY 2'!$A$2:$Q$33,3,FALSE),0)</f>
        <v>1</v>
      </c>
      <c r="AD57" s="119">
        <f ca="1">IFERROR(VLOOKUP($Z57,'Raw Data Beat - DAY 2'!$A$2:$Q$33,4,FALSE),0)</f>
        <v>1</v>
      </c>
      <c r="AE57" s="119">
        <f ca="1">IFERROR(VLOOKUP($Z57,'Raw Data Beat - DAY 2'!$A$2:$Q$33,5,FALSE),0)</f>
        <v>1</v>
      </c>
      <c r="AF57" s="119">
        <f ca="1">IFERROR(VLOOKUP($Z57,'Raw Data Beat - DAY 2'!$A$2:$Q$33,6,FALSE),0)</f>
        <v>1</v>
      </c>
      <c r="AG57" s="119">
        <f ca="1">IFERROR(VLOOKUP($Z57,'Raw Data Beat - DAY 2'!$A$2:$Q$33,7,FALSE),0)</f>
        <v>2</v>
      </c>
      <c r="AH57" s="119">
        <f ca="1">IFERROR(VLOOKUP($Z57,'Raw Data Beat - DAY 2'!$A$2:$Q$33,8,FALSE),0)</f>
        <v>1</v>
      </c>
      <c r="AI57" s="119">
        <f ca="1">IFERROR(VLOOKUP($Z57,'Raw Data Beat - DAY 2'!$A$2:$Q$33,9,FALSE),0)</f>
        <v>1</v>
      </c>
      <c r="AJ57" s="119">
        <f ca="1">IFERROR(VLOOKUP($Z57,'Raw Data Beat - DAY 2'!$A$2:$Q$33,10,FALSE),0)</f>
        <v>1</v>
      </c>
      <c r="AK57" s="119">
        <f ca="1">IFERROR(VLOOKUP($Z57,'Raw Data Beat - DAY 2'!$A$2:$Q$33,11,FALSE),0)</f>
        <v>1</v>
      </c>
      <c r="AL57" s="119">
        <f ca="1">IFERROR(VLOOKUP($Z57,'Raw Data Beat - DAY 2'!$A$2:$Q$33,12,FALSE),0)</f>
        <v>1</v>
      </c>
      <c r="AM57" s="119">
        <f ca="1">IFERROR(VLOOKUP($Z57,'Raw Data Beat - DAY 2'!$A$2:$Q$33,13,FALSE),0)</f>
        <v>1</v>
      </c>
      <c r="AN57" s="119">
        <f ca="1">IFERROR(VLOOKUP($Z57,'Raw Data Beat - DAY 2'!$A$2:$Q$33,14,FALSE),0)</f>
        <v>1</v>
      </c>
      <c r="AO57" s="119">
        <f ca="1">IFERROR(VLOOKUP($Z57,'Raw Data Beat - DAY 2'!$A$2:$Q$33,15,FALSE),0)</f>
        <v>1</v>
      </c>
      <c r="AP57" s="119">
        <f ca="1">IFERROR(VLOOKUP($Z57,'Raw Data Beat - DAY 2'!$A$2:$Q$33,16,FALSE),0)</f>
        <v>1</v>
      </c>
      <c r="AQ57" s="119">
        <f ca="1">IFERROR(VLOOKUP($Z57,'Raw Data Beat - DAY 2'!$A$2:$Q$33,17,FALSE),0)</f>
        <v>1</v>
      </c>
    </row>
    <row r="58" spans="26:45" x14ac:dyDescent="0.25">
      <c r="Z58" s="106" t="str">
        <f t="shared" ca="1" si="3"/>
        <v>GROVE ROAD - LONG STAY</v>
      </c>
      <c r="AA58" s="123" t="s">
        <v>22</v>
      </c>
      <c r="AB58" s="119">
        <f ca="1">IFERROR(VLOOKUP($Z58,'Raw Data Beat - DAY 2'!$A$2:$Q$33,2,FALSE),0)</f>
        <v>0</v>
      </c>
      <c r="AC58" s="119">
        <f ca="1">IFERROR(VLOOKUP($Z58,'Raw Data Beat - DAY 2'!$A$2:$Q$33,3,FALSE),0)</f>
        <v>0</v>
      </c>
      <c r="AD58" s="119">
        <f ca="1">IFERROR(VLOOKUP($Z58,'Raw Data Beat - DAY 2'!$A$2:$Q$33,4,FALSE),0)</f>
        <v>0</v>
      </c>
      <c r="AE58" s="119">
        <f ca="1">IFERROR(VLOOKUP($Z58,'Raw Data Beat - DAY 2'!$A$2:$Q$33,5,FALSE),0)</f>
        <v>1</v>
      </c>
      <c r="AF58" s="119">
        <f ca="1">IFERROR(VLOOKUP($Z58,'Raw Data Beat - DAY 2'!$A$2:$Q$33,6,FALSE),0)</f>
        <v>1</v>
      </c>
      <c r="AG58" s="119">
        <f ca="1">IFERROR(VLOOKUP($Z58,'Raw Data Beat - DAY 2'!$A$2:$Q$33,7,FALSE),0)</f>
        <v>1</v>
      </c>
      <c r="AH58" s="119">
        <f ca="1">IFERROR(VLOOKUP($Z58,'Raw Data Beat - DAY 2'!$A$2:$Q$33,8,FALSE),0)</f>
        <v>1</v>
      </c>
      <c r="AI58" s="119">
        <f ca="1">IFERROR(VLOOKUP($Z58,'Raw Data Beat - DAY 2'!$A$2:$Q$33,9,FALSE),0)</f>
        <v>1</v>
      </c>
      <c r="AJ58" s="119">
        <f ca="1">IFERROR(VLOOKUP($Z58,'Raw Data Beat - DAY 2'!$A$2:$Q$33,10,FALSE),0)</f>
        <v>1</v>
      </c>
      <c r="AK58" s="119">
        <f ca="1">IFERROR(VLOOKUP($Z58,'Raw Data Beat - DAY 2'!$A$2:$Q$33,11,FALSE),0)</f>
        <v>1</v>
      </c>
      <c r="AL58" s="119">
        <f ca="1">IFERROR(VLOOKUP($Z58,'Raw Data Beat - DAY 2'!$A$2:$Q$33,12,FALSE),0)</f>
        <v>0</v>
      </c>
      <c r="AM58" s="119">
        <f ca="1">IFERROR(VLOOKUP($Z58,'Raw Data Beat - DAY 2'!$A$2:$Q$33,13,FALSE),0)</f>
        <v>0</v>
      </c>
      <c r="AN58" s="119">
        <f ca="1">IFERROR(VLOOKUP($Z58,'Raw Data Beat - DAY 2'!$A$2:$Q$33,14,FALSE),0)</f>
        <v>0</v>
      </c>
      <c r="AO58" s="119">
        <f ca="1">IFERROR(VLOOKUP($Z58,'Raw Data Beat - DAY 2'!$A$2:$Q$33,15,FALSE),0)</f>
        <v>0</v>
      </c>
      <c r="AP58" s="119">
        <f ca="1">IFERROR(VLOOKUP($Z58,'Raw Data Beat - DAY 2'!$A$2:$Q$33,16,FALSE),0)</f>
        <v>0</v>
      </c>
      <c r="AQ58" s="119">
        <f ca="1">IFERROR(VLOOKUP($Z58,'Raw Data Beat - DAY 2'!$A$2:$Q$33,17,FALSE),0)</f>
        <v>0</v>
      </c>
    </row>
    <row r="59" spans="26:45" x14ac:dyDescent="0.25">
      <c r="Z59" s="106" t="str">
        <f t="shared" ca="1" si="3"/>
        <v>GROVE ROAD - RESIDENT</v>
      </c>
      <c r="AA59" s="123" t="s">
        <v>23</v>
      </c>
      <c r="AB59" s="119">
        <f ca="1">IFERROR(VLOOKUP($Z59,'Raw Data Beat - DAY 2'!$A$2:$Q$33,2,FALSE),0)</f>
        <v>8</v>
      </c>
      <c r="AC59" s="119">
        <f ca="1">IFERROR(VLOOKUP($Z59,'Raw Data Beat - DAY 2'!$A$2:$Q$33,3,FALSE),0)</f>
        <v>8</v>
      </c>
      <c r="AD59" s="119">
        <f ca="1">IFERROR(VLOOKUP($Z59,'Raw Data Beat - DAY 2'!$A$2:$Q$33,4,FALSE),0)</f>
        <v>8</v>
      </c>
      <c r="AE59" s="119">
        <f ca="1">IFERROR(VLOOKUP($Z59,'Raw Data Beat - DAY 2'!$A$2:$Q$33,5,FALSE),0)</f>
        <v>8</v>
      </c>
      <c r="AF59" s="119">
        <f ca="1">IFERROR(VLOOKUP($Z59,'Raw Data Beat - DAY 2'!$A$2:$Q$33,6,FALSE),0)</f>
        <v>8</v>
      </c>
      <c r="AG59" s="119">
        <f ca="1">IFERROR(VLOOKUP($Z59,'Raw Data Beat - DAY 2'!$A$2:$Q$33,7,FALSE),0)</f>
        <v>8</v>
      </c>
      <c r="AH59" s="119">
        <f ca="1">IFERROR(VLOOKUP($Z59,'Raw Data Beat - DAY 2'!$A$2:$Q$33,8,FALSE),0)</f>
        <v>7</v>
      </c>
      <c r="AI59" s="119">
        <f ca="1">IFERROR(VLOOKUP($Z59,'Raw Data Beat - DAY 2'!$A$2:$Q$33,9,FALSE),0)</f>
        <v>6</v>
      </c>
      <c r="AJ59" s="119">
        <f ca="1">IFERROR(VLOOKUP($Z59,'Raw Data Beat - DAY 2'!$A$2:$Q$33,10,FALSE),0)</f>
        <v>7</v>
      </c>
      <c r="AK59" s="119">
        <f ca="1">IFERROR(VLOOKUP($Z59,'Raw Data Beat - DAY 2'!$A$2:$Q$33,11,FALSE),0)</f>
        <v>7</v>
      </c>
      <c r="AL59" s="119">
        <f ca="1">IFERROR(VLOOKUP($Z59,'Raw Data Beat - DAY 2'!$A$2:$Q$33,12,FALSE),0)</f>
        <v>6</v>
      </c>
      <c r="AM59" s="119">
        <f ca="1">IFERROR(VLOOKUP($Z59,'Raw Data Beat - DAY 2'!$A$2:$Q$33,13,FALSE),0)</f>
        <v>7</v>
      </c>
      <c r="AN59" s="119">
        <f ca="1">IFERROR(VLOOKUP($Z59,'Raw Data Beat - DAY 2'!$A$2:$Q$33,14,FALSE),0)</f>
        <v>8</v>
      </c>
      <c r="AO59" s="119">
        <f ca="1">IFERROR(VLOOKUP($Z59,'Raw Data Beat - DAY 2'!$A$2:$Q$33,15,FALSE),0)</f>
        <v>8</v>
      </c>
      <c r="AP59" s="119">
        <f ca="1">IFERROR(VLOOKUP($Z59,'Raw Data Beat - DAY 2'!$A$2:$Q$33,16,FALSE),0)</f>
        <v>8</v>
      </c>
      <c r="AQ59" s="119">
        <f ca="1">IFERROR(VLOOKUP($Z59,'Raw Data Beat - DAY 2'!$A$2:$Q$33,17,FALSE),0)</f>
        <v>7</v>
      </c>
    </row>
    <row r="60" spans="26:45" x14ac:dyDescent="0.25">
      <c r="Z60" s="106" t="str">
        <f t="shared" ca="1" si="3"/>
        <v>GROVE ROAD - SHORT STAY</v>
      </c>
      <c r="AA60" s="123" t="s">
        <v>24</v>
      </c>
      <c r="AB60" s="119">
        <f ca="1">IFERROR(VLOOKUP($Z60,'Raw Data Beat - DAY 2'!$A$2:$Q$33,2,FALSE),0)</f>
        <v>0</v>
      </c>
      <c r="AC60" s="119">
        <f ca="1">IFERROR(VLOOKUP($Z60,'Raw Data Beat - DAY 2'!$A$2:$Q$33,3,FALSE),0)</f>
        <v>0</v>
      </c>
      <c r="AD60" s="119">
        <f ca="1">IFERROR(VLOOKUP($Z60,'Raw Data Beat - DAY 2'!$A$2:$Q$33,4,FALSE),0)</f>
        <v>1</v>
      </c>
      <c r="AE60" s="119">
        <f ca="1">IFERROR(VLOOKUP($Z60,'Raw Data Beat - DAY 2'!$A$2:$Q$33,5,FALSE),0)</f>
        <v>4</v>
      </c>
      <c r="AF60" s="119">
        <f ca="1">IFERROR(VLOOKUP($Z60,'Raw Data Beat - DAY 2'!$A$2:$Q$33,6,FALSE),0)</f>
        <v>5</v>
      </c>
      <c r="AG60" s="119">
        <f ca="1">IFERROR(VLOOKUP($Z60,'Raw Data Beat - DAY 2'!$A$2:$Q$33,7,FALSE),0)</f>
        <v>4</v>
      </c>
      <c r="AH60" s="119">
        <f ca="1">IFERROR(VLOOKUP($Z60,'Raw Data Beat - DAY 2'!$A$2:$Q$33,8,FALSE),0)</f>
        <v>1</v>
      </c>
      <c r="AI60" s="119">
        <f ca="1">IFERROR(VLOOKUP($Z60,'Raw Data Beat - DAY 2'!$A$2:$Q$33,9,FALSE),0)</f>
        <v>1</v>
      </c>
      <c r="AJ60" s="119">
        <f ca="1">IFERROR(VLOOKUP($Z60,'Raw Data Beat - DAY 2'!$A$2:$Q$33,10,FALSE),0)</f>
        <v>1</v>
      </c>
      <c r="AK60" s="119">
        <f ca="1">IFERROR(VLOOKUP($Z60,'Raw Data Beat - DAY 2'!$A$2:$Q$33,11,FALSE),0)</f>
        <v>1</v>
      </c>
      <c r="AL60" s="119">
        <f ca="1">IFERROR(VLOOKUP($Z60,'Raw Data Beat - DAY 2'!$A$2:$Q$33,12,FALSE),0)</f>
        <v>1</v>
      </c>
      <c r="AM60" s="119">
        <f ca="1">IFERROR(VLOOKUP($Z60,'Raw Data Beat - DAY 2'!$A$2:$Q$33,13,FALSE),0)</f>
        <v>1</v>
      </c>
      <c r="AN60" s="119">
        <f ca="1">IFERROR(VLOOKUP($Z60,'Raw Data Beat - DAY 2'!$A$2:$Q$33,14,FALSE),0)</f>
        <v>0</v>
      </c>
      <c r="AO60" s="119">
        <f ca="1">IFERROR(VLOOKUP($Z60,'Raw Data Beat - DAY 2'!$A$2:$Q$33,15,FALSE),0)</f>
        <v>0</v>
      </c>
      <c r="AP60" s="119">
        <f ca="1">IFERROR(VLOOKUP($Z60,'Raw Data Beat - DAY 2'!$A$2:$Q$33,16,FALSE),0)</f>
        <v>0</v>
      </c>
      <c r="AQ60" s="119">
        <f ca="1">IFERROR(VLOOKUP($Z60,'Raw Data Beat - DAY 2'!$A$2:$Q$33,17,FALSE),0)</f>
        <v>0</v>
      </c>
    </row>
    <row r="61" spans="26:45" x14ac:dyDescent="0.25">
      <c r="Z61" s="106" t="str">
        <f t="shared" ca="1" si="3"/>
        <v>GROVE ROAD - OTHER</v>
      </c>
      <c r="AA61" s="123" t="s">
        <v>34</v>
      </c>
      <c r="AB61" s="119">
        <f ca="1">IFERROR(VLOOKUP($Z61,'Raw Data Beat - DAY 2'!$A$2:$Q$33,2,FALSE),0)</f>
        <v>0</v>
      </c>
      <c r="AC61" s="119">
        <f ca="1">IFERROR(VLOOKUP($Z61,'Raw Data Beat - DAY 2'!$A$2:$Q$33,3,FALSE),0)</f>
        <v>0</v>
      </c>
      <c r="AD61" s="119">
        <f ca="1">IFERROR(VLOOKUP($Z61,'Raw Data Beat - DAY 2'!$A$2:$Q$33,4,FALSE),0)</f>
        <v>0</v>
      </c>
      <c r="AE61" s="119">
        <f ca="1">IFERROR(VLOOKUP($Z61,'Raw Data Beat - DAY 2'!$A$2:$Q$33,5,FALSE),0)</f>
        <v>0</v>
      </c>
      <c r="AF61" s="119">
        <f ca="1">IFERROR(VLOOKUP($Z61,'Raw Data Beat - DAY 2'!$A$2:$Q$33,6,FALSE),0)</f>
        <v>0</v>
      </c>
      <c r="AG61" s="119">
        <f ca="1">IFERROR(VLOOKUP($Z61,'Raw Data Beat - DAY 2'!$A$2:$Q$33,7,FALSE),0)</f>
        <v>0</v>
      </c>
      <c r="AH61" s="119">
        <f ca="1">IFERROR(VLOOKUP($Z61,'Raw Data Beat - DAY 2'!$A$2:$Q$33,8,FALSE),0)</f>
        <v>0</v>
      </c>
      <c r="AI61" s="119">
        <f ca="1">IFERROR(VLOOKUP($Z61,'Raw Data Beat - DAY 2'!$A$2:$Q$33,9,FALSE),0)</f>
        <v>0</v>
      </c>
      <c r="AJ61" s="119">
        <f ca="1">IFERROR(VLOOKUP($Z61,'Raw Data Beat - DAY 2'!$A$2:$Q$33,10,FALSE),0)</f>
        <v>0</v>
      </c>
      <c r="AK61" s="119">
        <f ca="1">IFERROR(VLOOKUP($Z61,'Raw Data Beat - DAY 2'!$A$2:$Q$33,11,FALSE),0)</f>
        <v>0</v>
      </c>
      <c r="AL61" s="119">
        <f ca="1">IFERROR(VLOOKUP($Z61,'Raw Data Beat - DAY 2'!$A$2:$Q$33,12,FALSE),0)</f>
        <v>0</v>
      </c>
      <c r="AM61" s="119">
        <f ca="1">IFERROR(VLOOKUP($Z61,'Raw Data Beat - DAY 2'!$A$2:$Q$33,13,FALSE),0)</f>
        <v>0</v>
      </c>
      <c r="AN61" s="119">
        <f ca="1">IFERROR(VLOOKUP($Z61,'Raw Data Beat - DAY 2'!$A$2:$Q$33,14,FALSE),0)</f>
        <v>0</v>
      </c>
      <c r="AO61" s="119">
        <f ca="1">IFERROR(VLOOKUP($Z61,'Raw Data Beat - DAY 2'!$A$2:$Q$33,15,FALSE),0)</f>
        <v>0</v>
      </c>
      <c r="AP61" s="119">
        <f ca="1">IFERROR(VLOOKUP($Z61,'Raw Data Beat - DAY 2'!$A$2:$Q$33,16,FALSE),0)</f>
        <v>0</v>
      </c>
      <c r="AQ61" s="119">
        <f ca="1">IFERROR(VLOOKUP($Z61,'Raw Data Beat - DAY 2'!$A$2:$Q$33,17,FALSE),0)</f>
        <v>0</v>
      </c>
    </row>
    <row r="62" spans="26:45" x14ac:dyDescent="0.25">
      <c r="AA62" s="125" t="s">
        <v>26</v>
      </c>
      <c r="AB62" s="120">
        <f ca="1">$E$12</f>
        <v>14</v>
      </c>
      <c r="AC62" s="120">
        <f t="shared" ref="AC62:AQ62" ca="1" si="4">$E$12</f>
        <v>14</v>
      </c>
      <c r="AD62" s="120">
        <f t="shared" ca="1" si="4"/>
        <v>14</v>
      </c>
      <c r="AE62" s="120">
        <f t="shared" ca="1" si="4"/>
        <v>14</v>
      </c>
      <c r="AF62" s="120">
        <f t="shared" ca="1" si="4"/>
        <v>14</v>
      </c>
      <c r="AG62" s="120">
        <f t="shared" ca="1" si="4"/>
        <v>14</v>
      </c>
      <c r="AH62" s="120">
        <f t="shared" ca="1" si="4"/>
        <v>14</v>
      </c>
      <c r="AI62" s="120">
        <f t="shared" ca="1" si="4"/>
        <v>14</v>
      </c>
      <c r="AJ62" s="120">
        <f t="shared" ca="1" si="4"/>
        <v>14</v>
      </c>
      <c r="AK62" s="120">
        <f t="shared" ca="1" si="4"/>
        <v>14</v>
      </c>
      <c r="AL62" s="120">
        <f t="shared" ca="1" si="4"/>
        <v>14</v>
      </c>
      <c r="AM62" s="120">
        <f t="shared" ca="1" si="4"/>
        <v>14</v>
      </c>
      <c r="AN62" s="120">
        <f t="shared" ca="1" si="4"/>
        <v>14</v>
      </c>
      <c r="AO62" s="120">
        <f t="shared" ca="1" si="4"/>
        <v>14</v>
      </c>
      <c r="AP62" s="120">
        <f t="shared" ca="1" si="4"/>
        <v>14</v>
      </c>
      <c r="AQ62" s="120">
        <f t="shared" ca="1" si="4"/>
        <v>14</v>
      </c>
    </row>
    <row r="63" spans="26:45" x14ac:dyDescent="0.25">
      <c r="AA63" s="125" t="s">
        <v>28</v>
      </c>
      <c r="AB63" s="124">
        <f ca="1">AB62-(SUM(AB55:AB61))</f>
        <v>5</v>
      </c>
      <c r="AC63" s="124">
        <f t="shared" ref="AC63:AQ63" ca="1" si="5">AC62-(SUM(AC55:AC61))</f>
        <v>5</v>
      </c>
      <c r="AD63" s="124">
        <f t="shared" ca="1" si="5"/>
        <v>4</v>
      </c>
      <c r="AE63" s="124">
        <f t="shared" ca="1" si="5"/>
        <v>0</v>
      </c>
      <c r="AF63" s="124">
        <f t="shared" ca="1" si="5"/>
        <v>-1</v>
      </c>
      <c r="AG63" s="124">
        <f t="shared" ca="1" si="5"/>
        <v>-1</v>
      </c>
      <c r="AH63" s="124">
        <f t="shared" ca="1" si="5"/>
        <v>4</v>
      </c>
      <c r="AI63" s="124">
        <f t="shared" ca="1" si="5"/>
        <v>5</v>
      </c>
      <c r="AJ63" s="124">
        <f t="shared" ca="1" si="5"/>
        <v>4</v>
      </c>
      <c r="AK63" s="124">
        <f t="shared" ca="1" si="5"/>
        <v>4</v>
      </c>
      <c r="AL63" s="124">
        <f t="shared" ca="1" si="5"/>
        <v>6</v>
      </c>
      <c r="AM63" s="124">
        <f t="shared" ca="1" si="5"/>
        <v>5</v>
      </c>
      <c r="AN63" s="124">
        <f t="shared" ca="1" si="5"/>
        <v>5</v>
      </c>
      <c r="AO63" s="124">
        <f t="shared" ca="1" si="5"/>
        <v>5</v>
      </c>
      <c r="AP63" s="124">
        <f t="shared" ca="1" si="5"/>
        <v>5</v>
      </c>
      <c r="AQ63" s="124">
        <f t="shared" ca="1" si="5"/>
        <v>6</v>
      </c>
    </row>
    <row r="67" spans="27:34" x14ac:dyDescent="0.25">
      <c r="AB67" s="106" t="s">
        <v>19</v>
      </c>
      <c r="AC67" s="106" t="s">
        <v>21</v>
      </c>
      <c r="AD67" s="106" t="s">
        <v>22</v>
      </c>
      <c r="AE67" s="106" t="s">
        <v>23</v>
      </c>
      <c r="AF67" s="106" t="s">
        <v>24</v>
      </c>
      <c r="AG67" s="111" t="s">
        <v>20</v>
      </c>
      <c r="AH67" s="111" t="s">
        <v>34</v>
      </c>
    </row>
    <row r="68" spans="27:34" x14ac:dyDescent="0.25">
      <c r="AA68" s="121" t="str">
        <f ca="1">C8</f>
        <v>GROVE ROAD</v>
      </c>
      <c r="AB68" s="119">
        <f ca="1">IFERROR(INDEX('Raw Data User'!$A$17:$F$26,MATCH('GROVE ROAD'!$AA$68,'Raw Data User'!$A$17:$A$26,0),MATCH('GROVE ROAD'!AB$67,'Raw Data User'!$A$17:$F$17,0)),0)</f>
        <v>0</v>
      </c>
      <c r="AC68" s="119">
        <f ca="1">IFERROR(INDEX('Raw Data User'!$A$17:$F$26,MATCH('GROVE ROAD'!$AA$68,'Raw Data User'!$A$17:$A$26,0),MATCH('GROVE ROAD'!AC$67,'Raw Data User'!$A$17:$F$17,0)),0)</f>
        <v>2</v>
      </c>
      <c r="AD68" s="119">
        <f ca="1">IFERROR(INDEX('Raw Data User'!$A$17:$F$26,MATCH('GROVE ROAD'!$AA$68,'Raw Data User'!$A$17:$A$26,0),MATCH('GROVE ROAD'!AD$67,'Raw Data User'!$A$17:$F$17,0)),0)</f>
        <v>1</v>
      </c>
      <c r="AE68" s="119">
        <f ca="1">IFERROR(INDEX('Raw Data User'!$A$17:$F$26,MATCH('GROVE ROAD'!$AA$68,'Raw Data User'!$A$17:$A$26,0),MATCH('GROVE ROAD'!AE$67,'Raw Data User'!$A$17:$F$17,0)),0)</f>
        <v>11</v>
      </c>
      <c r="AF68" s="119">
        <f ca="1">IFERROR(INDEX('Raw Data User'!$A$17:$F$26,MATCH('GROVE ROAD'!$AA$68,'Raw Data User'!$A$17:$A$26,0),MATCH('GROVE ROAD'!AF$67,'Raw Data User'!$A$17:$F$17,0)),0)</f>
        <v>9</v>
      </c>
      <c r="AG68" s="119">
        <f ca="1">IFERROR(INDEX('Raw Data User'!$A$17:$F$26,MATCH('GROVE ROAD'!$AA$68,'Raw Data User'!$A$17:$A$26,0),MATCH('GROVE ROAD'!AG$67,'Raw Data User'!$A$17:$F$17,0)),0)</f>
        <v>0</v>
      </c>
      <c r="AH68" s="119">
        <f ca="1">IFERROR(INDEX('Raw Data User'!$A$17:$F$26,MATCH('GROVE ROAD'!$AA$68,'Raw Data User'!$A$17:$A$26,0),MATCH('GROVE ROAD'!AH$67,'Raw Data User'!$A$17:$F$17,0)),0)</f>
        <v>0</v>
      </c>
    </row>
  </sheetData>
  <mergeCells count="2">
    <mergeCell ref="I8:K8"/>
    <mergeCell ref="V8:X8"/>
  </mergeCells>
  <pageMargins left="0.7" right="0.7" top="0.75" bottom="0.75" header="0.3" footer="0.3"/>
  <pageSetup scale="79" orientation="portrait" horizontalDpi="300" verticalDpi="300" r:id="rId1"/>
  <headerFoot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N68"/>
  <sheetViews>
    <sheetView showGridLines="0" showWhiteSpace="0" zoomScaleNormal="100" zoomScaleSheetLayoutView="70" workbookViewId="0">
      <selection activeCell="H10" sqref="H10"/>
    </sheetView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50" customWidth="1"/>
    <col min="25" max="25" width="15" style="96" customWidth="1"/>
    <col min="26" max="26" width="34.7109375" style="106" customWidth="1"/>
    <col min="27" max="27" width="24.140625" style="106" customWidth="1"/>
    <col min="28" max="46" width="15" style="106" customWidth="1"/>
    <col min="47" max="48" width="15" style="96" customWidth="1"/>
    <col min="49" max="83" width="9.140625" style="96" customWidth="1"/>
    <col min="84" max="98" width="9.140625" style="57" customWidth="1"/>
    <col min="99" max="170" width="9.140625" style="50" customWidth="1"/>
    <col min="171" max="239" width="9.140625" style="28" customWidth="1"/>
    <col min="240" max="16384" width="9.7109375" style="28"/>
  </cols>
  <sheetData>
    <row r="1" spans="1:170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4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56"/>
      <c r="Z2" s="104"/>
      <c r="AA2" s="105"/>
      <c r="AB2" s="104"/>
      <c r="AC2" s="104"/>
      <c r="AD2" s="104"/>
      <c r="AE2" s="104"/>
      <c r="AF2" s="104"/>
      <c r="AG2" s="104"/>
      <c r="AH2" s="104"/>
      <c r="AI2" s="104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</row>
    <row r="3" spans="1:170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RICHMOND (Queens Road)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RICHMOND (Queens Road)</v>
      </c>
      <c r="Y3" s="56"/>
      <c r="Z3" s="106"/>
      <c r="AA3" s="105"/>
      <c r="AB3" s="106"/>
      <c r="AC3" s="106"/>
      <c r="AD3" s="106"/>
      <c r="AE3" s="106"/>
      <c r="AF3" s="106"/>
      <c r="AG3" s="106"/>
      <c r="AH3" s="106"/>
      <c r="AI3" s="106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</row>
    <row r="4" spans="1:170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7">
        <v>42803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7">
        <v>42805</v>
      </c>
      <c r="Y4" s="58"/>
      <c r="Z4" s="106"/>
      <c r="AA4" s="107"/>
      <c r="AB4" s="108"/>
      <c r="AC4" s="108"/>
      <c r="AD4" s="108"/>
      <c r="AE4" s="108"/>
      <c r="AF4" s="108"/>
      <c r="AG4" s="108"/>
      <c r="AH4" s="108"/>
      <c r="AI4" s="108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8"/>
      <c r="AU4" s="59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</row>
    <row r="5" spans="1:170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8"/>
      <c r="Y5" s="55"/>
      <c r="Z5" s="106"/>
      <c r="AA5" s="110"/>
      <c r="AB5" s="111"/>
      <c r="AC5" s="111"/>
      <c r="AD5" s="111"/>
      <c r="AE5" s="111"/>
      <c r="AF5" s="111"/>
      <c r="AG5" s="111"/>
      <c r="AH5" s="111"/>
      <c r="AI5" s="111"/>
      <c r="AJ5" s="104"/>
      <c r="AK5" s="104"/>
      <c r="AL5" s="104"/>
      <c r="AM5" s="111"/>
      <c r="AN5" s="104"/>
      <c r="AO5" s="104"/>
      <c r="AP5" s="104"/>
      <c r="AQ5" s="104"/>
      <c r="AR5" s="104"/>
      <c r="AS5" s="111"/>
      <c r="AT5" s="104"/>
      <c r="AU5" s="43"/>
      <c r="AV5" s="43"/>
      <c r="AW5" s="97"/>
      <c r="AX5" s="43"/>
      <c r="AY5" s="43"/>
      <c r="AZ5" s="43"/>
      <c r="BA5" s="97"/>
      <c r="BB5" s="43"/>
      <c r="BC5" s="43"/>
      <c r="BD5" s="43"/>
      <c r="BE5" s="43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</row>
    <row r="6" spans="1:170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9"/>
      <c r="Y6" s="43"/>
      <c r="Z6" s="106"/>
      <c r="AA6" s="110"/>
      <c r="AB6" s="111"/>
      <c r="AC6" s="111"/>
      <c r="AD6" s="111"/>
      <c r="AE6" s="111"/>
      <c r="AF6" s="111"/>
      <c r="AG6" s="111"/>
      <c r="AH6" s="111"/>
      <c r="AI6" s="111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</row>
    <row r="7" spans="1:170" x14ac:dyDescent="0.25">
      <c r="AA7" s="110"/>
      <c r="AB7" s="111"/>
      <c r="AC7" s="111"/>
      <c r="AD7" s="111"/>
      <c r="AE7" s="111"/>
      <c r="AF7" s="111"/>
      <c r="AG7" s="111"/>
      <c r="AH7" s="111"/>
      <c r="AI7" s="111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170" ht="18.75" x14ac:dyDescent="0.3">
      <c r="B8" s="29" t="s">
        <v>27</v>
      </c>
      <c r="C8" s="27" t="str">
        <f ca="1">REPLACE(CELL("filename",A1),1,FIND("]",CELL("filename",A1)),"")</f>
        <v>HOBART PLACE</v>
      </c>
      <c r="I8" s="138"/>
      <c r="J8" s="138"/>
      <c r="K8" s="138"/>
      <c r="N8" s="29" t="s">
        <v>27</v>
      </c>
      <c r="O8" s="27" t="str">
        <f ca="1">REPLACE(CELL("filename",M1),1,FIND("]",CELL("filename",M1)),"")</f>
        <v>HOBART PLACE</v>
      </c>
      <c r="V8" s="139"/>
      <c r="W8" s="139"/>
      <c r="X8" s="139"/>
      <c r="Z8" s="112"/>
      <c r="AA8" s="110"/>
      <c r="AB8" s="111"/>
      <c r="AC8" s="111"/>
      <c r="AD8" s="111"/>
      <c r="AE8" s="111"/>
      <c r="AF8" s="111"/>
      <c r="AG8" s="111"/>
      <c r="AH8" s="111"/>
      <c r="AI8" s="111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170" ht="7.5" customHeight="1" x14ac:dyDescent="0.25">
      <c r="AA9" s="110"/>
      <c r="AB9" s="111"/>
      <c r="AC9" s="111"/>
      <c r="AD9" s="111"/>
      <c r="AE9" s="111"/>
      <c r="AF9" s="111"/>
      <c r="AG9" s="111"/>
      <c r="AH9" s="111"/>
      <c r="AI9" s="111"/>
      <c r="AJ9" s="104"/>
      <c r="AK9" s="104"/>
      <c r="AL9" s="104"/>
      <c r="AM9" s="104"/>
      <c r="AN9" s="104"/>
      <c r="AO9" s="104"/>
      <c r="AP9" s="104"/>
      <c r="AQ9" s="104"/>
      <c r="AR9" s="104"/>
      <c r="AS9" s="104"/>
    </row>
    <row r="10" spans="1:170" x14ac:dyDescent="0.25">
      <c r="B10" s="30" t="s">
        <v>12</v>
      </c>
      <c r="C10" s="31"/>
      <c r="D10" s="31"/>
      <c r="N10" s="30" t="s">
        <v>12</v>
      </c>
      <c r="O10" s="32"/>
      <c r="P10" s="32"/>
      <c r="AA10" s="110"/>
      <c r="AB10" s="111"/>
      <c r="AC10" s="111"/>
      <c r="AD10" s="111"/>
      <c r="AE10" s="111"/>
      <c r="AF10" s="111"/>
      <c r="AG10" s="111"/>
      <c r="AH10" s="111"/>
      <c r="AI10" s="111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170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1"/>
      <c r="Y11" s="98"/>
      <c r="Z11" s="106"/>
      <c r="AA11" s="110"/>
      <c r="AB11" s="111"/>
      <c r="AC11" s="111"/>
      <c r="AD11" s="111"/>
      <c r="AE11" s="111"/>
      <c r="AF11" s="111"/>
      <c r="AG11" s="111"/>
      <c r="AH11" s="111"/>
      <c r="AI11" s="111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</row>
    <row r="12" spans="1:170" x14ac:dyDescent="0.25">
      <c r="B12" s="71">
        <f ca="1">VLOOKUP($C$8,'Site Plan and Key'!$B$32:$F$41,2,FALSE)</f>
        <v>0</v>
      </c>
      <c r="C12" s="71">
        <f ca="1">VLOOKUP($C$8,'Site Plan and Key'!$B$32:$F$41,3,FALSE)</f>
        <v>23</v>
      </c>
      <c r="D12" s="71">
        <f ca="1">VLOOKUP($C$8,'Site Plan and Key'!$B$32:$F$41,4,FALSE)</f>
        <v>0</v>
      </c>
      <c r="E12" s="95">
        <f ca="1">VLOOKUP($C$8,'Site Plan and Key'!$B$32:$F$41,5,FALSE)</f>
        <v>23</v>
      </c>
      <c r="F12" s="41"/>
      <c r="N12" s="71">
        <f ca="1">VLOOKUP($C$8,'Site Plan and Key'!$B$32:$F$41,2,FALSE)</f>
        <v>0</v>
      </c>
      <c r="O12" s="72">
        <f ca="1">VLOOKUP($C$8,'Site Plan and Key'!$B$32:$F$41,3,FALSE)</f>
        <v>23</v>
      </c>
      <c r="P12" s="72">
        <f ca="1">VLOOKUP($C$8,'Site Plan and Key'!$B$32:$F$41,4,FALSE)</f>
        <v>0</v>
      </c>
      <c r="Q12" s="73">
        <f ca="1">VLOOKUP($C$8,'Site Plan and Key'!$B$32:$F$41,5,FALSE)</f>
        <v>23</v>
      </c>
      <c r="R12" s="4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170" ht="8.25" customHeight="1" x14ac:dyDescent="0.25"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</row>
    <row r="14" spans="1:170" x14ac:dyDescent="0.25">
      <c r="B14" s="38" t="s">
        <v>13</v>
      </c>
      <c r="N14" s="38" t="s">
        <v>13</v>
      </c>
      <c r="AB14" s="113"/>
      <c r="AC14" s="113"/>
      <c r="AD14" s="113"/>
      <c r="AE14" s="113"/>
      <c r="AF14" s="113"/>
      <c r="AG14" s="113"/>
      <c r="AH14" s="113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</row>
    <row r="15" spans="1:170" x14ac:dyDescent="0.25">
      <c r="B15" s="39" t="s">
        <v>14</v>
      </c>
      <c r="N15" s="39" t="s">
        <v>14</v>
      </c>
      <c r="AA15" s="11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</row>
    <row r="16" spans="1:170" x14ac:dyDescent="0.25">
      <c r="B16" s="27" t="s">
        <v>15</v>
      </c>
      <c r="N16" s="27" t="s">
        <v>15</v>
      </c>
      <c r="AA16" s="114"/>
      <c r="AB16" s="114"/>
      <c r="AC16" s="115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</row>
    <row r="17" spans="2:57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1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2:57" x14ac:dyDescent="0.25">
      <c r="B18" s="28"/>
      <c r="N18" s="28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</row>
    <row r="19" spans="2:57" x14ac:dyDescent="0.25">
      <c r="AA19" s="110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</row>
    <row r="20" spans="2:57" x14ac:dyDescent="0.25">
      <c r="AA20" s="110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</row>
    <row r="21" spans="2:57" x14ac:dyDescent="0.25">
      <c r="AA21" s="110"/>
      <c r="AB21" s="111"/>
      <c r="AC21" s="111"/>
    </row>
    <row r="22" spans="2:57" x14ac:dyDescent="0.25">
      <c r="AA22" s="110"/>
      <c r="AB22" s="111"/>
      <c r="AC22" s="111"/>
    </row>
    <row r="23" spans="2:57" x14ac:dyDescent="0.25">
      <c r="M23" s="39"/>
      <c r="AA23" s="110"/>
      <c r="AB23" s="111"/>
      <c r="AC23" s="111"/>
    </row>
    <row r="24" spans="2:57" x14ac:dyDescent="0.25">
      <c r="AB24" s="111"/>
      <c r="AC24" s="111"/>
    </row>
    <row r="25" spans="2:57" x14ac:dyDescent="0.25">
      <c r="AA25" s="114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16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2:57" x14ac:dyDescent="0.25"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2:57" x14ac:dyDescent="0.25">
      <c r="AA27" s="110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2:57" x14ac:dyDescent="0.25"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</row>
    <row r="29" spans="2:57" x14ac:dyDescent="0.25">
      <c r="AA29" s="11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</row>
    <row r="30" spans="2:57" x14ac:dyDescent="0.25">
      <c r="AA30" s="110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</row>
    <row r="31" spans="2:57" x14ac:dyDescent="0.25">
      <c r="AA31" s="110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</row>
    <row r="32" spans="2:57" x14ac:dyDescent="0.25">
      <c r="AA32" s="110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</row>
    <row r="33" spans="26:57" x14ac:dyDescent="0.25">
      <c r="AB33" s="113"/>
      <c r="AC33" s="113"/>
      <c r="AD33" s="113"/>
      <c r="AE33" s="113"/>
      <c r="AF33" s="113"/>
      <c r="AG33" s="113"/>
      <c r="AH33" s="11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</row>
    <row r="34" spans="26:57" x14ac:dyDescent="0.25">
      <c r="AA34" s="114" t="s">
        <v>31</v>
      </c>
      <c r="AB34" s="111"/>
      <c r="AC34" s="111"/>
      <c r="AD34" s="111"/>
      <c r="AE34" s="111"/>
      <c r="AF34" s="111"/>
      <c r="AG34" s="111"/>
      <c r="AH34" s="111"/>
    </row>
    <row r="36" spans="26:57" x14ac:dyDescent="0.25">
      <c r="AB36" s="107" t="s">
        <v>17</v>
      </c>
      <c r="AC36" s="107"/>
    </row>
    <row r="37" spans="26:57" x14ac:dyDescent="0.25">
      <c r="AA37" s="116" t="s">
        <v>18</v>
      </c>
      <c r="AB37" s="117">
        <v>0.20833333333333334</v>
      </c>
      <c r="AC37" s="117">
        <v>0.25</v>
      </c>
      <c r="AD37" s="117">
        <v>0.29166666666666669</v>
      </c>
      <c r="AE37" s="117">
        <v>0.33333333333333331</v>
      </c>
      <c r="AF37" s="117">
        <v>0.375</v>
      </c>
      <c r="AG37" s="117">
        <v>0.41666666666666669</v>
      </c>
      <c r="AH37" s="117">
        <v>0.45833333333333331</v>
      </c>
      <c r="AI37" s="117">
        <v>0.5</v>
      </c>
      <c r="AJ37" s="117">
        <v>0.54166666666666663</v>
      </c>
      <c r="AK37" s="117">
        <v>0.58333333333333337</v>
      </c>
      <c r="AL37" s="117">
        <v>0.625</v>
      </c>
      <c r="AM37" s="117">
        <v>0.66666666666666663</v>
      </c>
      <c r="AN37" s="117">
        <v>0.70833333333333337</v>
      </c>
      <c r="AO37" s="117">
        <v>0.75</v>
      </c>
      <c r="AP37" s="117">
        <v>0.79166666666666663</v>
      </c>
      <c r="AQ37" s="117">
        <v>0.83333333333333337</v>
      </c>
    </row>
    <row r="38" spans="26:57" x14ac:dyDescent="0.25">
      <c r="Z38" s="106" t="str">
        <f t="shared" ref="Z38:Z44" ca="1" si="0">CONCATENATE($C$8," - ",AA38)</f>
        <v>HOBART PLACE - COMMUTER</v>
      </c>
      <c r="AA38" s="118" t="s">
        <v>19</v>
      </c>
      <c r="AB38" s="119">
        <f ca="1">IFERROR(VLOOKUP($Z38,'Raw Data Beat - DAY 1'!$A$1:$Q$40,2,FALSE),0)</f>
        <v>0</v>
      </c>
      <c r="AC38" s="119">
        <f ca="1">IFERROR(VLOOKUP($Z38,'Raw Data Beat - DAY 1'!$A$1:$Q$40,3,FALSE),0)</f>
        <v>0</v>
      </c>
      <c r="AD38" s="119">
        <f ca="1">IFERROR(VLOOKUP($Z38,'Raw Data Beat - DAY 1'!$A$1:$Q$40,4,FALSE),0)</f>
        <v>3</v>
      </c>
      <c r="AE38" s="119">
        <f ca="1">IFERROR(VLOOKUP($Z38,'Raw Data Beat - DAY 1'!$A$1:$Q$40,5,FALSE),0)</f>
        <v>3</v>
      </c>
      <c r="AF38" s="119">
        <f ca="1">IFERROR(VLOOKUP($Z38,'Raw Data Beat - DAY 1'!$A$1:$Q$40,6,FALSE),0)</f>
        <v>3</v>
      </c>
      <c r="AG38" s="119">
        <f ca="1">IFERROR(VLOOKUP($Z38,'Raw Data Beat - DAY 1'!$A$1:$Q$40,7,FALSE),0)</f>
        <v>5</v>
      </c>
      <c r="AH38" s="119">
        <f ca="1">IFERROR(VLOOKUP($Z38,'Raw Data Beat - DAY 1'!$A$1:$Q$40,8,FALSE),0)</f>
        <v>5</v>
      </c>
      <c r="AI38" s="119">
        <f ca="1">IFERROR(VLOOKUP($Z38,'Raw Data Beat - DAY 1'!$A$1:$Q$40,9,FALSE),0)</f>
        <v>5</v>
      </c>
      <c r="AJ38" s="119">
        <f ca="1">IFERROR(VLOOKUP($Z38,'Raw Data Beat - DAY 1'!$A$1:$Q$40,10,FALSE),0)</f>
        <v>5</v>
      </c>
      <c r="AK38" s="119">
        <f ca="1">IFERROR(VLOOKUP($Z38,'Raw Data Beat - DAY 1'!$A$1:$Q$40,11,FALSE),0)</f>
        <v>5</v>
      </c>
      <c r="AL38" s="119">
        <f ca="1">IFERROR(VLOOKUP($Z38,'Raw Data Beat - DAY 1'!$A$1:$Q$40,12,FALSE),0)</f>
        <v>5</v>
      </c>
      <c r="AM38" s="119">
        <f ca="1">IFERROR(VLOOKUP($Z38,'Raw Data Beat - DAY 1'!$A$1:$Q$40,13,FALSE),0)</f>
        <v>2</v>
      </c>
      <c r="AN38" s="119">
        <f ca="1">IFERROR(VLOOKUP($Z38,'Raw Data Beat - DAY 1'!$A$1:$Q$40,14,FALSE),0)</f>
        <v>2</v>
      </c>
      <c r="AO38" s="119">
        <f ca="1">IFERROR(VLOOKUP($Z38,'Raw Data Beat - DAY 1'!$A$1:$Q$40,15,FALSE),0)</f>
        <v>1</v>
      </c>
      <c r="AP38" s="119">
        <f ca="1">IFERROR(VLOOKUP($Z38,'Raw Data Beat - DAY 1'!$A$1:$Q$40,16,FALSE),0)</f>
        <v>0</v>
      </c>
      <c r="AQ38" s="119">
        <f ca="1">IFERROR(VLOOKUP($Z38,'Raw Data Beat - DAY 1'!$A$1:$Q$40,17,FALSE),0)</f>
        <v>0</v>
      </c>
    </row>
    <row r="39" spans="26:57" x14ac:dyDescent="0.25">
      <c r="Z39" s="106" t="str">
        <f t="shared" ca="1" si="0"/>
        <v>HOBART PLACE - DISABLED</v>
      </c>
      <c r="AA39" s="118" t="s">
        <v>20</v>
      </c>
      <c r="AB39" s="119">
        <f ca="1">IFERROR(VLOOKUP($Z39,'Raw Data Beat - DAY 1'!$A$1:$Q$40,2,FALSE),0)</f>
        <v>0</v>
      </c>
      <c r="AC39" s="119">
        <f ca="1">IFERROR(VLOOKUP($Z39,'Raw Data Beat - DAY 1'!$A$1:$Q$40,3,FALSE),0)</f>
        <v>0</v>
      </c>
      <c r="AD39" s="119">
        <f ca="1">IFERROR(VLOOKUP($Z39,'Raw Data Beat - DAY 1'!$A$1:$Q$40,4,FALSE),0)</f>
        <v>0</v>
      </c>
      <c r="AE39" s="119">
        <f ca="1">IFERROR(VLOOKUP($Z39,'Raw Data Beat - DAY 1'!$A$1:$Q$40,5,FALSE),0)</f>
        <v>0</v>
      </c>
      <c r="AF39" s="119">
        <f ca="1">IFERROR(VLOOKUP($Z39,'Raw Data Beat - DAY 1'!$A$1:$Q$40,6,FALSE),0)</f>
        <v>0</v>
      </c>
      <c r="AG39" s="119">
        <f ca="1">IFERROR(VLOOKUP($Z39,'Raw Data Beat - DAY 1'!$A$1:$Q$40,7,FALSE),0)</f>
        <v>0</v>
      </c>
      <c r="AH39" s="119">
        <f ca="1">IFERROR(VLOOKUP($Z39,'Raw Data Beat - DAY 1'!$A$1:$Q$40,8,FALSE),0)</f>
        <v>0</v>
      </c>
      <c r="AI39" s="119">
        <f ca="1">IFERROR(VLOOKUP($Z39,'Raw Data Beat - DAY 1'!$A$1:$Q$40,9,FALSE),0)</f>
        <v>0</v>
      </c>
      <c r="AJ39" s="119">
        <f ca="1">IFERROR(VLOOKUP($Z39,'Raw Data Beat - DAY 1'!$A$1:$Q$40,10,FALSE),0)</f>
        <v>0</v>
      </c>
      <c r="AK39" s="119">
        <f ca="1">IFERROR(VLOOKUP($Z39,'Raw Data Beat - DAY 1'!$A$1:$Q$40,11,FALSE),0)</f>
        <v>0</v>
      </c>
      <c r="AL39" s="119">
        <f ca="1">IFERROR(VLOOKUP($Z39,'Raw Data Beat - DAY 1'!$A$1:$Q$40,12,FALSE),0)</f>
        <v>0</v>
      </c>
      <c r="AM39" s="119">
        <f ca="1">IFERROR(VLOOKUP($Z39,'Raw Data Beat - DAY 1'!$A$1:$Q$40,13,FALSE),0)</f>
        <v>0</v>
      </c>
      <c r="AN39" s="119">
        <f ca="1">IFERROR(VLOOKUP($Z39,'Raw Data Beat - DAY 1'!$A$1:$Q$40,14,FALSE),0)</f>
        <v>0</v>
      </c>
      <c r="AO39" s="119">
        <f ca="1">IFERROR(VLOOKUP($Z39,'Raw Data Beat - DAY 1'!$A$1:$Q$40,15,FALSE),0)</f>
        <v>0</v>
      </c>
      <c r="AP39" s="119">
        <f ca="1">IFERROR(VLOOKUP($Z39,'Raw Data Beat - DAY 1'!$A$1:$Q$40,16,FALSE),0)</f>
        <v>0</v>
      </c>
      <c r="AQ39" s="119">
        <f ca="1">IFERROR(VLOOKUP($Z39,'Raw Data Beat - DAY 1'!$A$1:$Q$40,17,FALSE),0)</f>
        <v>0</v>
      </c>
    </row>
    <row r="40" spans="26:57" x14ac:dyDescent="0.25">
      <c r="Z40" s="106" t="str">
        <f t="shared" ca="1" si="0"/>
        <v>HOBART PLACE - ILLEGAL</v>
      </c>
      <c r="AA40" s="118" t="s">
        <v>21</v>
      </c>
      <c r="AB40" s="119">
        <f ca="1">IFERROR(VLOOKUP($Z40,'Raw Data Beat - DAY 1'!$A$1:$Q$40,2,FALSE),0)</f>
        <v>0</v>
      </c>
      <c r="AC40" s="119">
        <f ca="1">IFERROR(VLOOKUP($Z40,'Raw Data Beat - DAY 1'!$A$1:$Q$40,3,FALSE),0)</f>
        <v>0</v>
      </c>
      <c r="AD40" s="119">
        <f ca="1">IFERROR(VLOOKUP($Z40,'Raw Data Beat - DAY 1'!$A$1:$Q$40,4,FALSE),0)</f>
        <v>3</v>
      </c>
      <c r="AE40" s="119">
        <f ca="1">IFERROR(VLOOKUP($Z40,'Raw Data Beat - DAY 1'!$A$1:$Q$40,5,FALSE),0)</f>
        <v>2</v>
      </c>
      <c r="AF40" s="119">
        <f ca="1">IFERROR(VLOOKUP($Z40,'Raw Data Beat - DAY 1'!$A$1:$Q$40,6,FALSE),0)</f>
        <v>2</v>
      </c>
      <c r="AG40" s="119">
        <f ca="1">IFERROR(VLOOKUP($Z40,'Raw Data Beat - DAY 1'!$A$1:$Q$40,7,FALSE),0)</f>
        <v>2</v>
      </c>
      <c r="AH40" s="119">
        <f ca="1">IFERROR(VLOOKUP($Z40,'Raw Data Beat - DAY 1'!$A$1:$Q$40,8,FALSE),0)</f>
        <v>4</v>
      </c>
      <c r="AI40" s="119">
        <f ca="1">IFERROR(VLOOKUP($Z40,'Raw Data Beat - DAY 1'!$A$1:$Q$40,9,FALSE),0)</f>
        <v>3</v>
      </c>
      <c r="AJ40" s="119">
        <f ca="1">IFERROR(VLOOKUP($Z40,'Raw Data Beat - DAY 1'!$A$1:$Q$40,10,FALSE),0)</f>
        <v>2</v>
      </c>
      <c r="AK40" s="119">
        <f ca="1">IFERROR(VLOOKUP($Z40,'Raw Data Beat - DAY 1'!$A$1:$Q$40,11,FALSE),0)</f>
        <v>3</v>
      </c>
      <c r="AL40" s="119">
        <f ca="1">IFERROR(VLOOKUP($Z40,'Raw Data Beat - DAY 1'!$A$1:$Q$40,12,FALSE),0)</f>
        <v>2</v>
      </c>
      <c r="AM40" s="119">
        <f ca="1">IFERROR(VLOOKUP($Z40,'Raw Data Beat - DAY 1'!$A$1:$Q$40,13,FALSE),0)</f>
        <v>1</v>
      </c>
      <c r="AN40" s="119">
        <f ca="1">IFERROR(VLOOKUP($Z40,'Raw Data Beat - DAY 1'!$A$1:$Q$40,14,FALSE),0)</f>
        <v>1</v>
      </c>
      <c r="AO40" s="119">
        <f ca="1">IFERROR(VLOOKUP($Z40,'Raw Data Beat - DAY 1'!$A$1:$Q$40,15,FALSE),0)</f>
        <v>0</v>
      </c>
      <c r="AP40" s="119">
        <f ca="1">IFERROR(VLOOKUP($Z40,'Raw Data Beat - DAY 1'!$A$1:$Q$40,16,FALSE),0)</f>
        <v>0</v>
      </c>
      <c r="AQ40" s="119">
        <f ca="1">IFERROR(VLOOKUP($Z40,'Raw Data Beat - DAY 1'!$A$1:$Q$40,17,FALSE),0)</f>
        <v>0</v>
      </c>
    </row>
    <row r="41" spans="26:57" x14ac:dyDescent="0.25">
      <c r="Z41" s="106" t="str">
        <f t="shared" ca="1" si="0"/>
        <v>HOBART PLACE - LONG STAY</v>
      </c>
      <c r="AA41" s="118" t="s">
        <v>22</v>
      </c>
      <c r="AB41" s="119">
        <f ca="1">IFERROR(VLOOKUP($Z41,'Raw Data Beat - DAY 1'!$A$1:$Q$40,2,FALSE),0)</f>
        <v>0</v>
      </c>
      <c r="AC41" s="119">
        <f ca="1">IFERROR(VLOOKUP($Z41,'Raw Data Beat - DAY 1'!$A$1:$Q$40,3,FALSE),0)</f>
        <v>0</v>
      </c>
      <c r="AD41" s="119">
        <f ca="1">IFERROR(VLOOKUP($Z41,'Raw Data Beat - DAY 1'!$A$1:$Q$40,4,FALSE),0)</f>
        <v>0</v>
      </c>
      <c r="AE41" s="119">
        <f ca="1">IFERROR(VLOOKUP($Z41,'Raw Data Beat - DAY 1'!$A$1:$Q$40,5,FALSE),0)</f>
        <v>0</v>
      </c>
      <c r="AF41" s="119">
        <f ca="1">IFERROR(VLOOKUP($Z41,'Raw Data Beat - DAY 1'!$A$1:$Q$40,6,FALSE),0)</f>
        <v>0</v>
      </c>
      <c r="AG41" s="119">
        <f ca="1">IFERROR(VLOOKUP($Z41,'Raw Data Beat - DAY 1'!$A$1:$Q$40,7,FALSE),0)</f>
        <v>0</v>
      </c>
      <c r="AH41" s="119">
        <f ca="1">IFERROR(VLOOKUP($Z41,'Raw Data Beat - DAY 1'!$A$1:$Q$40,8,FALSE),0)</f>
        <v>0</v>
      </c>
      <c r="AI41" s="119">
        <f ca="1">IFERROR(VLOOKUP($Z41,'Raw Data Beat - DAY 1'!$A$1:$Q$40,9,FALSE),0)</f>
        <v>0</v>
      </c>
      <c r="AJ41" s="119">
        <f ca="1">IFERROR(VLOOKUP($Z41,'Raw Data Beat - DAY 1'!$A$1:$Q$40,10,FALSE),0)</f>
        <v>0</v>
      </c>
      <c r="AK41" s="119">
        <f ca="1">IFERROR(VLOOKUP($Z41,'Raw Data Beat - DAY 1'!$A$1:$Q$40,11,FALSE),0)</f>
        <v>0</v>
      </c>
      <c r="AL41" s="119">
        <f ca="1">IFERROR(VLOOKUP($Z41,'Raw Data Beat - DAY 1'!$A$1:$Q$40,12,FALSE),0)</f>
        <v>0</v>
      </c>
      <c r="AM41" s="119">
        <f ca="1">IFERROR(VLOOKUP($Z41,'Raw Data Beat - DAY 1'!$A$1:$Q$40,13,FALSE),0)</f>
        <v>0</v>
      </c>
      <c r="AN41" s="119">
        <f ca="1">IFERROR(VLOOKUP($Z41,'Raw Data Beat - DAY 1'!$A$1:$Q$40,14,FALSE),0)</f>
        <v>0</v>
      </c>
      <c r="AO41" s="119">
        <f ca="1">IFERROR(VLOOKUP($Z41,'Raw Data Beat - DAY 1'!$A$1:$Q$40,15,FALSE),0)</f>
        <v>0</v>
      </c>
      <c r="AP41" s="119">
        <f ca="1">IFERROR(VLOOKUP($Z41,'Raw Data Beat - DAY 1'!$A$1:$Q$40,16,FALSE),0)</f>
        <v>0</v>
      </c>
      <c r="AQ41" s="119">
        <f ca="1">IFERROR(VLOOKUP($Z41,'Raw Data Beat - DAY 1'!$A$1:$Q$40,17,FALSE),0)</f>
        <v>0</v>
      </c>
      <c r="AR41" s="108"/>
      <c r="AS41" s="108"/>
      <c r="AT41" s="116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</row>
    <row r="42" spans="26:57" x14ac:dyDescent="0.25">
      <c r="Z42" s="106" t="str">
        <f t="shared" ca="1" si="0"/>
        <v>HOBART PLACE - RESIDENT</v>
      </c>
      <c r="AA42" s="118" t="s">
        <v>23</v>
      </c>
      <c r="AB42" s="119">
        <f ca="1">IFERROR(VLOOKUP($Z42,'Raw Data Beat - DAY 1'!$A$1:$Q$40,2,FALSE),0)</f>
        <v>18</v>
      </c>
      <c r="AC42" s="119">
        <f ca="1">IFERROR(VLOOKUP($Z42,'Raw Data Beat - DAY 1'!$A$1:$Q$40,3,FALSE),0)</f>
        <v>18</v>
      </c>
      <c r="AD42" s="119">
        <f ca="1">IFERROR(VLOOKUP($Z42,'Raw Data Beat - DAY 1'!$A$1:$Q$40,4,FALSE),0)</f>
        <v>17</v>
      </c>
      <c r="AE42" s="119">
        <f ca="1">IFERROR(VLOOKUP($Z42,'Raw Data Beat - DAY 1'!$A$1:$Q$40,5,FALSE),0)</f>
        <v>17</v>
      </c>
      <c r="AF42" s="119">
        <f ca="1">IFERROR(VLOOKUP($Z42,'Raw Data Beat - DAY 1'!$A$1:$Q$40,6,FALSE),0)</f>
        <v>17</v>
      </c>
      <c r="AG42" s="119">
        <f ca="1">IFERROR(VLOOKUP($Z42,'Raw Data Beat - DAY 1'!$A$1:$Q$40,7,FALSE),0)</f>
        <v>13</v>
      </c>
      <c r="AH42" s="119">
        <f ca="1">IFERROR(VLOOKUP($Z42,'Raw Data Beat - DAY 1'!$A$1:$Q$40,8,FALSE),0)</f>
        <v>14</v>
      </c>
      <c r="AI42" s="119">
        <f ca="1">IFERROR(VLOOKUP($Z42,'Raw Data Beat - DAY 1'!$A$1:$Q$40,9,FALSE),0)</f>
        <v>14</v>
      </c>
      <c r="AJ42" s="119">
        <f ca="1">IFERROR(VLOOKUP($Z42,'Raw Data Beat - DAY 1'!$A$1:$Q$40,10,FALSE),0)</f>
        <v>12</v>
      </c>
      <c r="AK42" s="119">
        <f ca="1">IFERROR(VLOOKUP($Z42,'Raw Data Beat - DAY 1'!$A$1:$Q$40,11,FALSE),0)</f>
        <v>11</v>
      </c>
      <c r="AL42" s="119">
        <f ca="1">IFERROR(VLOOKUP($Z42,'Raw Data Beat - DAY 1'!$A$1:$Q$40,12,FALSE),0)</f>
        <v>11</v>
      </c>
      <c r="AM42" s="119">
        <f ca="1">IFERROR(VLOOKUP($Z42,'Raw Data Beat - DAY 1'!$A$1:$Q$40,13,FALSE),0)</f>
        <v>11</v>
      </c>
      <c r="AN42" s="119">
        <f ca="1">IFERROR(VLOOKUP($Z42,'Raw Data Beat - DAY 1'!$A$1:$Q$40,14,FALSE),0)</f>
        <v>13</v>
      </c>
      <c r="AO42" s="119">
        <f ca="1">IFERROR(VLOOKUP($Z42,'Raw Data Beat - DAY 1'!$A$1:$Q$40,15,FALSE),0)</f>
        <v>12</v>
      </c>
      <c r="AP42" s="119">
        <f ca="1">IFERROR(VLOOKUP($Z42,'Raw Data Beat - DAY 1'!$A$1:$Q$40,16,FALSE),0)</f>
        <v>13</v>
      </c>
      <c r="AQ42" s="119">
        <f ca="1">IFERROR(VLOOKUP($Z42,'Raw Data Beat - DAY 1'!$A$1:$Q$40,17,FALSE),0)</f>
        <v>14</v>
      </c>
      <c r="AR42" s="111"/>
      <c r="AS42" s="111"/>
    </row>
    <row r="43" spans="26:57" x14ac:dyDescent="0.25">
      <c r="Z43" s="106" t="str">
        <f t="shared" ca="1" si="0"/>
        <v>HOBART PLACE - SHORT STAY</v>
      </c>
      <c r="AA43" s="118" t="s">
        <v>24</v>
      </c>
      <c r="AB43" s="119">
        <f ca="1">IFERROR(VLOOKUP($Z43,'Raw Data Beat - DAY 1'!$A$1:$Q$40,2,FALSE),0)</f>
        <v>0</v>
      </c>
      <c r="AC43" s="119">
        <f ca="1">IFERROR(VLOOKUP($Z43,'Raw Data Beat - DAY 1'!$A$1:$Q$40,3,FALSE),0)</f>
        <v>0</v>
      </c>
      <c r="AD43" s="119">
        <f ca="1">IFERROR(VLOOKUP($Z43,'Raw Data Beat - DAY 1'!$A$1:$Q$40,4,FALSE),0)</f>
        <v>0</v>
      </c>
      <c r="AE43" s="119">
        <f ca="1">IFERROR(VLOOKUP($Z43,'Raw Data Beat - DAY 1'!$A$1:$Q$40,5,FALSE),0)</f>
        <v>0</v>
      </c>
      <c r="AF43" s="119">
        <f ca="1">IFERROR(VLOOKUP($Z43,'Raw Data Beat - DAY 1'!$A$1:$Q$40,6,FALSE),0)</f>
        <v>0</v>
      </c>
      <c r="AG43" s="119">
        <f ca="1">IFERROR(VLOOKUP($Z43,'Raw Data Beat - DAY 1'!$A$1:$Q$40,7,FALSE),0)</f>
        <v>0</v>
      </c>
      <c r="AH43" s="119">
        <f ca="1">IFERROR(VLOOKUP($Z43,'Raw Data Beat - DAY 1'!$A$1:$Q$40,8,FALSE),0)</f>
        <v>1</v>
      </c>
      <c r="AI43" s="119">
        <f ca="1">IFERROR(VLOOKUP($Z43,'Raw Data Beat - DAY 1'!$A$1:$Q$40,9,FALSE),0)</f>
        <v>1</v>
      </c>
      <c r="AJ43" s="119">
        <f ca="1">IFERROR(VLOOKUP($Z43,'Raw Data Beat - DAY 1'!$A$1:$Q$40,10,FALSE),0)</f>
        <v>0</v>
      </c>
      <c r="AK43" s="119">
        <f ca="1">IFERROR(VLOOKUP($Z43,'Raw Data Beat - DAY 1'!$A$1:$Q$40,11,FALSE),0)</f>
        <v>1</v>
      </c>
      <c r="AL43" s="119">
        <f ca="1">IFERROR(VLOOKUP($Z43,'Raw Data Beat - DAY 1'!$A$1:$Q$40,12,FALSE),0)</f>
        <v>1</v>
      </c>
      <c r="AM43" s="119">
        <f ca="1">IFERROR(VLOOKUP($Z43,'Raw Data Beat - DAY 1'!$A$1:$Q$40,13,FALSE),0)</f>
        <v>0</v>
      </c>
      <c r="AN43" s="119">
        <f ca="1">IFERROR(VLOOKUP($Z43,'Raw Data Beat - DAY 1'!$A$1:$Q$40,14,FALSE),0)</f>
        <v>1</v>
      </c>
      <c r="AO43" s="119">
        <f ca="1">IFERROR(VLOOKUP($Z43,'Raw Data Beat - DAY 1'!$A$1:$Q$40,15,FALSE),0)</f>
        <v>0</v>
      </c>
      <c r="AP43" s="119">
        <f ca="1">IFERROR(VLOOKUP($Z43,'Raw Data Beat - DAY 1'!$A$1:$Q$40,16,FALSE),0)</f>
        <v>0</v>
      </c>
      <c r="AQ43" s="119">
        <f ca="1">IFERROR(VLOOKUP($Z43,'Raw Data Beat - DAY 1'!$A$1:$Q$40,17,FALSE),0)</f>
        <v>0</v>
      </c>
      <c r="AR43" s="111"/>
      <c r="AS43" s="111"/>
    </row>
    <row r="44" spans="26:57" x14ac:dyDescent="0.25">
      <c r="Z44" s="106" t="str">
        <f t="shared" ca="1" si="0"/>
        <v>HOBART PLACE - OTHER</v>
      </c>
      <c r="AA44" s="118" t="s">
        <v>34</v>
      </c>
      <c r="AB44" s="119">
        <f ca="1">IFERROR(VLOOKUP($Z44,'Raw Data Beat - DAY 1'!$A$1:$Q$40,2,FALSE),0)</f>
        <v>0</v>
      </c>
      <c r="AC44" s="119">
        <f ca="1">IFERROR(VLOOKUP($Z44,'Raw Data Beat - DAY 1'!$A$1:$Q$40,3,FALSE),0)</f>
        <v>0</v>
      </c>
      <c r="AD44" s="119">
        <f ca="1">IFERROR(VLOOKUP($Z44,'Raw Data Beat - DAY 1'!$A$1:$Q$40,4,FALSE),0)</f>
        <v>0</v>
      </c>
      <c r="AE44" s="119">
        <f ca="1">IFERROR(VLOOKUP($Z44,'Raw Data Beat - DAY 1'!$A$1:$Q$40,5,FALSE),0)</f>
        <v>0</v>
      </c>
      <c r="AF44" s="119">
        <f ca="1">IFERROR(VLOOKUP($Z44,'Raw Data Beat - DAY 1'!$A$1:$Q$40,6,FALSE),0)</f>
        <v>0</v>
      </c>
      <c r="AG44" s="119">
        <f ca="1">IFERROR(VLOOKUP($Z44,'Raw Data Beat - DAY 1'!$A$1:$Q$40,7,FALSE),0)</f>
        <v>0</v>
      </c>
      <c r="AH44" s="119">
        <f ca="1">IFERROR(VLOOKUP($Z44,'Raw Data Beat - DAY 1'!$A$1:$Q$40,8,FALSE),0)</f>
        <v>0</v>
      </c>
      <c r="AI44" s="119">
        <f ca="1">IFERROR(VLOOKUP($Z44,'Raw Data Beat - DAY 1'!$A$1:$Q$40,9,FALSE),0)</f>
        <v>0</v>
      </c>
      <c r="AJ44" s="119">
        <f ca="1">IFERROR(VLOOKUP($Z44,'Raw Data Beat - DAY 1'!$A$1:$Q$40,10,FALSE),0)</f>
        <v>0</v>
      </c>
      <c r="AK44" s="119">
        <f ca="1">IFERROR(VLOOKUP($Z44,'Raw Data Beat - DAY 1'!$A$1:$Q$40,11,FALSE),0)</f>
        <v>0</v>
      </c>
      <c r="AL44" s="119">
        <f ca="1">IFERROR(VLOOKUP($Z44,'Raw Data Beat - DAY 1'!$A$1:$Q$40,12,FALSE),0)</f>
        <v>0</v>
      </c>
      <c r="AM44" s="119">
        <f ca="1">IFERROR(VLOOKUP($Z44,'Raw Data Beat - DAY 1'!$A$1:$Q$40,13,FALSE),0)</f>
        <v>0</v>
      </c>
      <c r="AN44" s="119">
        <f ca="1">IFERROR(VLOOKUP($Z44,'Raw Data Beat - DAY 1'!$A$1:$Q$40,14,FALSE),0)</f>
        <v>0</v>
      </c>
      <c r="AO44" s="119">
        <f ca="1">IFERROR(VLOOKUP($Z44,'Raw Data Beat - DAY 1'!$A$1:$Q$40,15,FALSE),0)</f>
        <v>0</v>
      </c>
      <c r="AP44" s="119">
        <f ca="1">IFERROR(VLOOKUP($Z44,'Raw Data Beat - DAY 1'!$A$1:$Q$40,16,FALSE),0)</f>
        <v>0</v>
      </c>
      <c r="AQ44" s="119">
        <f ca="1">IFERROR(VLOOKUP($Z44,'Raw Data Beat - DAY 1'!$A$1:$Q$40,17,FALSE),0)</f>
        <v>0</v>
      </c>
      <c r="AR44" s="111"/>
      <c r="AS44" s="111"/>
    </row>
    <row r="45" spans="26:57" x14ac:dyDescent="0.25">
      <c r="AA45" s="118" t="s">
        <v>26</v>
      </c>
      <c r="AB45" s="120">
        <f ca="1">$E$12</f>
        <v>23</v>
      </c>
      <c r="AC45" s="120">
        <f t="shared" ref="AC45:AQ45" ca="1" si="1">$E$12</f>
        <v>23</v>
      </c>
      <c r="AD45" s="120">
        <f t="shared" ca="1" si="1"/>
        <v>23</v>
      </c>
      <c r="AE45" s="120">
        <f t="shared" ca="1" si="1"/>
        <v>23</v>
      </c>
      <c r="AF45" s="120">
        <f t="shared" ca="1" si="1"/>
        <v>23</v>
      </c>
      <c r="AG45" s="120">
        <f t="shared" ca="1" si="1"/>
        <v>23</v>
      </c>
      <c r="AH45" s="120">
        <f t="shared" ca="1" si="1"/>
        <v>23</v>
      </c>
      <c r="AI45" s="120">
        <f t="shared" ca="1" si="1"/>
        <v>23</v>
      </c>
      <c r="AJ45" s="120">
        <f t="shared" ca="1" si="1"/>
        <v>23</v>
      </c>
      <c r="AK45" s="120">
        <f t="shared" ca="1" si="1"/>
        <v>23</v>
      </c>
      <c r="AL45" s="120">
        <f t="shared" ca="1" si="1"/>
        <v>23</v>
      </c>
      <c r="AM45" s="120">
        <f t="shared" ca="1" si="1"/>
        <v>23</v>
      </c>
      <c r="AN45" s="120">
        <f t="shared" ca="1" si="1"/>
        <v>23</v>
      </c>
      <c r="AO45" s="120">
        <f t="shared" ca="1" si="1"/>
        <v>23</v>
      </c>
      <c r="AP45" s="120">
        <f t="shared" ca="1" si="1"/>
        <v>23</v>
      </c>
      <c r="AQ45" s="120">
        <f t="shared" ca="1" si="1"/>
        <v>23</v>
      </c>
      <c r="AR45" s="111"/>
      <c r="AS45" s="111"/>
    </row>
    <row r="46" spans="26:57" x14ac:dyDescent="0.25">
      <c r="AA46" s="118" t="s">
        <v>28</v>
      </c>
      <c r="AB46" s="120">
        <f ca="1">AB45-(SUM(AB38:AB44))</f>
        <v>5</v>
      </c>
      <c r="AC46" s="120">
        <f t="shared" ref="AC46:AQ46" ca="1" si="2">AC45-(SUM(AC38:AC44))</f>
        <v>5</v>
      </c>
      <c r="AD46" s="120">
        <f t="shared" ca="1" si="2"/>
        <v>0</v>
      </c>
      <c r="AE46" s="120">
        <f t="shared" ca="1" si="2"/>
        <v>1</v>
      </c>
      <c r="AF46" s="120">
        <f t="shared" ca="1" si="2"/>
        <v>1</v>
      </c>
      <c r="AG46" s="120">
        <f t="shared" ca="1" si="2"/>
        <v>3</v>
      </c>
      <c r="AH46" s="120">
        <f t="shared" ca="1" si="2"/>
        <v>-1</v>
      </c>
      <c r="AI46" s="120">
        <f t="shared" ca="1" si="2"/>
        <v>0</v>
      </c>
      <c r="AJ46" s="120">
        <f t="shared" ca="1" si="2"/>
        <v>4</v>
      </c>
      <c r="AK46" s="120">
        <f t="shared" ca="1" si="2"/>
        <v>3</v>
      </c>
      <c r="AL46" s="120">
        <f t="shared" ca="1" si="2"/>
        <v>4</v>
      </c>
      <c r="AM46" s="120">
        <f t="shared" ca="1" si="2"/>
        <v>9</v>
      </c>
      <c r="AN46" s="120">
        <f t="shared" ca="1" si="2"/>
        <v>6</v>
      </c>
      <c r="AO46" s="120">
        <f t="shared" ca="1" si="2"/>
        <v>10</v>
      </c>
      <c r="AP46" s="120">
        <f t="shared" ca="1" si="2"/>
        <v>10</v>
      </c>
      <c r="AQ46" s="120">
        <f t="shared" ca="1" si="2"/>
        <v>9</v>
      </c>
      <c r="AR46" s="111"/>
      <c r="AS46" s="111"/>
    </row>
    <row r="47" spans="26:57" x14ac:dyDescent="0.25">
      <c r="AA47" s="121" t="s">
        <v>25</v>
      </c>
      <c r="AB47" s="106" t="s">
        <v>19</v>
      </c>
      <c r="AC47" s="106" t="s">
        <v>21</v>
      </c>
      <c r="AD47" s="106" t="s">
        <v>22</v>
      </c>
      <c r="AE47" s="106" t="s">
        <v>23</v>
      </c>
      <c r="AF47" s="106" t="s">
        <v>24</v>
      </c>
      <c r="AG47" s="111" t="s">
        <v>20</v>
      </c>
      <c r="AH47" s="111" t="s">
        <v>34</v>
      </c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</row>
    <row r="48" spans="26:57" x14ac:dyDescent="0.25">
      <c r="AA48" s="121" t="str">
        <f ca="1">C8</f>
        <v>HOBART PLACE</v>
      </c>
      <c r="AB48" s="119">
        <f ca="1">INDEX('Raw Data User'!$A$2:$I$11,MATCH('HOBART PLACE'!$AA$48,'Raw Data User'!$A$2:$A$11,0),MATCH('HOBART PLACE'!AB$47,'Raw Data User'!$A$2:$H$2,0))</f>
        <v>5</v>
      </c>
      <c r="AC48" s="119">
        <f ca="1">INDEX('Raw Data User'!$A$2:$I$11,MATCH('HOBART PLACE'!$AA$48,'Raw Data User'!$A$2:$A$11,0),MATCH('HOBART PLACE'!AC$47,'Raw Data User'!$A$2:$H$2,0))</f>
        <v>5</v>
      </c>
      <c r="AD48" s="119">
        <f ca="1">INDEX('Raw Data User'!$A$2:$I$11,MATCH('HOBART PLACE'!$AA$48,'Raw Data User'!$A$2:$A$11,0),MATCH('HOBART PLACE'!AD$47,'Raw Data User'!$A$2:$H$2,0))</f>
        <v>0</v>
      </c>
      <c r="AE48" s="119">
        <f ca="1">INDEX('Raw Data User'!$A$2:$I$11,MATCH('HOBART PLACE'!$AA$48,'Raw Data User'!$A$2:$A$11,0),MATCH('HOBART PLACE'!AE$47,'Raw Data User'!$A$2:$H$2,0))</f>
        <v>19</v>
      </c>
      <c r="AF48" s="119">
        <f ca="1">INDEX('Raw Data User'!$A$2:$I$11,MATCH('HOBART PLACE'!$AA$48,'Raw Data User'!$A$2:$A$11,0),MATCH('HOBART PLACE'!AF$47,'Raw Data User'!$A$2:$H$2,0))</f>
        <v>4</v>
      </c>
      <c r="AG48" s="119">
        <f ca="1">INDEX('Raw Data User'!$A$2:$I$11,MATCH('HOBART PLACE'!$AA$48,'Raw Data User'!$A$2:$A$11,0),MATCH('HOBART PLACE'!AG$47,'Raw Data User'!$A$2:$H$2,0))</f>
        <v>0</v>
      </c>
      <c r="AH48" s="119">
        <f ca="1">INDEX('Raw Data User'!$A$2:$I$11,MATCH('HOBART PLACE'!$AA$48,'Raw Data User'!$A$2:$A$11,0),MATCH('HOBART PLACE'!AH$47,'Raw Data User'!$A$2:$H$2,0))</f>
        <v>0</v>
      </c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</row>
    <row r="49" spans="26:45" x14ac:dyDescent="0.25">
      <c r="AA49" s="110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</row>
    <row r="50" spans="26:45" x14ac:dyDescent="0.25">
      <c r="AB50" s="113"/>
      <c r="AC50" s="113"/>
      <c r="AD50" s="113"/>
      <c r="AE50" s="113"/>
      <c r="AF50" s="113"/>
      <c r="AG50" s="113"/>
      <c r="AH50" s="113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</row>
    <row r="51" spans="26:45" x14ac:dyDescent="0.25">
      <c r="AA51" s="114" t="s">
        <v>32</v>
      </c>
      <c r="AB51" s="111"/>
      <c r="AC51" s="111"/>
      <c r="AD51" s="111"/>
      <c r="AE51" s="111"/>
      <c r="AF51" s="111"/>
      <c r="AG51" s="111"/>
      <c r="AH51" s="111"/>
    </row>
    <row r="53" spans="26:45" x14ac:dyDescent="0.25">
      <c r="AB53" s="107" t="s">
        <v>17</v>
      </c>
    </row>
    <row r="54" spans="26:45" x14ac:dyDescent="0.25">
      <c r="AA54" s="116" t="s">
        <v>18</v>
      </c>
      <c r="AB54" s="122">
        <v>0.20833333333333334</v>
      </c>
      <c r="AC54" s="122">
        <v>0.25</v>
      </c>
      <c r="AD54" s="122">
        <v>0.29166666666666669</v>
      </c>
      <c r="AE54" s="122">
        <v>0.33333333333333331</v>
      </c>
      <c r="AF54" s="122">
        <v>0.375</v>
      </c>
      <c r="AG54" s="122">
        <v>0.41666666666666669</v>
      </c>
      <c r="AH54" s="122">
        <v>0.45833333333333331</v>
      </c>
      <c r="AI54" s="122">
        <v>0.5</v>
      </c>
      <c r="AJ54" s="122">
        <v>0.54166666666666663</v>
      </c>
      <c r="AK54" s="122">
        <v>0.58333333333333337</v>
      </c>
      <c r="AL54" s="122">
        <v>0.625</v>
      </c>
      <c r="AM54" s="122">
        <v>0.66666666666666663</v>
      </c>
      <c r="AN54" s="122">
        <v>0.70833333333333337</v>
      </c>
      <c r="AO54" s="122">
        <v>0.75</v>
      </c>
      <c r="AP54" s="122">
        <v>0.79166666666666663</v>
      </c>
      <c r="AQ54" s="122">
        <v>0.83333333333333337</v>
      </c>
    </row>
    <row r="55" spans="26:45" x14ac:dyDescent="0.25">
      <c r="Z55" s="106" t="str">
        <f t="shared" ref="Z55:Z61" ca="1" si="3">CONCATENATE($C$8," - ",AA55)</f>
        <v>HOBART PLACE - COMMUTER</v>
      </c>
      <c r="AA55" s="123" t="s">
        <v>19</v>
      </c>
      <c r="AB55" s="124">
        <f ca="1">IFERROR(VLOOKUP($Z55,'Raw Data Beat - DAY 2'!A2:Q33,2,FALSE),0)</f>
        <v>0</v>
      </c>
      <c r="AC55" s="124">
        <f ca="1">IFERROR(VLOOKUP($Z55,'Raw Data Beat - DAY 2'!$A$2:$Q$33,3,FALSE),0)</f>
        <v>0</v>
      </c>
      <c r="AD55" s="124">
        <f ca="1">IFERROR(VLOOKUP($Z55,'Raw Data Beat - DAY 2'!$A$2:$Q$33,4,FALSE),0)</f>
        <v>0</v>
      </c>
      <c r="AE55" s="124">
        <f ca="1">IFERROR(VLOOKUP($Z55,'Raw Data Beat - DAY 2'!$A$2:$Q$33,5,FALSE),0)</f>
        <v>0</v>
      </c>
      <c r="AF55" s="124">
        <f ca="1">IFERROR(VLOOKUP($Z55,'Raw Data Beat - DAY 2'!$A$2:$Q$33,6,FALSE),0)</f>
        <v>0</v>
      </c>
      <c r="AG55" s="124">
        <f ca="1">IFERROR(VLOOKUP($Z55,'Raw Data Beat - DAY 2'!$A$2:$Q$33,7,FALSE),0)</f>
        <v>0</v>
      </c>
      <c r="AH55" s="124">
        <f ca="1">IFERROR(VLOOKUP($Z55,'Raw Data Beat - DAY 2'!$A$2:$Q$33,8,FALSE),0)</f>
        <v>0</v>
      </c>
      <c r="AI55" s="124">
        <f ca="1">IFERROR(VLOOKUP($Z55,'Raw Data Beat - DAY 2'!$A$2:$Q$33,9,FALSE),0)</f>
        <v>0</v>
      </c>
      <c r="AJ55" s="124">
        <f ca="1">IFERROR(VLOOKUP($Z55,'Raw Data Beat - DAY 2'!$A$2:$Q$33,10,FALSE),0)</f>
        <v>0</v>
      </c>
      <c r="AK55" s="124">
        <f ca="1">IFERROR(VLOOKUP($Z55,'Raw Data Beat - DAY 2'!$A$2:$Q$33,11,FALSE),0)</f>
        <v>0</v>
      </c>
      <c r="AL55" s="124">
        <f ca="1">IFERROR(VLOOKUP($Z55,'Raw Data Beat - DAY 2'!$A$2:$Q$33,12,FALSE),0)</f>
        <v>0</v>
      </c>
      <c r="AM55" s="124">
        <f ca="1">IFERROR(VLOOKUP($Z55,'Raw Data Beat - DAY 2'!$A$2:$Q$33,13,FALSE),0)</f>
        <v>0</v>
      </c>
      <c r="AN55" s="124">
        <f ca="1">IFERROR(VLOOKUP($Z55,'Raw Data Beat - DAY 2'!$A$2:$Q$33,14,FALSE),0)</f>
        <v>0</v>
      </c>
      <c r="AO55" s="124">
        <f ca="1">IFERROR(VLOOKUP($Z55,'Raw Data Beat - DAY 2'!$A$2:$Q$33,15,FALSE),0)</f>
        <v>0</v>
      </c>
      <c r="AP55" s="124">
        <f ca="1">IFERROR(VLOOKUP($Z55,'Raw Data Beat - DAY 2'!$A$2:$Q$33,16,FALSE),0)</f>
        <v>0</v>
      </c>
      <c r="AQ55" s="124">
        <f ca="1">IFERROR(VLOOKUP($Z55,'Raw Data Beat - DAY 2'!$A$2:$Q$33,17,FALSE),0)</f>
        <v>0</v>
      </c>
    </row>
    <row r="56" spans="26:45" x14ac:dyDescent="0.25">
      <c r="Z56" s="106" t="str">
        <f t="shared" ca="1" si="3"/>
        <v>HOBART PLACE - DISABLED</v>
      </c>
      <c r="AA56" s="123" t="s">
        <v>20</v>
      </c>
      <c r="AB56" s="119">
        <f ca="1">IFERROR(VLOOKUP($Z56,'Raw Data Beat - DAY 2'!$A$2:$Q$33,2,FALSE),0)</f>
        <v>0</v>
      </c>
      <c r="AC56" s="119">
        <f ca="1">IFERROR(VLOOKUP($Z56,'Raw Data Beat - DAY 2'!$A$2:$Q$33,3,FALSE),0)</f>
        <v>0</v>
      </c>
      <c r="AD56" s="119">
        <f ca="1">IFERROR(VLOOKUP($Z56,'Raw Data Beat - DAY 2'!$A$2:$Q$33,4,FALSE),0)</f>
        <v>0</v>
      </c>
      <c r="AE56" s="119">
        <f ca="1">IFERROR(VLOOKUP($Z56,'Raw Data Beat - DAY 2'!$A$2:$Q$33,5,FALSE),0)</f>
        <v>0</v>
      </c>
      <c r="AF56" s="119">
        <f ca="1">IFERROR(VLOOKUP($Z56,'Raw Data Beat - DAY 2'!$A$2:$Q$33,6,FALSE),0)</f>
        <v>0</v>
      </c>
      <c r="AG56" s="119">
        <f ca="1">IFERROR(VLOOKUP($Z56,'Raw Data Beat - DAY 2'!$A$2:$Q$33,7,FALSE),0)</f>
        <v>0</v>
      </c>
      <c r="AH56" s="119">
        <f ca="1">IFERROR(VLOOKUP($Z56,'Raw Data Beat - DAY 2'!$A$2:$Q$33,8,FALSE),0)</f>
        <v>0</v>
      </c>
      <c r="AI56" s="119">
        <f ca="1">IFERROR(VLOOKUP($Z56,'Raw Data Beat - DAY 2'!$A$2:$Q$33,9,FALSE),0)</f>
        <v>0</v>
      </c>
      <c r="AJ56" s="119">
        <f ca="1">IFERROR(VLOOKUP($Z56,'Raw Data Beat - DAY 2'!$A$2:$Q$33,10,FALSE),0)</f>
        <v>0</v>
      </c>
      <c r="AK56" s="119">
        <f ca="1">IFERROR(VLOOKUP($Z56,'Raw Data Beat - DAY 2'!$A$2:$Q$33,11,FALSE),0)</f>
        <v>0</v>
      </c>
      <c r="AL56" s="119">
        <f ca="1">IFERROR(VLOOKUP($Z56,'Raw Data Beat - DAY 2'!$A$2:$Q$33,12,FALSE),0)</f>
        <v>0</v>
      </c>
      <c r="AM56" s="119">
        <f ca="1">IFERROR(VLOOKUP($Z56,'Raw Data Beat - DAY 2'!$A$2:$Q$33,13,FALSE),0)</f>
        <v>0</v>
      </c>
      <c r="AN56" s="119">
        <f ca="1">IFERROR(VLOOKUP($Z56,'Raw Data Beat - DAY 2'!$A$2:$Q$33,14,FALSE),0)</f>
        <v>0</v>
      </c>
      <c r="AO56" s="119">
        <f ca="1">IFERROR(VLOOKUP($Z56,'Raw Data Beat - DAY 2'!$A$2:$Q$33,15,FALSE),0)</f>
        <v>0</v>
      </c>
      <c r="AP56" s="119">
        <f ca="1">IFERROR(VLOOKUP($Z56,'Raw Data Beat - DAY 2'!$A$2:$Q$33,16,FALSE),0)</f>
        <v>0</v>
      </c>
      <c r="AQ56" s="119">
        <f ca="1">IFERROR(VLOOKUP($Z56,'Raw Data Beat - DAY 2'!$A$2:$Q$33,17,FALSE),0)</f>
        <v>0</v>
      </c>
    </row>
    <row r="57" spans="26:45" x14ac:dyDescent="0.25">
      <c r="Z57" s="106" t="str">
        <f t="shared" ca="1" si="3"/>
        <v>HOBART PLACE - ILLEGAL</v>
      </c>
      <c r="AA57" s="123" t="s">
        <v>21</v>
      </c>
      <c r="AB57" s="119">
        <f ca="1">IFERROR(VLOOKUP($Z57,'Raw Data Beat - DAY 2'!$A$2:$Q$33,2,FALSE),0)</f>
        <v>0</v>
      </c>
      <c r="AC57" s="119">
        <f ca="1">IFERROR(VLOOKUP($Z57,'Raw Data Beat - DAY 2'!$A$2:$Q$33,3,FALSE),0)</f>
        <v>0</v>
      </c>
      <c r="AD57" s="119">
        <f ca="1">IFERROR(VLOOKUP($Z57,'Raw Data Beat - DAY 2'!$A$2:$Q$33,4,FALSE),0)</f>
        <v>0</v>
      </c>
      <c r="AE57" s="119">
        <f ca="1">IFERROR(VLOOKUP($Z57,'Raw Data Beat - DAY 2'!$A$2:$Q$33,5,FALSE),0)</f>
        <v>0</v>
      </c>
      <c r="AF57" s="119">
        <f ca="1">IFERROR(VLOOKUP($Z57,'Raw Data Beat - DAY 2'!$A$2:$Q$33,6,FALSE),0)</f>
        <v>0</v>
      </c>
      <c r="AG57" s="119">
        <f ca="1">IFERROR(VLOOKUP($Z57,'Raw Data Beat - DAY 2'!$A$2:$Q$33,7,FALSE),0)</f>
        <v>0</v>
      </c>
      <c r="AH57" s="119">
        <f ca="1">IFERROR(VLOOKUP($Z57,'Raw Data Beat - DAY 2'!$A$2:$Q$33,8,FALSE),0)</f>
        <v>0</v>
      </c>
      <c r="AI57" s="119">
        <f ca="1">IFERROR(VLOOKUP($Z57,'Raw Data Beat - DAY 2'!$A$2:$Q$33,9,FALSE),0)</f>
        <v>1</v>
      </c>
      <c r="AJ57" s="119">
        <f ca="1">IFERROR(VLOOKUP($Z57,'Raw Data Beat - DAY 2'!$A$2:$Q$33,10,FALSE),0)</f>
        <v>1</v>
      </c>
      <c r="AK57" s="119">
        <f ca="1">IFERROR(VLOOKUP($Z57,'Raw Data Beat - DAY 2'!$A$2:$Q$33,11,FALSE),0)</f>
        <v>1</v>
      </c>
      <c r="AL57" s="119">
        <f ca="1">IFERROR(VLOOKUP($Z57,'Raw Data Beat - DAY 2'!$A$2:$Q$33,12,FALSE),0)</f>
        <v>2</v>
      </c>
      <c r="AM57" s="119">
        <f ca="1">IFERROR(VLOOKUP($Z57,'Raw Data Beat - DAY 2'!$A$2:$Q$33,13,FALSE),0)</f>
        <v>1</v>
      </c>
      <c r="AN57" s="119">
        <f ca="1">IFERROR(VLOOKUP($Z57,'Raw Data Beat - DAY 2'!$A$2:$Q$33,14,FALSE),0)</f>
        <v>1</v>
      </c>
      <c r="AO57" s="119">
        <f ca="1">IFERROR(VLOOKUP($Z57,'Raw Data Beat - DAY 2'!$A$2:$Q$33,15,FALSE),0)</f>
        <v>1</v>
      </c>
      <c r="AP57" s="119">
        <f ca="1">IFERROR(VLOOKUP($Z57,'Raw Data Beat - DAY 2'!$A$2:$Q$33,16,FALSE),0)</f>
        <v>1</v>
      </c>
      <c r="AQ57" s="119">
        <f ca="1">IFERROR(VLOOKUP($Z57,'Raw Data Beat - DAY 2'!$A$2:$Q$33,17,FALSE),0)</f>
        <v>1</v>
      </c>
    </row>
    <row r="58" spans="26:45" x14ac:dyDescent="0.25">
      <c r="Z58" s="106" t="str">
        <f t="shared" ca="1" si="3"/>
        <v>HOBART PLACE - LONG STAY</v>
      </c>
      <c r="AA58" s="123" t="s">
        <v>22</v>
      </c>
      <c r="AB58" s="119">
        <f ca="1">IFERROR(VLOOKUP($Z58,'Raw Data Beat - DAY 2'!$A$2:$Q$33,2,FALSE),0)</f>
        <v>0</v>
      </c>
      <c r="AC58" s="119">
        <f ca="1">IFERROR(VLOOKUP($Z58,'Raw Data Beat - DAY 2'!$A$2:$Q$33,3,FALSE),0)</f>
        <v>0</v>
      </c>
      <c r="AD58" s="119">
        <f ca="1">IFERROR(VLOOKUP($Z58,'Raw Data Beat - DAY 2'!$A$2:$Q$33,4,FALSE),0)</f>
        <v>3</v>
      </c>
      <c r="AE58" s="119">
        <f ca="1">IFERROR(VLOOKUP($Z58,'Raw Data Beat - DAY 2'!$A$2:$Q$33,5,FALSE),0)</f>
        <v>3</v>
      </c>
      <c r="AF58" s="119">
        <f ca="1">IFERROR(VLOOKUP($Z58,'Raw Data Beat - DAY 2'!$A$2:$Q$33,6,FALSE),0)</f>
        <v>3</v>
      </c>
      <c r="AG58" s="119">
        <f ca="1">IFERROR(VLOOKUP($Z58,'Raw Data Beat - DAY 2'!$A$2:$Q$33,7,FALSE),0)</f>
        <v>3</v>
      </c>
      <c r="AH58" s="119">
        <f ca="1">IFERROR(VLOOKUP($Z58,'Raw Data Beat - DAY 2'!$A$2:$Q$33,8,FALSE),0)</f>
        <v>3</v>
      </c>
      <c r="AI58" s="119">
        <f ca="1">IFERROR(VLOOKUP($Z58,'Raw Data Beat - DAY 2'!$A$2:$Q$33,9,FALSE),0)</f>
        <v>2</v>
      </c>
      <c r="AJ58" s="119">
        <f ca="1">IFERROR(VLOOKUP($Z58,'Raw Data Beat - DAY 2'!$A$2:$Q$33,10,FALSE),0)</f>
        <v>2</v>
      </c>
      <c r="AK58" s="119">
        <f ca="1">IFERROR(VLOOKUP($Z58,'Raw Data Beat - DAY 2'!$A$2:$Q$33,11,FALSE),0)</f>
        <v>1</v>
      </c>
      <c r="AL58" s="119">
        <f ca="1">IFERROR(VLOOKUP($Z58,'Raw Data Beat - DAY 2'!$A$2:$Q$33,12,FALSE),0)</f>
        <v>1</v>
      </c>
      <c r="AM58" s="119">
        <f ca="1">IFERROR(VLOOKUP($Z58,'Raw Data Beat - DAY 2'!$A$2:$Q$33,13,FALSE),0)</f>
        <v>0</v>
      </c>
      <c r="AN58" s="119">
        <f ca="1">IFERROR(VLOOKUP($Z58,'Raw Data Beat - DAY 2'!$A$2:$Q$33,14,FALSE),0)</f>
        <v>0</v>
      </c>
      <c r="AO58" s="119">
        <f ca="1">IFERROR(VLOOKUP($Z58,'Raw Data Beat - DAY 2'!$A$2:$Q$33,15,FALSE),0)</f>
        <v>0</v>
      </c>
      <c r="AP58" s="119">
        <f ca="1">IFERROR(VLOOKUP($Z58,'Raw Data Beat - DAY 2'!$A$2:$Q$33,16,FALSE),0)</f>
        <v>0</v>
      </c>
      <c r="AQ58" s="119">
        <f ca="1">IFERROR(VLOOKUP($Z58,'Raw Data Beat - DAY 2'!$A$2:$Q$33,17,FALSE),0)</f>
        <v>0</v>
      </c>
    </row>
    <row r="59" spans="26:45" x14ac:dyDescent="0.25">
      <c r="Z59" s="106" t="str">
        <f t="shared" ca="1" si="3"/>
        <v>HOBART PLACE - RESIDENT</v>
      </c>
      <c r="AA59" s="123" t="s">
        <v>23</v>
      </c>
      <c r="AB59" s="119">
        <f ca="1">IFERROR(VLOOKUP($Z59,'Raw Data Beat - DAY 2'!$A$2:$Q$33,2,FALSE),0)</f>
        <v>15</v>
      </c>
      <c r="AC59" s="119">
        <f ca="1">IFERROR(VLOOKUP($Z59,'Raw Data Beat - DAY 2'!$A$2:$Q$33,3,FALSE),0)</f>
        <v>15</v>
      </c>
      <c r="AD59" s="119">
        <f ca="1">IFERROR(VLOOKUP($Z59,'Raw Data Beat - DAY 2'!$A$2:$Q$33,4,FALSE),0)</f>
        <v>14</v>
      </c>
      <c r="AE59" s="119">
        <f ca="1">IFERROR(VLOOKUP($Z59,'Raw Data Beat - DAY 2'!$A$2:$Q$33,5,FALSE),0)</f>
        <v>13</v>
      </c>
      <c r="AF59" s="119">
        <f ca="1">IFERROR(VLOOKUP($Z59,'Raw Data Beat - DAY 2'!$A$2:$Q$33,6,FALSE),0)</f>
        <v>13</v>
      </c>
      <c r="AG59" s="119">
        <f ca="1">IFERROR(VLOOKUP($Z59,'Raw Data Beat - DAY 2'!$A$2:$Q$33,7,FALSE),0)</f>
        <v>12</v>
      </c>
      <c r="AH59" s="119">
        <f ca="1">IFERROR(VLOOKUP($Z59,'Raw Data Beat - DAY 2'!$A$2:$Q$33,8,FALSE),0)</f>
        <v>13</v>
      </c>
      <c r="AI59" s="119">
        <f ca="1">IFERROR(VLOOKUP($Z59,'Raw Data Beat - DAY 2'!$A$2:$Q$33,9,FALSE),0)</f>
        <v>13</v>
      </c>
      <c r="AJ59" s="119">
        <f ca="1">IFERROR(VLOOKUP($Z59,'Raw Data Beat - DAY 2'!$A$2:$Q$33,10,FALSE),0)</f>
        <v>14</v>
      </c>
      <c r="AK59" s="119">
        <f ca="1">IFERROR(VLOOKUP($Z59,'Raw Data Beat - DAY 2'!$A$2:$Q$33,11,FALSE),0)</f>
        <v>12</v>
      </c>
      <c r="AL59" s="119">
        <f ca="1">IFERROR(VLOOKUP($Z59,'Raw Data Beat - DAY 2'!$A$2:$Q$33,12,FALSE),0)</f>
        <v>12</v>
      </c>
      <c r="AM59" s="119">
        <f ca="1">IFERROR(VLOOKUP($Z59,'Raw Data Beat - DAY 2'!$A$2:$Q$33,13,FALSE),0)</f>
        <v>14</v>
      </c>
      <c r="AN59" s="119">
        <f ca="1">IFERROR(VLOOKUP($Z59,'Raw Data Beat - DAY 2'!$A$2:$Q$33,14,FALSE),0)</f>
        <v>14</v>
      </c>
      <c r="AO59" s="119">
        <f ca="1">IFERROR(VLOOKUP($Z59,'Raw Data Beat - DAY 2'!$A$2:$Q$33,15,FALSE),0)</f>
        <v>14</v>
      </c>
      <c r="AP59" s="119">
        <f ca="1">IFERROR(VLOOKUP($Z59,'Raw Data Beat - DAY 2'!$A$2:$Q$33,16,FALSE),0)</f>
        <v>14</v>
      </c>
      <c r="AQ59" s="119">
        <f ca="1">IFERROR(VLOOKUP($Z59,'Raw Data Beat - DAY 2'!$A$2:$Q$33,17,FALSE),0)</f>
        <v>13</v>
      </c>
    </row>
    <row r="60" spans="26:45" x14ac:dyDescent="0.25">
      <c r="Z60" s="106" t="str">
        <f t="shared" ca="1" si="3"/>
        <v>HOBART PLACE - SHORT STAY</v>
      </c>
      <c r="AA60" s="123" t="s">
        <v>24</v>
      </c>
      <c r="AB60" s="119">
        <f ca="1">IFERROR(VLOOKUP($Z60,'Raw Data Beat - DAY 2'!$A$2:$Q$33,2,FALSE),0)</f>
        <v>0</v>
      </c>
      <c r="AC60" s="119">
        <f ca="1">IFERROR(VLOOKUP($Z60,'Raw Data Beat - DAY 2'!$A$2:$Q$33,3,FALSE),0)</f>
        <v>0</v>
      </c>
      <c r="AD60" s="119">
        <f ca="1">IFERROR(VLOOKUP($Z60,'Raw Data Beat - DAY 2'!$A$2:$Q$33,4,FALSE),0)</f>
        <v>0</v>
      </c>
      <c r="AE60" s="119">
        <f ca="1">IFERROR(VLOOKUP($Z60,'Raw Data Beat - DAY 2'!$A$2:$Q$33,5,FALSE),0)</f>
        <v>4</v>
      </c>
      <c r="AF60" s="119">
        <f ca="1">IFERROR(VLOOKUP($Z60,'Raw Data Beat - DAY 2'!$A$2:$Q$33,6,FALSE),0)</f>
        <v>5</v>
      </c>
      <c r="AG60" s="119">
        <f ca="1">IFERROR(VLOOKUP($Z60,'Raw Data Beat - DAY 2'!$A$2:$Q$33,7,FALSE),0)</f>
        <v>6</v>
      </c>
      <c r="AH60" s="119">
        <f ca="1">IFERROR(VLOOKUP($Z60,'Raw Data Beat - DAY 2'!$A$2:$Q$33,8,FALSE),0)</f>
        <v>4</v>
      </c>
      <c r="AI60" s="119">
        <f ca="1">IFERROR(VLOOKUP($Z60,'Raw Data Beat - DAY 2'!$A$2:$Q$33,9,FALSE),0)</f>
        <v>0</v>
      </c>
      <c r="AJ60" s="119">
        <f ca="1">IFERROR(VLOOKUP($Z60,'Raw Data Beat - DAY 2'!$A$2:$Q$33,10,FALSE),0)</f>
        <v>0</v>
      </c>
      <c r="AK60" s="119">
        <f ca="1">IFERROR(VLOOKUP($Z60,'Raw Data Beat - DAY 2'!$A$2:$Q$33,11,FALSE),0)</f>
        <v>1</v>
      </c>
      <c r="AL60" s="119">
        <f ca="1">IFERROR(VLOOKUP($Z60,'Raw Data Beat - DAY 2'!$A$2:$Q$33,12,FALSE),0)</f>
        <v>2</v>
      </c>
      <c r="AM60" s="119">
        <f ca="1">IFERROR(VLOOKUP($Z60,'Raw Data Beat - DAY 2'!$A$2:$Q$33,13,FALSE),0)</f>
        <v>5</v>
      </c>
      <c r="AN60" s="119">
        <f ca="1">IFERROR(VLOOKUP($Z60,'Raw Data Beat - DAY 2'!$A$2:$Q$33,14,FALSE),0)</f>
        <v>4</v>
      </c>
      <c r="AO60" s="119">
        <f ca="1">IFERROR(VLOOKUP($Z60,'Raw Data Beat - DAY 2'!$A$2:$Q$33,15,FALSE),0)</f>
        <v>2</v>
      </c>
      <c r="AP60" s="119">
        <f ca="1">IFERROR(VLOOKUP($Z60,'Raw Data Beat - DAY 2'!$A$2:$Q$33,16,FALSE),0)</f>
        <v>0</v>
      </c>
      <c r="AQ60" s="119">
        <f ca="1">IFERROR(VLOOKUP($Z60,'Raw Data Beat - DAY 2'!$A$2:$Q$33,17,FALSE),0)</f>
        <v>0</v>
      </c>
    </row>
    <row r="61" spans="26:45" x14ac:dyDescent="0.25">
      <c r="Z61" s="106" t="str">
        <f t="shared" ca="1" si="3"/>
        <v>HOBART PLACE - OTHER</v>
      </c>
      <c r="AA61" s="123" t="s">
        <v>34</v>
      </c>
      <c r="AB61" s="119">
        <f ca="1">IFERROR(VLOOKUP($Z61,'Raw Data Beat - DAY 2'!$A$2:$Q$33,2,FALSE),0)</f>
        <v>0</v>
      </c>
      <c r="AC61" s="119">
        <f ca="1">IFERROR(VLOOKUP($Z61,'Raw Data Beat - DAY 2'!$A$2:$Q$33,3,FALSE),0)</f>
        <v>0</v>
      </c>
      <c r="AD61" s="119">
        <f ca="1">IFERROR(VLOOKUP($Z61,'Raw Data Beat - DAY 2'!$A$2:$Q$33,4,FALSE),0)</f>
        <v>0</v>
      </c>
      <c r="AE61" s="119">
        <f ca="1">IFERROR(VLOOKUP($Z61,'Raw Data Beat - DAY 2'!$A$2:$Q$33,5,FALSE),0)</f>
        <v>0</v>
      </c>
      <c r="AF61" s="119">
        <f ca="1">IFERROR(VLOOKUP($Z61,'Raw Data Beat - DAY 2'!$A$2:$Q$33,6,FALSE),0)</f>
        <v>0</v>
      </c>
      <c r="AG61" s="119">
        <f ca="1">IFERROR(VLOOKUP($Z61,'Raw Data Beat - DAY 2'!$A$2:$Q$33,7,FALSE),0)</f>
        <v>0</v>
      </c>
      <c r="AH61" s="119">
        <f ca="1">IFERROR(VLOOKUP($Z61,'Raw Data Beat - DAY 2'!$A$2:$Q$33,8,FALSE),0)</f>
        <v>0</v>
      </c>
      <c r="AI61" s="119">
        <f ca="1">IFERROR(VLOOKUP($Z61,'Raw Data Beat - DAY 2'!$A$2:$Q$33,9,FALSE),0)</f>
        <v>0</v>
      </c>
      <c r="AJ61" s="119">
        <f ca="1">IFERROR(VLOOKUP($Z61,'Raw Data Beat - DAY 2'!$A$2:$Q$33,10,FALSE),0)</f>
        <v>0</v>
      </c>
      <c r="AK61" s="119">
        <f ca="1">IFERROR(VLOOKUP($Z61,'Raw Data Beat - DAY 2'!$A$2:$Q$33,11,FALSE),0)</f>
        <v>0</v>
      </c>
      <c r="AL61" s="119">
        <f ca="1">IFERROR(VLOOKUP($Z61,'Raw Data Beat - DAY 2'!$A$2:$Q$33,12,FALSE),0)</f>
        <v>0</v>
      </c>
      <c r="AM61" s="119">
        <f ca="1">IFERROR(VLOOKUP($Z61,'Raw Data Beat - DAY 2'!$A$2:$Q$33,13,FALSE),0)</f>
        <v>0</v>
      </c>
      <c r="AN61" s="119">
        <f ca="1">IFERROR(VLOOKUP($Z61,'Raw Data Beat - DAY 2'!$A$2:$Q$33,14,FALSE),0)</f>
        <v>0</v>
      </c>
      <c r="AO61" s="119">
        <f ca="1">IFERROR(VLOOKUP($Z61,'Raw Data Beat - DAY 2'!$A$2:$Q$33,15,FALSE),0)</f>
        <v>0</v>
      </c>
      <c r="AP61" s="119">
        <f ca="1">IFERROR(VLOOKUP($Z61,'Raw Data Beat - DAY 2'!$A$2:$Q$33,16,FALSE),0)</f>
        <v>0</v>
      </c>
      <c r="AQ61" s="119">
        <f ca="1">IFERROR(VLOOKUP($Z61,'Raw Data Beat - DAY 2'!$A$2:$Q$33,17,FALSE),0)</f>
        <v>0</v>
      </c>
    </row>
    <row r="62" spans="26:45" x14ac:dyDescent="0.25">
      <c r="AA62" s="125" t="s">
        <v>26</v>
      </c>
      <c r="AB62" s="120">
        <f ca="1">$E$12</f>
        <v>23</v>
      </c>
      <c r="AC62" s="120">
        <f t="shared" ref="AC62:AQ62" ca="1" si="4">$E$12</f>
        <v>23</v>
      </c>
      <c r="AD62" s="120">
        <f t="shared" ca="1" si="4"/>
        <v>23</v>
      </c>
      <c r="AE62" s="120">
        <f t="shared" ca="1" si="4"/>
        <v>23</v>
      </c>
      <c r="AF62" s="120">
        <f t="shared" ca="1" si="4"/>
        <v>23</v>
      </c>
      <c r="AG62" s="120">
        <f t="shared" ca="1" si="4"/>
        <v>23</v>
      </c>
      <c r="AH62" s="120">
        <f t="shared" ca="1" si="4"/>
        <v>23</v>
      </c>
      <c r="AI62" s="120">
        <f t="shared" ca="1" si="4"/>
        <v>23</v>
      </c>
      <c r="AJ62" s="120">
        <f t="shared" ca="1" si="4"/>
        <v>23</v>
      </c>
      <c r="AK62" s="120">
        <f t="shared" ca="1" si="4"/>
        <v>23</v>
      </c>
      <c r="AL62" s="120">
        <f t="shared" ca="1" si="4"/>
        <v>23</v>
      </c>
      <c r="AM62" s="120">
        <f t="shared" ca="1" si="4"/>
        <v>23</v>
      </c>
      <c r="AN62" s="120">
        <f t="shared" ca="1" si="4"/>
        <v>23</v>
      </c>
      <c r="AO62" s="120">
        <f t="shared" ca="1" si="4"/>
        <v>23</v>
      </c>
      <c r="AP62" s="120">
        <f t="shared" ca="1" si="4"/>
        <v>23</v>
      </c>
      <c r="AQ62" s="120">
        <f t="shared" ca="1" si="4"/>
        <v>23</v>
      </c>
    </row>
    <row r="63" spans="26:45" x14ac:dyDescent="0.25">
      <c r="AA63" s="125" t="s">
        <v>28</v>
      </c>
      <c r="AB63" s="124">
        <f ca="1">AB62-(SUM(AB55:AB61))</f>
        <v>8</v>
      </c>
      <c r="AC63" s="124">
        <f t="shared" ref="AC63:AQ63" ca="1" si="5">AC62-(SUM(AC55:AC61))</f>
        <v>8</v>
      </c>
      <c r="AD63" s="124">
        <f t="shared" ca="1" si="5"/>
        <v>6</v>
      </c>
      <c r="AE63" s="124">
        <f t="shared" ca="1" si="5"/>
        <v>3</v>
      </c>
      <c r="AF63" s="124">
        <f t="shared" ca="1" si="5"/>
        <v>2</v>
      </c>
      <c r="AG63" s="124">
        <f t="shared" ca="1" si="5"/>
        <v>2</v>
      </c>
      <c r="AH63" s="124">
        <f t="shared" ca="1" si="5"/>
        <v>3</v>
      </c>
      <c r="AI63" s="124">
        <f t="shared" ca="1" si="5"/>
        <v>7</v>
      </c>
      <c r="AJ63" s="124">
        <f t="shared" ca="1" si="5"/>
        <v>6</v>
      </c>
      <c r="AK63" s="124">
        <f t="shared" ca="1" si="5"/>
        <v>8</v>
      </c>
      <c r="AL63" s="124">
        <f t="shared" ca="1" si="5"/>
        <v>6</v>
      </c>
      <c r="AM63" s="124">
        <f t="shared" ca="1" si="5"/>
        <v>3</v>
      </c>
      <c r="AN63" s="124">
        <f t="shared" ca="1" si="5"/>
        <v>4</v>
      </c>
      <c r="AO63" s="124">
        <f t="shared" ca="1" si="5"/>
        <v>6</v>
      </c>
      <c r="AP63" s="124">
        <f t="shared" ca="1" si="5"/>
        <v>8</v>
      </c>
      <c r="AQ63" s="124">
        <f t="shared" ca="1" si="5"/>
        <v>9</v>
      </c>
    </row>
    <row r="67" spans="27:34" x14ac:dyDescent="0.25">
      <c r="AB67" s="106" t="s">
        <v>19</v>
      </c>
      <c r="AC67" s="106" t="s">
        <v>21</v>
      </c>
      <c r="AD67" s="106" t="s">
        <v>22</v>
      </c>
      <c r="AE67" s="106" t="s">
        <v>23</v>
      </c>
      <c r="AF67" s="106" t="s">
        <v>24</v>
      </c>
      <c r="AG67" s="111" t="s">
        <v>20</v>
      </c>
      <c r="AH67" s="111" t="s">
        <v>34</v>
      </c>
    </row>
    <row r="68" spans="27:34" x14ac:dyDescent="0.25">
      <c r="AA68" s="121" t="str">
        <f ca="1">C8</f>
        <v>HOBART PLACE</v>
      </c>
      <c r="AB68" s="119">
        <f ca="1">IFERROR(INDEX('Raw Data User'!$A$17:$F$26,MATCH('HOBART PLACE'!$AA$68,'Raw Data User'!$A$17:$A$26,0),MATCH('HOBART PLACE'!AB$67,'Raw Data User'!$A$17:$F$17,0)),0)</f>
        <v>0</v>
      </c>
      <c r="AC68" s="119">
        <f ca="1">IFERROR(INDEX('Raw Data User'!$A$17:$F$26,MATCH('HOBART PLACE'!$AA$68,'Raw Data User'!$A$17:$A$26,0),MATCH('HOBART PLACE'!AC$67,'Raw Data User'!$A$17:$F$17,0)),0)</f>
        <v>3</v>
      </c>
      <c r="AD68" s="119">
        <f ca="1">IFERROR(INDEX('Raw Data User'!$A$17:$F$26,MATCH('HOBART PLACE'!$AA$68,'Raw Data User'!$A$17:$A$26,0),MATCH('HOBART PLACE'!AD$67,'Raw Data User'!$A$17:$F$17,0)),0)</f>
        <v>3</v>
      </c>
      <c r="AE68" s="119">
        <f ca="1">IFERROR(INDEX('Raw Data User'!$A$17:$F$26,MATCH('HOBART PLACE'!$AA$68,'Raw Data User'!$A$17:$A$26,0),MATCH('HOBART PLACE'!AE$67,'Raw Data User'!$A$17:$F$17,0)),0)</f>
        <v>18</v>
      </c>
      <c r="AF68" s="119">
        <f ca="1">IFERROR(INDEX('Raw Data User'!$A$17:$F$26,MATCH('HOBART PLACE'!$AA$68,'Raw Data User'!$A$17:$A$26,0),MATCH('HOBART PLACE'!AF$67,'Raw Data User'!$A$17:$F$17,0)),0)</f>
        <v>11</v>
      </c>
      <c r="AG68" s="119">
        <f ca="1">IFERROR(INDEX('Raw Data User'!$A$17:$F$26,MATCH('HOBART PLACE'!$AA$68,'Raw Data User'!$A$17:$A$26,0),MATCH('HOBART PLACE'!AG$67,'Raw Data User'!$A$17:$F$17,0)),0)</f>
        <v>0</v>
      </c>
      <c r="AH68" s="119">
        <f ca="1">IFERROR(INDEX('Raw Data User'!$A$17:$F$26,MATCH('HOBART PLACE'!$AA$68,'Raw Data User'!$A$17:$A$26,0),MATCH('HOBART PLACE'!AH$67,'Raw Data User'!$A$17:$F$17,0)),0)</f>
        <v>0</v>
      </c>
    </row>
  </sheetData>
  <mergeCells count="2">
    <mergeCell ref="I8:K8"/>
    <mergeCell ref="V8:X8"/>
  </mergeCells>
  <pageMargins left="0.7" right="0.7" top="0.75" bottom="0.75" header="0.3" footer="0.3"/>
  <pageSetup scale="79" orientation="portrait" horizontalDpi="300" verticalDpi="300" r:id="rId1"/>
  <headerFoot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N68"/>
  <sheetViews>
    <sheetView showGridLines="0" showWhiteSpace="0" zoomScaleNormal="100" zoomScaleSheetLayoutView="70" workbookViewId="0">
      <selection activeCell="H10" sqref="H10"/>
    </sheetView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50" customWidth="1"/>
    <col min="25" max="25" width="15" style="96" customWidth="1"/>
    <col min="26" max="26" width="34.7109375" style="106" customWidth="1"/>
    <col min="27" max="27" width="24.140625" style="106" customWidth="1"/>
    <col min="28" max="46" width="15" style="106" customWidth="1"/>
    <col min="47" max="48" width="15" style="96" customWidth="1"/>
    <col min="49" max="83" width="9.140625" style="96" customWidth="1"/>
    <col min="84" max="98" width="9.140625" style="57" customWidth="1"/>
    <col min="99" max="170" width="9.140625" style="50" customWidth="1"/>
    <col min="171" max="239" width="9.140625" style="28" customWidth="1"/>
    <col min="240" max="16384" width="9.7109375" style="28"/>
  </cols>
  <sheetData>
    <row r="1" spans="1:170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4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56"/>
      <c r="Z2" s="104"/>
      <c r="AA2" s="105"/>
      <c r="AB2" s="104"/>
      <c r="AC2" s="104"/>
      <c r="AD2" s="104"/>
      <c r="AE2" s="104"/>
      <c r="AF2" s="104"/>
      <c r="AG2" s="104"/>
      <c r="AH2" s="104"/>
      <c r="AI2" s="104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</row>
    <row r="3" spans="1:170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RICHMOND (Queens Road)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RICHMOND (Queens Road)</v>
      </c>
      <c r="Y3" s="56"/>
      <c r="Z3" s="106"/>
      <c r="AA3" s="105"/>
      <c r="AB3" s="106"/>
      <c r="AC3" s="106"/>
      <c r="AD3" s="106"/>
      <c r="AE3" s="106"/>
      <c r="AF3" s="106"/>
      <c r="AG3" s="106"/>
      <c r="AH3" s="106"/>
      <c r="AI3" s="106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</row>
    <row r="4" spans="1:170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7">
        <v>42803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7">
        <v>42805</v>
      </c>
      <c r="Y4" s="58"/>
      <c r="Z4" s="106"/>
      <c r="AA4" s="107"/>
      <c r="AB4" s="108"/>
      <c r="AC4" s="108"/>
      <c r="AD4" s="108"/>
      <c r="AE4" s="108"/>
      <c r="AF4" s="108"/>
      <c r="AG4" s="108"/>
      <c r="AH4" s="108"/>
      <c r="AI4" s="108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8"/>
      <c r="AU4" s="59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</row>
    <row r="5" spans="1:170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8"/>
      <c r="Y5" s="55"/>
      <c r="Z5" s="106"/>
      <c r="AA5" s="110"/>
      <c r="AB5" s="111"/>
      <c r="AC5" s="111"/>
      <c r="AD5" s="111"/>
      <c r="AE5" s="111"/>
      <c r="AF5" s="111"/>
      <c r="AG5" s="111"/>
      <c r="AH5" s="111"/>
      <c r="AI5" s="111"/>
      <c r="AJ5" s="104"/>
      <c r="AK5" s="104"/>
      <c r="AL5" s="104"/>
      <c r="AM5" s="111"/>
      <c r="AN5" s="104"/>
      <c r="AO5" s="104"/>
      <c r="AP5" s="104"/>
      <c r="AQ5" s="104"/>
      <c r="AR5" s="104"/>
      <c r="AS5" s="111"/>
      <c r="AT5" s="104"/>
      <c r="AU5" s="43"/>
      <c r="AV5" s="43"/>
      <c r="AW5" s="97"/>
      <c r="AX5" s="43"/>
      <c r="AY5" s="43"/>
      <c r="AZ5" s="43"/>
      <c r="BA5" s="97"/>
      <c r="BB5" s="43"/>
      <c r="BC5" s="43"/>
      <c r="BD5" s="43"/>
      <c r="BE5" s="43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</row>
    <row r="6" spans="1:170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9"/>
      <c r="Y6" s="43"/>
      <c r="Z6" s="106"/>
      <c r="AA6" s="110"/>
      <c r="AB6" s="111"/>
      <c r="AC6" s="111"/>
      <c r="AD6" s="111"/>
      <c r="AE6" s="111"/>
      <c r="AF6" s="111"/>
      <c r="AG6" s="111"/>
      <c r="AH6" s="111"/>
      <c r="AI6" s="111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</row>
    <row r="7" spans="1:170" x14ac:dyDescent="0.25">
      <c r="AA7" s="110"/>
      <c r="AB7" s="111"/>
      <c r="AC7" s="111"/>
      <c r="AD7" s="111"/>
      <c r="AE7" s="111"/>
      <c r="AF7" s="111"/>
      <c r="AG7" s="111"/>
      <c r="AH7" s="111"/>
      <c r="AI7" s="111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170" ht="18.75" x14ac:dyDescent="0.3">
      <c r="B8" s="29" t="s">
        <v>27</v>
      </c>
      <c r="C8" s="27" t="str">
        <f ca="1">REPLACE(CELL("filename",A1),1,FIND("]",CELL("filename",A1)),"")</f>
        <v>KINGS MEAD</v>
      </c>
      <c r="I8" s="138"/>
      <c r="J8" s="138"/>
      <c r="K8" s="138"/>
      <c r="N8" s="29" t="s">
        <v>27</v>
      </c>
      <c r="O8" s="27" t="str">
        <f ca="1">REPLACE(CELL("filename",M1),1,FIND("]",CELL("filename",M1)),"")</f>
        <v>KINGS MEAD</v>
      </c>
      <c r="V8" s="139"/>
      <c r="W8" s="139"/>
      <c r="X8" s="139"/>
      <c r="Z8" s="112"/>
      <c r="AA8" s="110"/>
      <c r="AB8" s="111"/>
      <c r="AC8" s="111"/>
      <c r="AD8" s="111"/>
      <c r="AE8" s="111"/>
      <c r="AF8" s="111"/>
      <c r="AG8" s="111"/>
      <c r="AH8" s="111"/>
      <c r="AI8" s="111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170" ht="7.5" customHeight="1" x14ac:dyDescent="0.25">
      <c r="AA9" s="110"/>
      <c r="AB9" s="111"/>
      <c r="AC9" s="111"/>
      <c r="AD9" s="111"/>
      <c r="AE9" s="111"/>
      <c r="AF9" s="111"/>
      <c r="AG9" s="111"/>
      <c r="AH9" s="111"/>
      <c r="AI9" s="111"/>
      <c r="AJ9" s="104"/>
      <c r="AK9" s="104"/>
      <c r="AL9" s="104"/>
      <c r="AM9" s="104"/>
      <c r="AN9" s="104"/>
      <c r="AO9" s="104"/>
      <c r="AP9" s="104"/>
      <c r="AQ9" s="104"/>
      <c r="AR9" s="104"/>
      <c r="AS9" s="104"/>
    </row>
    <row r="10" spans="1:170" x14ac:dyDescent="0.25">
      <c r="B10" s="30" t="s">
        <v>12</v>
      </c>
      <c r="C10" s="31"/>
      <c r="D10" s="31"/>
      <c r="N10" s="30" t="s">
        <v>12</v>
      </c>
      <c r="O10" s="32"/>
      <c r="P10" s="32"/>
      <c r="AA10" s="110"/>
      <c r="AB10" s="111"/>
      <c r="AC10" s="111"/>
      <c r="AD10" s="111"/>
      <c r="AE10" s="111"/>
      <c r="AF10" s="111"/>
      <c r="AG10" s="111"/>
      <c r="AH10" s="111"/>
      <c r="AI10" s="111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170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1"/>
      <c r="Y11" s="98"/>
      <c r="Z11" s="106"/>
      <c r="AA11" s="110"/>
      <c r="AB11" s="111"/>
      <c r="AC11" s="111"/>
      <c r="AD11" s="111"/>
      <c r="AE11" s="111"/>
      <c r="AF11" s="111"/>
      <c r="AG11" s="111"/>
      <c r="AH11" s="111"/>
      <c r="AI11" s="111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</row>
    <row r="12" spans="1:170" x14ac:dyDescent="0.25">
      <c r="B12" s="71">
        <f ca="1">VLOOKUP($C$8,'Site Plan and Key'!$B$32:$F$41,2,FALSE)</f>
        <v>0</v>
      </c>
      <c r="C12" s="71">
        <f ca="1">VLOOKUP($C$8,'Site Plan and Key'!$B$32:$F$41,3,FALSE)</f>
        <v>5</v>
      </c>
      <c r="D12" s="71">
        <f ca="1">VLOOKUP($C$8,'Site Plan and Key'!$B$32:$F$41,4,FALSE)</f>
        <v>2</v>
      </c>
      <c r="E12" s="95">
        <f ca="1">VLOOKUP($C$8,'Site Plan and Key'!$B$32:$F$41,5,FALSE)</f>
        <v>7</v>
      </c>
      <c r="F12" s="41"/>
      <c r="N12" s="71">
        <f ca="1">VLOOKUP($C$8,'Site Plan and Key'!$B$32:$F$41,2,FALSE)</f>
        <v>0</v>
      </c>
      <c r="O12" s="72">
        <f ca="1">VLOOKUP($C$8,'Site Plan and Key'!$B$32:$F$41,3,FALSE)</f>
        <v>5</v>
      </c>
      <c r="P12" s="72">
        <f ca="1">VLOOKUP($C$8,'Site Plan and Key'!$B$32:$F$41,4,FALSE)</f>
        <v>2</v>
      </c>
      <c r="Q12" s="73">
        <f ca="1">VLOOKUP($C$8,'Site Plan and Key'!$B$32:$F$41,5,FALSE)</f>
        <v>7</v>
      </c>
      <c r="R12" s="4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170" ht="8.25" customHeight="1" x14ac:dyDescent="0.25"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</row>
    <row r="14" spans="1:170" x14ac:dyDescent="0.25">
      <c r="B14" s="38" t="s">
        <v>13</v>
      </c>
      <c r="N14" s="38" t="s">
        <v>13</v>
      </c>
      <c r="AB14" s="113"/>
      <c r="AC14" s="113"/>
      <c r="AD14" s="113"/>
      <c r="AE14" s="113"/>
      <c r="AF14" s="113"/>
      <c r="AG14" s="113"/>
      <c r="AH14" s="113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</row>
    <row r="15" spans="1:170" x14ac:dyDescent="0.25">
      <c r="B15" s="39" t="s">
        <v>14</v>
      </c>
      <c r="N15" s="39" t="s">
        <v>14</v>
      </c>
      <c r="AA15" s="11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</row>
    <row r="16" spans="1:170" x14ac:dyDescent="0.25">
      <c r="B16" s="27" t="s">
        <v>15</v>
      </c>
      <c r="N16" s="27" t="s">
        <v>15</v>
      </c>
      <c r="AA16" s="114"/>
      <c r="AB16" s="114"/>
      <c r="AC16" s="115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</row>
    <row r="17" spans="2:57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1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2:57" x14ac:dyDescent="0.25">
      <c r="B18" s="28"/>
      <c r="N18" s="28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</row>
    <row r="19" spans="2:57" x14ac:dyDescent="0.25">
      <c r="AA19" s="110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</row>
    <row r="20" spans="2:57" x14ac:dyDescent="0.25">
      <c r="AA20" s="110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</row>
    <row r="21" spans="2:57" x14ac:dyDescent="0.25">
      <c r="AA21" s="110"/>
      <c r="AB21" s="111"/>
      <c r="AC21" s="111"/>
    </row>
    <row r="22" spans="2:57" x14ac:dyDescent="0.25">
      <c r="AA22" s="110"/>
      <c r="AB22" s="111"/>
      <c r="AC22" s="111"/>
    </row>
    <row r="23" spans="2:57" x14ac:dyDescent="0.25">
      <c r="M23" s="39"/>
      <c r="AA23" s="110"/>
      <c r="AB23" s="111"/>
      <c r="AC23" s="111"/>
    </row>
    <row r="24" spans="2:57" x14ac:dyDescent="0.25">
      <c r="AB24" s="111"/>
      <c r="AC24" s="111"/>
    </row>
    <row r="25" spans="2:57" x14ac:dyDescent="0.25">
      <c r="AA25" s="114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16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2:57" x14ac:dyDescent="0.25"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2:57" x14ac:dyDescent="0.25">
      <c r="AA27" s="110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2:57" x14ac:dyDescent="0.25"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</row>
    <row r="29" spans="2:57" x14ac:dyDescent="0.25">
      <c r="AA29" s="11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</row>
    <row r="30" spans="2:57" x14ac:dyDescent="0.25">
      <c r="AA30" s="110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</row>
    <row r="31" spans="2:57" x14ac:dyDescent="0.25">
      <c r="AA31" s="110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</row>
    <row r="32" spans="2:57" x14ac:dyDescent="0.25">
      <c r="AA32" s="110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</row>
    <row r="33" spans="26:57" x14ac:dyDescent="0.25">
      <c r="AB33" s="113"/>
      <c r="AC33" s="113"/>
      <c r="AD33" s="113"/>
      <c r="AE33" s="113"/>
      <c r="AF33" s="113"/>
      <c r="AG33" s="113"/>
      <c r="AH33" s="11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</row>
    <row r="34" spans="26:57" x14ac:dyDescent="0.25">
      <c r="AA34" s="114" t="s">
        <v>31</v>
      </c>
      <c r="AB34" s="111"/>
      <c r="AC34" s="111"/>
      <c r="AD34" s="111"/>
      <c r="AE34" s="111"/>
      <c r="AF34" s="111"/>
      <c r="AG34" s="111"/>
      <c r="AH34" s="111"/>
    </row>
    <row r="36" spans="26:57" x14ac:dyDescent="0.25">
      <c r="AB36" s="107" t="s">
        <v>17</v>
      </c>
      <c r="AC36" s="107"/>
    </row>
    <row r="37" spans="26:57" x14ac:dyDescent="0.25">
      <c r="AA37" s="116" t="s">
        <v>18</v>
      </c>
      <c r="AB37" s="117">
        <v>0.20833333333333334</v>
      </c>
      <c r="AC37" s="117">
        <v>0.25</v>
      </c>
      <c r="AD37" s="117">
        <v>0.29166666666666669</v>
      </c>
      <c r="AE37" s="117">
        <v>0.33333333333333331</v>
      </c>
      <c r="AF37" s="117">
        <v>0.375</v>
      </c>
      <c r="AG37" s="117">
        <v>0.41666666666666669</v>
      </c>
      <c r="AH37" s="117">
        <v>0.45833333333333331</v>
      </c>
      <c r="AI37" s="117">
        <v>0.5</v>
      </c>
      <c r="AJ37" s="117">
        <v>0.54166666666666663</v>
      </c>
      <c r="AK37" s="117">
        <v>0.58333333333333337</v>
      </c>
      <c r="AL37" s="117">
        <v>0.625</v>
      </c>
      <c r="AM37" s="117">
        <v>0.66666666666666663</v>
      </c>
      <c r="AN37" s="117">
        <v>0.70833333333333337</v>
      </c>
      <c r="AO37" s="117">
        <v>0.75</v>
      </c>
      <c r="AP37" s="117">
        <v>0.79166666666666663</v>
      </c>
      <c r="AQ37" s="117">
        <v>0.83333333333333337</v>
      </c>
    </row>
    <row r="38" spans="26:57" x14ac:dyDescent="0.25">
      <c r="Z38" s="106" t="str">
        <f t="shared" ref="Z38:Z44" ca="1" si="0">CONCATENATE($C$8," - ",AA38)</f>
        <v>KINGS MEAD - COMMUTER</v>
      </c>
      <c r="AA38" s="118" t="s">
        <v>19</v>
      </c>
      <c r="AB38" s="119">
        <f ca="1">IFERROR(VLOOKUP($Z38,'Raw Data Beat - DAY 1'!$A$1:$Q$40,2,FALSE),0)</f>
        <v>0</v>
      </c>
      <c r="AC38" s="119">
        <f ca="1">IFERROR(VLOOKUP($Z38,'Raw Data Beat - DAY 1'!$A$1:$Q$40,3,FALSE),0)</f>
        <v>0</v>
      </c>
      <c r="AD38" s="119">
        <f ca="1">IFERROR(VLOOKUP($Z38,'Raw Data Beat - DAY 1'!$A$1:$Q$40,4,FALSE),0)</f>
        <v>3</v>
      </c>
      <c r="AE38" s="119">
        <f ca="1">IFERROR(VLOOKUP($Z38,'Raw Data Beat - DAY 1'!$A$1:$Q$40,5,FALSE),0)</f>
        <v>3</v>
      </c>
      <c r="AF38" s="119">
        <f ca="1">IFERROR(VLOOKUP($Z38,'Raw Data Beat - DAY 1'!$A$1:$Q$40,6,FALSE),0)</f>
        <v>3</v>
      </c>
      <c r="AG38" s="119">
        <f ca="1">IFERROR(VLOOKUP($Z38,'Raw Data Beat - DAY 1'!$A$1:$Q$40,7,FALSE),0)</f>
        <v>3</v>
      </c>
      <c r="AH38" s="119">
        <f ca="1">IFERROR(VLOOKUP($Z38,'Raw Data Beat - DAY 1'!$A$1:$Q$40,8,FALSE),0)</f>
        <v>3</v>
      </c>
      <c r="AI38" s="119">
        <f ca="1">IFERROR(VLOOKUP($Z38,'Raw Data Beat - DAY 1'!$A$1:$Q$40,9,FALSE),0)</f>
        <v>3</v>
      </c>
      <c r="AJ38" s="119">
        <f ca="1">IFERROR(VLOOKUP($Z38,'Raw Data Beat - DAY 1'!$A$1:$Q$40,10,FALSE),0)</f>
        <v>3</v>
      </c>
      <c r="AK38" s="119">
        <f ca="1">IFERROR(VLOOKUP($Z38,'Raw Data Beat - DAY 1'!$A$1:$Q$40,11,FALSE),0)</f>
        <v>3</v>
      </c>
      <c r="AL38" s="119">
        <f ca="1">IFERROR(VLOOKUP($Z38,'Raw Data Beat - DAY 1'!$A$1:$Q$40,12,FALSE),0)</f>
        <v>3</v>
      </c>
      <c r="AM38" s="119">
        <f ca="1">IFERROR(VLOOKUP($Z38,'Raw Data Beat - DAY 1'!$A$1:$Q$40,13,FALSE),0)</f>
        <v>0</v>
      </c>
      <c r="AN38" s="119">
        <f ca="1">IFERROR(VLOOKUP($Z38,'Raw Data Beat - DAY 1'!$A$1:$Q$40,14,FALSE),0)</f>
        <v>0</v>
      </c>
      <c r="AO38" s="119">
        <f ca="1">IFERROR(VLOOKUP($Z38,'Raw Data Beat - DAY 1'!$A$1:$Q$40,15,FALSE),0)</f>
        <v>0</v>
      </c>
      <c r="AP38" s="119">
        <f ca="1">IFERROR(VLOOKUP($Z38,'Raw Data Beat - DAY 1'!$A$1:$Q$40,16,FALSE),0)</f>
        <v>0</v>
      </c>
      <c r="AQ38" s="119">
        <f ca="1">IFERROR(VLOOKUP($Z38,'Raw Data Beat - DAY 1'!$A$1:$Q$40,17,FALSE),0)</f>
        <v>0</v>
      </c>
    </row>
    <row r="39" spans="26:57" x14ac:dyDescent="0.25">
      <c r="Z39" s="106" t="str">
        <f t="shared" ca="1" si="0"/>
        <v>KINGS MEAD - DISABLED</v>
      </c>
      <c r="AA39" s="118" t="s">
        <v>20</v>
      </c>
      <c r="AB39" s="119">
        <f ca="1">IFERROR(VLOOKUP($Z39,'Raw Data Beat - DAY 1'!$A$1:$Q$40,2,FALSE),0)</f>
        <v>0</v>
      </c>
      <c r="AC39" s="119">
        <f ca="1">IFERROR(VLOOKUP($Z39,'Raw Data Beat - DAY 1'!$A$1:$Q$40,3,FALSE),0)</f>
        <v>0</v>
      </c>
      <c r="AD39" s="119">
        <f ca="1">IFERROR(VLOOKUP($Z39,'Raw Data Beat - DAY 1'!$A$1:$Q$40,4,FALSE),0)</f>
        <v>0</v>
      </c>
      <c r="AE39" s="119">
        <f ca="1">IFERROR(VLOOKUP($Z39,'Raw Data Beat - DAY 1'!$A$1:$Q$40,5,FALSE),0)</f>
        <v>0</v>
      </c>
      <c r="AF39" s="119">
        <f ca="1">IFERROR(VLOOKUP($Z39,'Raw Data Beat - DAY 1'!$A$1:$Q$40,6,FALSE),0)</f>
        <v>0</v>
      </c>
      <c r="AG39" s="119">
        <f ca="1">IFERROR(VLOOKUP($Z39,'Raw Data Beat - DAY 1'!$A$1:$Q$40,7,FALSE),0)</f>
        <v>0</v>
      </c>
      <c r="AH39" s="119">
        <f ca="1">IFERROR(VLOOKUP($Z39,'Raw Data Beat - DAY 1'!$A$1:$Q$40,8,FALSE),0)</f>
        <v>0</v>
      </c>
      <c r="AI39" s="119">
        <f ca="1">IFERROR(VLOOKUP($Z39,'Raw Data Beat - DAY 1'!$A$1:$Q$40,9,FALSE),0)</f>
        <v>0</v>
      </c>
      <c r="AJ39" s="119">
        <f ca="1">IFERROR(VLOOKUP($Z39,'Raw Data Beat - DAY 1'!$A$1:$Q$40,10,FALSE),0)</f>
        <v>0</v>
      </c>
      <c r="AK39" s="119">
        <f ca="1">IFERROR(VLOOKUP($Z39,'Raw Data Beat - DAY 1'!$A$1:$Q$40,11,FALSE),0)</f>
        <v>0</v>
      </c>
      <c r="AL39" s="119">
        <f ca="1">IFERROR(VLOOKUP($Z39,'Raw Data Beat - DAY 1'!$A$1:$Q$40,12,FALSE),0)</f>
        <v>0</v>
      </c>
      <c r="AM39" s="119">
        <f ca="1">IFERROR(VLOOKUP($Z39,'Raw Data Beat - DAY 1'!$A$1:$Q$40,13,FALSE),0)</f>
        <v>0</v>
      </c>
      <c r="AN39" s="119">
        <f ca="1">IFERROR(VLOOKUP($Z39,'Raw Data Beat - DAY 1'!$A$1:$Q$40,14,FALSE),0)</f>
        <v>0</v>
      </c>
      <c r="AO39" s="119">
        <f ca="1">IFERROR(VLOOKUP($Z39,'Raw Data Beat - DAY 1'!$A$1:$Q$40,15,FALSE),0)</f>
        <v>0</v>
      </c>
      <c r="AP39" s="119">
        <f ca="1">IFERROR(VLOOKUP($Z39,'Raw Data Beat - DAY 1'!$A$1:$Q$40,16,FALSE),0)</f>
        <v>0</v>
      </c>
      <c r="AQ39" s="119">
        <f ca="1">IFERROR(VLOOKUP($Z39,'Raw Data Beat - DAY 1'!$A$1:$Q$40,17,FALSE),0)</f>
        <v>0</v>
      </c>
    </row>
    <row r="40" spans="26:57" x14ac:dyDescent="0.25">
      <c r="Z40" s="106" t="str">
        <f t="shared" ca="1" si="0"/>
        <v>KINGS MEAD - ILLEGAL</v>
      </c>
      <c r="AA40" s="118" t="s">
        <v>21</v>
      </c>
      <c r="AB40" s="119">
        <f ca="1">IFERROR(VLOOKUP($Z40,'Raw Data Beat - DAY 1'!$A$1:$Q$40,2,FALSE),0)</f>
        <v>0</v>
      </c>
      <c r="AC40" s="119">
        <f ca="1">IFERROR(VLOOKUP($Z40,'Raw Data Beat - DAY 1'!$A$1:$Q$40,3,FALSE),0)</f>
        <v>0</v>
      </c>
      <c r="AD40" s="119">
        <f ca="1">IFERROR(VLOOKUP($Z40,'Raw Data Beat - DAY 1'!$A$1:$Q$40,4,FALSE),0)</f>
        <v>0</v>
      </c>
      <c r="AE40" s="119">
        <f ca="1">IFERROR(VLOOKUP($Z40,'Raw Data Beat - DAY 1'!$A$1:$Q$40,5,FALSE),0)</f>
        <v>0</v>
      </c>
      <c r="AF40" s="119">
        <f ca="1">IFERROR(VLOOKUP($Z40,'Raw Data Beat - DAY 1'!$A$1:$Q$40,6,FALSE),0)</f>
        <v>0</v>
      </c>
      <c r="AG40" s="119">
        <f ca="1">IFERROR(VLOOKUP($Z40,'Raw Data Beat - DAY 1'!$A$1:$Q$40,7,FALSE),0)</f>
        <v>0</v>
      </c>
      <c r="AH40" s="119">
        <f ca="1">IFERROR(VLOOKUP($Z40,'Raw Data Beat - DAY 1'!$A$1:$Q$40,8,FALSE),0)</f>
        <v>0</v>
      </c>
      <c r="AI40" s="119">
        <f ca="1">IFERROR(VLOOKUP($Z40,'Raw Data Beat - DAY 1'!$A$1:$Q$40,9,FALSE),0)</f>
        <v>0</v>
      </c>
      <c r="AJ40" s="119">
        <f ca="1">IFERROR(VLOOKUP($Z40,'Raw Data Beat - DAY 1'!$A$1:$Q$40,10,FALSE),0)</f>
        <v>0</v>
      </c>
      <c r="AK40" s="119">
        <f ca="1">IFERROR(VLOOKUP($Z40,'Raw Data Beat - DAY 1'!$A$1:$Q$40,11,FALSE),0)</f>
        <v>0</v>
      </c>
      <c r="AL40" s="119">
        <f ca="1">IFERROR(VLOOKUP($Z40,'Raw Data Beat - DAY 1'!$A$1:$Q$40,12,FALSE),0)</f>
        <v>0</v>
      </c>
      <c r="AM40" s="119">
        <f ca="1">IFERROR(VLOOKUP($Z40,'Raw Data Beat - DAY 1'!$A$1:$Q$40,13,FALSE),0)</f>
        <v>0</v>
      </c>
      <c r="AN40" s="119">
        <f ca="1">IFERROR(VLOOKUP($Z40,'Raw Data Beat - DAY 1'!$A$1:$Q$40,14,FALSE),0)</f>
        <v>0</v>
      </c>
      <c r="AO40" s="119">
        <f ca="1">IFERROR(VLOOKUP($Z40,'Raw Data Beat - DAY 1'!$A$1:$Q$40,15,FALSE),0)</f>
        <v>0</v>
      </c>
      <c r="AP40" s="119">
        <f ca="1">IFERROR(VLOOKUP($Z40,'Raw Data Beat - DAY 1'!$A$1:$Q$40,16,FALSE),0)</f>
        <v>0</v>
      </c>
      <c r="AQ40" s="119">
        <f ca="1">IFERROR(VLOOKUP($Z40,'Raw Data Beat - DAY 1'!$A$1:$Q$40,17,FALSE),0)</f>
        <v>0</v>
      </c>
    </row>
    <row r="41" spans="26:57" x14ac:dyDescent="0.25">
      <c r="Z41" s="106" t="str">
        <f t="shared" ca="1" si="0"/>
        <v>KINGS MEAD - LONG STAY</v>
      </c>
      <c r="AA41" s="118" t="s">
        <v>22</v>
      </c>
      <c r="AB41" s="119">
        <f ca="1">IFERROR(VLOOKUP($Z41,'Raw Data Beat - DAY 1'!$A$1:$Q$40,2,FALSE),0)</f>
        <v>0</v>
      </c>
      <c r="AC41" s="119">
        <f ca="1">IFERROR(VLOOKUP($Z41,'Raw Data Beat - DAY 1'!$A$1:$Q$40,3,FALSE),0)</f>
        <v>0</v>
      </c>
      <c r="AD41" s="119">
        <f ca="1">IFERROR(VLOOKUP($Z41,'Raw Data Beat - DAY 1'!$A$1:$Q$40,4,FALSE),0)</f>
        <v>0</v>
      </c>
      <c r="AE41" s="119">
        <f ca="1">IFERROR(VLOOKUP($Z41,'Raw Data Beat - DAY 1'!$A$1:$Q$40,5,FALSE),0)</f>
        <v>0</v>
      </c>
      <c r="AF41" s="119">
        <f ca="1">IFERROR(VLOOKUP($Z41,'Raw Data Beat - DAY 1'!$A$1:$Q$40,6,FALSE),0)</f>
        <v>0</v>
      </c>
      <c r="AG41" s="119">
        <f ca="1">IFERROR(VLOOKUP($Z41,'Raw Data Beat - DAY 1'!$A$1:$Q$40,7,FALSE),0)</f>
        <v>0</v>
      </c>
      <c r="AH41" s="119">
        <f ca="1">IFERROR(VLOOKUP($Z41,'Raw Data Beat - DAY 1'!$A$1:$Q$40,8,FALSE),0)</f>
        <v>0</v>
      </c>
      <c r="AI41" s="119">
        <f ca="1">IFERROR(VLOOKUP($Z41,'Raw Data Beat - DAY 1'!$A$1:$Q$40,9,FALSE),0)</f>
        <v>0</v>
      </c>
      <c r="AJ41" s="119">
        <f ca="1">IFERROR(VLOOKUP($Z41,'Raw Data Beat - DAY 1'!$A$1:$Q$40,10,FALSE),0)</f>
        <v>0</v>
      </c>
      <c r="AK41" s="119">
        <f ca="1">IFERROR(VLOOKUP($Z41,'Raw Data Beat - DAY 1'!$A$1:$Q$40,11,FALSE),0)</f>
        <v>0</v>
      </c>
      <c r="AL41" s="119">
        <f ca="1">IFERROR(VLOOKUP($Z41,'Raw Data Beat - DAY 1'!$A$1:$Q$40,12,FALSE),0)</f>
        <v>0</v>
      </c>
      <c r="AM41" s="119">
        <f ca="1">IFERROR(VLOOKUP($Z41,'Raw Data Beat - DAY 1'!$A$1:$Q$40,13,FALSE),0)</f>
        <v>0</v>
      </c>
      <c r="AN41" s="119">
        <f ca="1">IFERROR(VLOOKUP($Z41,'Raw Data Beat - DAY 1'!$A$1:$Q$40,14,FALSE),0)</f>
        <v>0</v>
      </c>
      <c r="AO41" s="119">
        <f ca="1">IFERROR(VLOOKUP($Z41,'Raw Data Beat - DAY 1'!$A$1:$Q$40,15,FALSE),0)</f>
        <v>0</v>
      </c>
      <c r="AP41" s="119">
        <f ca="1">IFERROR(VLOOKUP($Z41,'Raw Data Beat - DAY 1'!$A$1:$Q$40,16,FALSE),0)</f>
        <v>0</v>
      </c>
      <c r="AQ41" s="119">
        <f ca="1">IFERROR(VLOOKUP($Z41,'Raw Data Beat - DAY 1'!$A$1:$Q$40,17,FALSE),0)</f>
        <v>0</v>
      </c>
      <c r="AR41" s="108"/>
      <c r="AS41" s="108"/>
      <c r="AT41" s="116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</row>
    <row r="42" spans="26:57" x14ac:dyDescent="0.25">
      <c r="Z42" s="106" t="str">
        <f t="shared" ca="1" si="0"/>
        <v>KINGS MEAD - RESIDENT</v>
      </c>
      <c r="AA42" s="118" t="s">
        <v>23</v>
      </c>
      <c r="AB42" s="119">
        <f ca="1">IFERROR(VLOOKUP($Z42,'Raw Data Beat - DAY 1'!$A$1:$Q$40,2,FALSE),0)</f>
        <v>1</v>
      </c>
      <c r="AC42" s="119">
        <f ca="1">IFERROR(VLOOKUP($Z42,'Raw Data Beat - DAY 1'!$A$1:$Q$40,3,FALSE),0)</f>
        <v>1</v>
      </c>
      <c r="AD42" s="119">
        <f ca="1">IFERROR(VLOOKUP($Z42,'Raw Data Beat - DAY 1'!$A$1:$Q$40,4,FALSE),0)</f>
        <v>2</v>
      </c>
      <c r="AE42" s="119">
        <f ca="1">IFERROR(VLOOKUP($Z42,'Raw Data Beat - DAY 1'!$A$1:$Q$40,5,FALSE),0)</f>
        <v>2</v>
      </c>
      <c r="AF42" s="119">
        <f ca="1">IFERROR(VLOOKUP($Z42,'Raw Data Beat - DAY 1'!$A$1:$Q$40,6,FALSE),0)</f>
        <v>2</v>
      </c>
      <c r="AG42" s="119">
        <f ca="1">IFERROR(VLOOKUP($Z42,'Raw Data Beat - DAY 1'!$A$1:$Q$40,7,FALSE),0)</f>
        <v>2</v>
      </c>
      <c r="AH42" s="119">
        <f ca="1">IFERROR(VLOOKUP($Z42,'Raw Data Beat - DAY 1'!$A$1:$Q$40,8,FALSE),0)</f>
        <v>2</v>
      </c>
      <c r="AI42" s="119">
        <f ca="1">IFERROR(VLOOKUP($Z42,'Raw Data Beat - DAY 1'!$A$1:$Q$40,9,FALSE),0)</f>
        <v>2</v>
      </c>
      <c r="AJ42" s="119">
        <f ca="1">IFERROR(VLOOKUP($Z42,'Raw Data Beat - DAY 1'!$A$1:$Q$40,10,FALSE),0)</f>
        <v>2</v>
      </c>
      <c r="AK42" s="119">
        <f ca="1">IFERROR(VLOOKUP($Z42,'Raw Data Beat - DAY 1'!$A$1:$Q$40,11,FALSE),0)</f>
        <v>2</v>
      </c>
      <c r="AL42" s="119">
        <f ca="1">IFERROR(VLOOKUP($Z42,'Raw Data Beat - DAY 1'!$A$1:$Q$40,12,FALSE),0)</f>
        <v>2</v>
      </c>
      <c r="AM42" s="119">
        <f ca="1">IFERROR(VLOOKUP($Z42,'Raw Data Beat - DAY 1'!$A$1:$Q$40,13,FALSE),0)</f>
        <v>2</v>
      </c>
      <c r="AN42" s="119">
        <f ca="1">IFERROR(VLOOKUP($Z42,'Raw Data Beat - DAY 1'!$A$1:$Q$40,14,FALSE),0)</f>
        <v>2</v>
      </c>
      <c r="AO42" s="119">
        <f ca="1">IFERROR(VLOOKUP($Z42,'Raw Data Beat - DAY 1'!$A$1:$Q$40,15,FALSE),0)</f>
        <v>2</v>
      </c>
      <c r="AP42" s="119">
        <f ca="1">IFERROR(VLOOKUP($Z42,'Raw Data Beat - DAY 1'!$A$1:$Q$40,16,FALSE),0)</f>
        <v>1</v>
      </c>
      <c r="AQ42" s="119">
        <f ca="1">IFERROR(VLOOKUP($Z42,'Raw Data Beat - DAY 1'!$A$1:$Q$40,17,FALSE),0)</f>
        <v>1</v>
      </c>
      <c r="AR42" s="111"/>
      <c r="AS42" s="111"/>
    </row>
    <row r="43" spans="26:57" x14ac:dyDescent="0.25">
      <c r="Z43" s="106" t="str">
        <f t="shared" ca="1" si="0"/>
        <v>KINGS MEAD - SHORT STAY</v>
      </c>
      <c r="AA43" s="118" t="s">
        <v>24</v>
      </c>
      <c r="AB43" s="119">
        <f ca="1">IFERROR(VLOOKUP($Z43,'Raw Data Beat - DAY 1'!$A$1:$Q$40,2,FALSE),0)</f>
        <v>0</v>
      </c>
      <c r="AC43" s="119">
        <f ca="1">IFERROR(VLOOKUP($Z43,'Raw Data Beat - DAY 1'!$A$1:$Q$40,3,FALSE),0)</f>
        <v>0</v>
      </c>
      <c r="AD43" s="119">
        <f ca="1">IFERROR(VLOOKUP($Z43,'Raw Data Beat - DAY 1'!$A$1:$Q$40,4,FALSE),0)</f>
        <v>1</v>
      </c>
      <c r="AE43" s="119">
        <f ca="1">IFERROR(VLOOKUP($Z43,'Raw Data Beat - DAY 1'!$A$1:$Q$40,5,FALSE),0)</f>
        <v>1</v>
      </c>
      <c r="AF43" s="119">
        <f ca="1">IFERROR(VLOOKUP($Z43,'Raw Data Beat - DAY 1'!$A$1:$Q$40,6,FALSE),0)</f>
        <v>0</v>
      </c>
      <c r="AG43" s="119">
        <f ca="1">IFERROR(VLOOKUP($Z43,'Raw Data Beat - DAY 1'!$A$1:$Q$40,7,FALSE),0)</f>
        <v>2</v>
      </c>
      <c r="AH43" s="119">
        <f ca="1">IFERROR(VLOOKUP($Z43,'Raw Data Beat - DAY 1'!$A$1:$Q$40,8,FALSE),0)</f>
        <v>2</v>
      </c>
      <c r="AI43" s="119">
        <f ca="1">IFERROR(VLOOKUP($Z43,'Raw Data Beat - DAY 1'!$A$1:$Q$40,9,FALSE),0)</f>
        <v>1</v>
      </c>
      <c r="AJ43" s="119">
        <f ca="1">IFERROR(VLOOKUP($Z43,'Raw Data Beat - DAY 1'!$A$1:$Q$40,10,FALSE),0)</f>
        <v>0</v>
      </c>
      <c r="AK43" s="119">
        <f ca="1">IFERROR(VLOOKUP($Z43,'Raw Data Beat - DAY 1'!$A$1:$Q$40,11,FALSE),0)</f>
        <v>0</v>
      </c>
      <c r="AL43" s="119">
        <f ca="1">IFERROR(VLOOKUP($Z43,'Raw Data Beat - DAY 1'!$A$1:$Q$40,12,FALSE),0)</f>
        <v>1</v>
      </c>
      <c r="AM43" s="119">
        <f ca="1">IFERROR(VLOOKUP($Z43,'Raw Data Beat - DAY 1'!$A$1:$Q$40,13,FALSE),0)</f>
        <v>3</v>
      </c>
      <c r="AN43" s="119">
        <f ca="1">IFERROR(VLOOKUP($Z43,'Raw Data Beat - DAY 1'!$A$1:$Q$40,14,FALSE),0)</f>
        <v>2</v>
      </c>
      <c r="AO43" s="119">
        <f ca="1">IFERROR(VLOOKUP($Z43,'Raw Data Beat - DAY 1'!$A$1:$Q$40,15,FALSE),0)</f>
        <v>1</v>
      </c>
      <c r="AP43" s="119">
        <f ca="1">IFERROR(VLOOKUP($Z43,'Raw Data Beat - DAY 1'!$A$1:$Q$40,16,FALSE),0)</f>
        <v>0</v>
      </c>
      <c r="AQ43" s="119">
        <f ca="1">IFERROR(VLOOKUP($Z43,'Raw Data Beat - DAY 1'!$A$1:$Q$40,17,FALSE),0)</f>
        <v>0</v>
      </c>
      <c r="AR43" s="111"/>
      <c r="AS43" s="111"/>
    </row>
    <row r="44" spans="26:57" x14ac:dyDescent="0.25">
      <c r="Z44" s="106" t="str">
        <f t="shared" ca="1" si="0"/>
        <v>KINGS MEAD - OTHER</v>
      </c>
      <c r="AA44" s="118" t="s">
        <v>34</v>
      </c>
      <c r="AB44" s="119">
        <f ca="1">IFERROR(VLOOKUP($Z44,'Raw Data Beat - DAY 1'!$A$1:$Q$40,2,FALSE),0)</f>
        <v>0</v>
      </c>
      <c r="AC44" s="119">
        <f ca="1">IFERROR(VLOOKUP($Z44,'Raw Data Beat - DAY 1'!$A$1:$Q$40,3,FALSE),0)</f>
        <v>0</v>
      </c>
      <c r="AD44" s="119">
        <f ca="1">IFERROR(VLOOKUP($Z44,'Raw Data Beat - DAY 1'!$A$1:$Q$40,4,FALSE),0)</f>
        <v>0</v>
      </c>
      <c r="AE44" s="119">
        <f ca="1">IFERROR(VLOOKUP($Z44,'Raw Data Beat - DAY 1'!$A$1:$Q$40,5,FALSE),0)</f>
        <v>0</v>
      </c>
      <c r="AF44" s="119">
        <f ca="1">IFERROR(VLOOKUP($Z44,'Raw Data Beat - DAY 1'!$A$1:$Q$40,6,FALSE),0)</f>
        <v>0</v>
      </c>
      <c r="AG44" s="119">
        <f ca="1">IFERROR(VLOOKUP($Z44,'Raw Data Beat - DAY 1'!$A$1:$Q$40,7,FALSE),0)</f>
        <v>0</v>
      </c>
      <c r="AH44" s="119">
        <f ca="1">IFERROR(VLOOKUP($Z44,'Raw Data Beat - DAY 1'!$A$1:$Q$40,8,FALSE),0)</f>
        <v>0</v>
      </c>
      <c r="AI44" s="119">
        <f ca="1">IFERROR(VLOOKUP($Z44,'Raw Data Beat - DAY 1'!$A$1:$Q$40,9,FALSE),0)</f>
        <v>0</v>
      </c>
      <c r="AJ44" s="119">
        <f ca="1">IFERROR(VLOOKUP($Z44,'Raw Data Beat - DAY 1'!$A$1:$Q$40,10,FALSE),0)</f>
        <v>0</v>
      </c>
      <c r="AK44" s="119">
        <f ca="1">IFERROR(VLOOKUP($Z44,'Raw Data Beat - DAY 1'!$A$1:$Q$40,11,FALSE),0)</f>
        <v>0</v>
      </c>
      <c r="AL44" s="119">
        <f ca="1">IFERROR(VLOOKUP($Z44,'Raw Data Beat - DAY 1'!$A$1:$Q$40,12,FALSE),0)</f>
        <v>0</v>
      </c>
      <c r="AM44" s="119">
        <f ca="1">IFERROR(VLOOKUP($Z44,'Raw Data Beat - DAY 1'!$A$1:$Q$40,13,FALSE),0)</f>
        <v>0</v>
      </c>
      <c r="AN44" s="119">
        <f ca="1">IFERROR(VLOOKUP($Z44,'Raw Data Beat - DAY 1'!$A$1:$Q$40,14,FALSE),0)</f>
        <v>0</v>
      </c>
      <c r="AO44" s="119">
        <f ca="1">IFERROR(VLOOKUP($Z44,'Raw Data Beat - DAY 1'!$A$1:$Q$40,15,FALSE),0)</f>
        <v>0</v>
      </c>
      <c r="AP44" s="119">
        <f ca="1">IFERROR(VLOOKUP($Z44,'Raw Data Beat - DAY 1'!$A$1:$Q$40,16,FALSE),0)</f>
        <v>0</v>
      </c>
      <c r="AQ44" s="119">
        <f ca="1">IFERROR(VLOOKUP($Z44,'Raw Data Beat - DAY 1'!$A$1:$Q$40,17,FALSE),0)</f>
        <v>0</v>
      </c>
      <c r="AR44" s="111"/>
      <c r="AS44" s="111"/>
    </row>
    <row r="45" spans="26:57" x14ac:dyDescent="0.25">
      <c r="AA45" s="118" t="s">
        <v>26</v>
      </c>
      <c r="AB45" s="120">
        <f ca="1">$E$12</f>
        <v>7</v>
      </c>
      <c r="AC45" s="120">
        <f t="shared" ref="AC45:AQ45" ca="1" si="1">$E$12</f>
        <v>7</v>
      </c>
      <c r="AD45" s="120">
        <f t="shared" ca="1" si="1"/>
        <v>7</v>
      </c>
      <c r="AE45" s="120">
        <f t="shared" ca="1" si="1"/>
        <v>7</v>
      </c>
      <c r="AF45" s="120">
        <f t="shared" ca="1" si="1"/>
        <v>7</v>
      </c>
      <c r="AG45" s="120">
        <f t="shared" ca="1" si="1"/>
        <v>7</v>
      </c>
      <c r="AH45" s="120">
        <f t="shared" ca="1" si="1"/>
        <v>7</v>
      </c>
      <c r="AI45" s="120">
        <f t="shared" ca="1" si="1"/>
        <v>7</v>
      </c>
      <c r="AJ45" s="120">
        <f t="shared" ca="1" si="1"/>
        <v>7</v>
      </c>
      <c r="AK45" s="120">
        <f t="shared" ca="1" si="1"/>
        <v>7</v>
      </c>
      <c r="AL45" s="120">
        <f t="shared" ca="1" si="1"/>
        <v>7</v>
      </c>
      <c r="AM45" s="120">
        <f t="shared" ca="1" si="1"/>
        <v>7</v>
      </c>
      <c r="AN45" s="120">
        <f t="shared" ca="1" si="1"/>
        <v>7</v>
      </c>
      <c r="AO45" s="120">
        <f t="shared" ca="1" si="1"/>
        <v>7</v>
      </c>
      <c r="AP45" s="120">
        <f t="shared" ca="1" si="1"/>
        <v>7</v>
      </c>
      <c r="AQ45" s="120">
        <f t="shared" ca="1" si="1"/>
        <v>7</v>
      </c>
      <c r="AR45" s="111"/>
      <c r="AS45" s="111"/>
    </row>
    <row r="46" spans="26:57" x14ac:dyDescent="0.25">
      <c r="AA46" s="118" t="s">
        <v>28</v>
      </c>
      <c r="AB46" s="120">
        <f ca="1">AB45-(SUM(AB38:AB44))</f>
        <v>6</v>
      </c>
      <c r="AC46" s="120">
        <f t="shared" ref="AC46:AQ46" ca="1" si="2">AC45-(SUM(AC38:AC44))</f>
        <v>6</v>
      </c>
      <c r="AD46" s="120">
        <f t="shared" ca="1" si="2"/>
        <v>1</v>
      </c>
      <c r="AE46" s="120">
        <f t="shared" ca="1" si="2"/>
        <v>1</v>
      </c>
      <c r="AF46" s="120">
        <f t="shared" ca="1" si="2"/>
        <v>2</v>
      </c>
      <c r="AG46" s="120">
        <f t="shared" ca="1" si="2"/>
        <v>0</v>
      </c>
      <c r="AH46" s="120">
        <f t="shared" ca="1" si="2"/>
        <v>0</v>
      </c>
      <c r="AI46" s="120">
        <f t="shared" ca="1" si="2"/>
        <v>1</v>
      </c>
      <c r="AJ46" s="120">
        <f t="shared" ca="1" si="2"/>
        <v>2</v>
      </c>
      <c r="AK46" s="120">
        <f t="shared" ca="1" si="2"/>
        <v>2</v>
      </c>
      <c r="AL46" s="120">
        <f t="shared" ca="1" si="2"/>
        <v>1</v>
      </c>
      <c r="AM46" s="120">
        <f t="shared" ca="1" si="2"/>
        <v>2</v>
      </c>
      <c r="AN46" s="120">
        <f t="shared" ca="1" si="2"/>
        <v>3</v>
      </c>
      <c r="AO46" s="120">
        <f t="shared" ca="1" si="2"/>
        <v>4</v>
      </c>
      <c r="AP46" s="120">
        <f t="shared" ca="1" si="2"/>
        <v>6</v>
      </c>
      <c r="AQ46" s="120">
        <f t="shared" ca="1" si="2"/>
        <v>6</v>
      </c>
      <c r="AR46" s="111"/>
      <c r="AS46" s="111"/>
    </row>
    <row r="47" spans="26:57" x14ac:dyDescent="0.25">
      <c r="AA47" s="121" t="s">
        <v>25</v>
      </c>
      <c r="AB47" s="106" t="s">
        <v>19</v>
      </c>
      <c r="AC47" s="106" t="s">
        <v>21</v>
      </c>
      <c r="AD47" s="106" t="s">
        <v>22</v>
      </c>
      <c r="AE47" s="106" t="s">
        <v>23</v>
      </c>
      <c r="AF47" s="106" t="s">
        <v>24</v>
      </c>
      <c r="AG47" s="111" t="s">
        <v>20</v>
      </c>
      <c r="AH47" s="111" t="s">
        <v>34</v>
      </c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</row>
    <row r="48" spans="26:57" x14ac:dyDescent="0.25">
      <c r="AA48" s="121" t="str">
        <f ca="1">C8</f>
        <v>KINGS MEAD</v>
      </c>
      <c r="AB48" s="119">
        <f ca="1">INDEX('Raw Data User'!$A$2:$I$11,MATCH('KINGS MEAD'!$AA$48,'Raw Data User'!$A$2:$A$11,0),MATCH('KINGS MEAD'!AB$47,'Raw Data User'!$A$2:$H$2,0))</f>
        <v>3</v>
      </c>
      <c r="AC48" s="119">
        <f ca="1">INDEX('Raw Data User'!$A$2:$I$11,MATCH('KINGS MEAD'!$AA$48,'Raw Data User'!$A$2:$A$11,0),MATCH('KINGS MEAD'!AC$47,'Raw Data User'!$A$2:$H$2,0))</f>
        <v>0</v>
      </c>
      <c r="AD48" s="119">
        <f ca="1">INDEX('Raw Data User'!$A$2:$I$11,MATCH('KINGS MEAD'!$AA$48,'Raw Data User'!$A$2:$A$11,0),MATCH('KINGS MEAD'!AD$47,'Raw Data User'!$A$2:$H$2,0))</f>
        <v>0</v>
      </c>
      <c r="AE48" s="119">
        <f ca="1">INDEX('Raw Data User'!$A$2:$I$11,MATCH('KINGS MEAD'!$AA$48,'Raw Data User'!$A$2:$A$11,0),MATCH('KINGS MEAD'!AE$47,'Raw Data User'!$A$2:$H$2,0))</f>
        <v>2</v>
      </c>
      <c r="AF48" s="119">
        <f ca="1">INDEX('Raw Data User'!$A$2:$I$11,MATCH('KINGS MEAD'!$AA$48,'Raw Data User'!$A$2:$A$11,0),MATCH('KINGS MEAD'!AF$47,'Raw Data User'!$A$2:$H$2,0))</f>
        <v>7</v>
      </c>
      <c r="AG48" s="119">
        <f ca="1">INDEX('Raw Data User'!$A$2:$I$11,MATCH('KINGS MEAD'!$AA$48,'Raw Data User'!$A$2:$A$11,0),MATCH('KINGS MEAD'!AG$47,'Raw Data User'!$A$2:$H$2,0))</f>
        <v>0</v>
      </c>
      <c r="AH48" s="119">
        <f ca="1">INDEX('Raw Data User'!$A$2:$I$11,MATCH('KINGS MEAD'!$AA$48,'Raw Data User'!$A$2:$A$11,0),MATCH('KINGS MEAD'!AH$47,'Raw Data User'!$A$2:$H$2,0))</f>
        <v>0</v>
      </c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</row>
    <row r="49" spans="26:45" x14ac:dyDescent="0.25">
      <c r="AA49" s="110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</row>
    <row r="50" spans="26:45" x14ac:dyDescent="0.25">
      <c r="AB50" s="113"/>
      <c r="AC50" s="113"/>
      <c r="AD50" s="113"/>
      <c r="AE50" s="113"/>
      <c r="AF50" s="113"/>
      <c r="AG50" s="113"/>
      <c r="AH50" s="113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</row>
    <row r="51" spans="26:45" x14ac:dyDescent="0.25">
      <c r="AA51" s="114" t="s">
        <v>32</v>
      </c>
      <c r="AB51" s="111"/>
      <c r="AC51" s="111"/>
      <c r="AD51" s="111"/>
      <c r="AE51" s="111"/>
      <c r="AF51" s="111"/>
      <c r="AG51" s="111"/>
      <c r="AH51" s="111"/>
    </row>
    <row r="53" spans="26:45" x14ac:dyDescent="0.25">
      <c r="AB53" s="107" t="s">
        <v>17</v>
      </c>
    </row>
    <row r="54" spans="26:45" x14ac:dyDescent="0.25">
      <c r="AA54" s="116" t="s">
        <v>18</v>
      </c>
      <c r="AB54" s="122">
        <v>0.20833333333333334</v>
      </c>
      <c r="AC54" s="122">
        <v>0.25</v>
      </c>
      <c r="AD54" s="122">
        <v>0.29166666666666669</v>
      </c>
      <c r="AE54" s="122">
        <v>0.33333333333333331</v>
      </c>
      <c r="AF54" s="122">
        <v>0.375</v>
      </c>
      <c r="AG54" s="122">
        <v>0.41666666666666669</v>
      </c>
      <c r="AH54" s="122">
        <v>0.45833333333333331</v>
      </c>
      <c r="AI54" s="122">
        <v>0.5</v>
      </c>
      <c r="AJ54" s="122">
        <v>0.54166666666666663</v>
      </c>
      <c r="AK54" s="122">
        <v>0.58333333333333337</v>
      </c>
      <c r="AL54" s="122">
        <v>0.625</v>
      </c>
      <c r="AM54" s="122">
        <v>0.66666666666666663</v>
      </c>
      <c r="AN54" s="122">
        <v>0.70833333333333337</v>
      </c>
      <c r="AO54" s="122">
        <v>0.75</v>
      </c>
      <c r="AP54" s="122">
        <v>0.79166666666666663</v>
      </c>
      <c r="AQ54" s="122">
        <v>0.83333333333333337</v>
      </c>
    </row>
    <row r="55" spans="26:45" x14ac:dyDescent="0.25">
      <c r="Z55" s="106" t="str">
        <f t="shared" ref="Z55:Z61" ca="1" si="3">CONCATENATE($C$8," - ",AA55)</f>
        <v>KINGS MEAD - COMMUTER</v>
      </c>
      <c r="AA55" s="123" t="s">
        <v>19</v>
      </c>
      <c r="AB55" s="124">
        <f ca="1">IFERROR(VLOOKUP($Z55,'Raw Data Beat - DAY 2'!A2:Q33,2,FALSE),0)</f>
        <v>0</v>
      </c>
      <c r="AC55" s="124">
        <f ca="1">IFERROR(VLOOKUP($Z55,'Raw Data Beat - DAY 2'!$A$2:$Q$33,3,FALSE),0)</f>
        <v>0</v>
      </c>
      <c r="AD55" s="124">
        <f ca="1">IFERROR(VLOOKUP($Z55,'Raw Data Beat - DAY 2'!$A$2:$Q$33,4,FALSE),0)</f>
        <v>0</v>
      </c>
      <c r="AE55" s="124">
        <f ca="1">IFERROR(VLOOKUP($Z55,'Raw Data Beat - DAY 2'!$A$2:$Q$33,5,FALSE),0)</f>
        <v>0</v>
      </c>
      <c r="AF55" s="124">
        <f ca="1">IFERROR(VLOOKUP($Z55,'Raw Data Beat - DAY 2'!$A$2:$Q$33,6,FALSE),0)</f>
        <v>0</v>
      </c>
      <c r="AG55" s="124">
        <f ca="1">IFERROR(VLOOKUP($Z55,'Raw Data Beat - DAY 2'!$A$2:$Q$33,7,FALSE),0)</f>
        <v>0</v>
      </c>
      <c r="AH55" s="124">
        <f ca="1">IFERROR(VLOOKUP($Z55,'Raw Data Beat - DAY 2'!$A$2:$Q$33,8,FALSE),0)</f>
        <v>0</v>
      </c>
      <c r="AI55" s="124">
        <f ca="1">IFERROR(VLOOKUP($Z55,'Raw Data Beat - DAY 2'!$A$2:$Q$33,9,FALSE),0)</f>
        <v>0</v>
      </c>
      <c r="AJ55" s="124">
        <f ca="1">IFERROR(VLOOKUP($Z55,'Raw Data Beat - DAY 2'!$A$2:$Q$33,10,FALSE),0)</f>
        <v>0</v>
      </c>
      <c r="AK55" s="124">
        <f ca="1">IFERROR(VLOOKUP($Z55,'Raw Data Beat - DAY 2'!$A$2:$Q$33,11,FALSE),0)</f>
        <v>0</v>
      </c>
      <c r="AL55" s="124">
        <f ca="1">IFERROR(VLOOKUP($Z55,'Raw Data Beat - DAY 2'!$A$2:$Q$33,12,FALSE),0)</f>
        <v>0</v>
      </c>
      <c r="AM55" s="124">
        <f ca="1">IFERROR(VLOOKUP($Z55,'Raw Data Beat - DAY 2'!$A$2:$Q$33,13,FALSE),0)</f>
        <v>0</v>
      </c>
      <c r="AN55" s="124">
        <f ca="1">IFERROR(VLOOKUP($Z55,'Raw Data Beat - DAY 2'!$A$2:$Q$33,14,FALSE),0)</f>
        <v>0</v>
      </c>
      <c r="AO55" s="124">
        <f ca="1">IFERROR(VLOOKUP($Z55,'Raw Data Beat - DAY 2'!$A$2:$Q$33,15,FALSE),0)</f>
        <v>0</v>
      </c>
      <c r="AP55" s="124">
        <f ca="1">IFERROR(VLOOKUP($Z55,'Raw Data Beat - DAY 2'!$A$2:$Q$33,16,FALSE),0)</f>
        <v>0</v>
      </c>
      <c r="AQ55" s="124">
        <f ca="1">IFERROR(VLOOKUP($Z55,'Raw Data Beat - DAY 2'!$A$2:$Q$33,17,FALSE),0)</f>
        <v>0</v>
      </c>
    </row>
    <row r="56" spans="26:45" x14ac:dyDescent="0.25">
      <c r="Z56" s="106" t="str">
        <f t="shared" ca="1" si="3"/>
        <v>KINGS MEAD - DISABLED</v>
      </c>
      <c r="AA56" s="123" t="s">
        <v>20</v>
      </c>
      <c r="AB56" s="119">
        <f ca="1">IFERROR(VLOOKUP($Z56,'Raw Data Beat - DAY 2'!$A$2:$Q$33,2,FALSE),0)</f>
        <v>0</v>
      </c>
      <c r="AC56" s="119">
        <f ca="1">IFERROR(VLOOKUP($Z56,'Raw Data Beat - DAY 2'!$A$2:$Q$33,3,FALSE),0)</f>
        <v>0</v>
      </c>
      <c r="AD56" s="119">
        <f ca="1">IFERROR(VLOOKUP($Z56,'Raw Data Beat - DAY 2'!$A$2:$Q$33,4,FALSE),0)</f>
        <v>0</v>
      </c>
      <c r="AE56" s="119">
        <f ca="1">IFERROR(VLOOKUP($Z56,'Raw Data Beat - DAY 2'!$A$2:$Q$33,5,FALSE),0)</f>
        <v>0</v>
      </c>
      <c r="AF56" s="119">
        <f ca="1">IFERROR(VLOOKUP($Z56,'Raw Data Beat - DAY 2'!$A$2:$Q$33,6,FALSE),0)</f>
        <v>0</v>
      </c>
      <c r="AG56" s="119">
        <f ca="1">IFERROR(VLOOKUP($Z56,'Raw Data Beat - DAY 2'!$A$2:$Q$33,7,FALSE),0)</f>
        <v>0</v>
      </c>
      <c r="AH56" s="119">
        <f ca="1">IFERROR(VLOOKUP($Z56,'Raw Data Beat - DAY 2'!$A$2:$Q$33,8,FALSE),0)</f>
        <v>0</v>
      </c>
      <c r="AI56" s="119">
        <f ca="1">IFERROR(VLOOKUP($Z56,'Raw Data Beat - DAY 2'!$A$2:$Q$33,9,FALSE),0)</f>
        <v>0</v>
      </c>
      <c r="AJ56" s="119">
        <f ca="1">IFERROR(VLOOKUP($Z56,'Raw Data Beat - DAY 2'!$A$2:$Q$33,10,FALSE),0)</f>
        <v>0</v>
      </c>
      <c r="AK56" s="119">
        <f ca="1">IFERROR(VLOOKUP($Z56,'Raw Data Beat - DAY 2'!$A$2:$Q$33,11,FALSE),0)</f>
        <v>0</v>
      </c>
      <c r="AL56" s="119">
        <f ca="1">IFERROR(VLOOKUP($Z56,'Raw Data Beat - DAY 2'!$A$2:$Q$33,12,FALSE),0)</f>
        <v>0</v>
      </c>
      <c r="AM56" s="119">
        <f ca="1">IFERROR(VLOOKUP($Z56,'Raw Data Beat - DAY 2'!$A$2:$Q$33,13,FALSE),0)</f>
        <v>0</v>
      </c>
      <c r="AN56" s="119">
        <f ca="1">IFERROR(VLOOKUP($Z56,'Raw Data Beat - DAY 2'!$A$2:$Q$33,14,FALSE),0)</f>
        <v>0</v>
      </c>
      <c r="AO56" s="119">
        <f ca="1">IFERROR(VLOOKUP($Z56,'Raw Data Beat - DAY 2'!$A$2:$Q$33,15,FALSE),0)</f>
        <v>0</v>
      </c>
      <c r="AP56" s="119">
        <f ca="1">IFERROR(VLOOKUP($Z56,'Raw Data Beat - DAY 2'!$A$2:$Q$33,16,FALSE),0)</f>
        <v>0</v>
      </c>
      <c r="AQ56" s="119">
        <f ca="1">IFERROR(VLOOKUP($Z56,'Raw Data Beat - DAY 2'!$A$2:$Q$33,17,FALSE),0)</f>
        <v>0</v>
      </c>
    </row>
    <row r="57" spans="26:45" x14ac:dyDescent="0.25">
      <c r="Z57" s="106" t="str">
        <f t="shared" ca="1" si="3"/>
        <v>KINGS MEAD - ILLEGAL</v>
      </c>
      <c r="AA57" s="123" t="s">
        <v>21</v>
      </c>
      <c r="AB57" s="119">
        <f ca="1">IFERROR(VLOOKUP($Z57,'Raw Data Beat - DAY 2'!$A$2:$Q$33,2,FALSE),0)</f>
        <v>0</v>
      </c>
      <c r="AC57" s="119">
        <f ca="1">IFERROR(VLOOKUP($Z57,'Raw Data Beat - DAY 2'!$A$2:$Q$33,3,FALSE),0)</f>
        <v>0</v>
      </c>
      <c r="AD57" s="119">
        <f ca="1">IFERROR(VLOOKUP($Z57,'Raw Data Beat - DAY 2'!$A$2:$Q$33,4,FALSE),0)</f>
        <v>0</v>
      </c>
      <c r="AE57" s="119">
        <f ca="1">IFERROR(VLOOKUP($Z57,'Raw Data Beat - DAY 2'!$A$2:$Q$33,5,FALSE),0)</f>
        <v>0</v>
      </c>
      <c r="AF57" s="119">
        <f ca="1">IFERROR(VLOOKUP($Z57,'Raw Data Beat - DAY 2'!$A$2:$Q$33,6,FALSE),0)</f>
        <v>0</v>
      </c>
      <c r="AG57" s="119">
        <f ca="1">IFERROR(VLOOKUP($Z57,'Raw Data Beat - DAY 2'!$A$2:$Q$33,7,FALSE),0)</f>
        <v>0</v>
      </c>
      <c r="AH57" s="119">
        <f ca="1">IFERROR(VLOOKUP($Z57,'Raw Data Beat - DAY 2'!$A$2:$Q$33,8,FALSE),0)</f>
        <v>0</v>
      </c>
      <c r="AI57" s="119">
        <f ca="1">IFERROR(VLOOKUP($Z57,'Raw Data Beat - DAY 2'!$A$2:$Q$33,9,FALSE),0)</f>
        <v>0</v>
      </c>
      <c r="AJ57" s="119">
        <f ca="1">IFERROR(VLOOKUP($Z57,'Raw Data Beat - DAY 2'!$A$2:$Q$33,10,FALSE),0)</f>
        <v>0</v>
      </c>
      <c r="AK57" s="119">
        <f ca="1">IFERROR(VLOOKUP($Z57,'Raw Data Beat - DAY 2'!$A$2:$Q$33,11,FALSE),0)</f>
        <v>0</v>
      </c>
      <c r="AL57" s="119">
        <f ca="1">IFERROR(VLOOKUP($Z57,'Raw Data Beat - DAY 2'!$A$2:$Q$33,12,FALSE),0)</f>
        <v>0</v>
      </c>
      <c r="AM57" s="119">
        <f ca="1">IFERROR(VLOOKUP($Z57,'Raw Data Beat - DAY 2'!$A$2:$Q$33,13,FALSE),0)</f>
        <v>0</v>
      </c>
      <c r="AN57" s="119">
        <f ca="1">IFERROR(VLOOKUP($Z57,'Raw Data Beat - DAY 2'!$A$2:$Q$33,14,FALSE),0)</f>
        <v>0</v>
      </c>
      <c r="AO57" s="119">
        <f ca="1">IFERROR(VLOOKUP($Z57,'Raw Data Beat - DAY 2'!$A$2:$Q$33,15,FALSE),0)</f>
        <v>0</v>
      </c>
      <c r="AP57" s="119">
        <f ca="1">IFERROR(VLOOKUP($Z57,'Raw Data Beat - DAY 2'!$A$2:$Q$33,16,FALSE),0)</f>
        <v>0</v>
      </c>
      <c r="AQ57" s="119">
        <f ca="1">IFERROR(VLOOKUP($Z57,'Raw Data Beat - DAY 2'!$A$2:$Q$33,17,FALSE),0)</f>
        <v>0</v>
      </c>
    </row>
    <row r="58" spans="26:45" x14ac:dyDescent="0.25">
      <c r="Z58" s="106" t="str">
        <f t="shared" ca="1" si="3"/>
        <v>KINGS MEAD - LONG STAY</v>
      </c>
      <c r="AA58" s="123" t="s">
        <v>22</v>
      </c>
      <c r="AB58" s="119">
        <f ca="1">IFERROR(VLOOKUP($Z58,'Raw Data Beat - DAY 2'!$A$2:$Q$33,2,FALSE),0)</f>
        <v>0</v>
      </c>
      <c r="AC58" s="119">
        <f ca="1">IFERROR(VLOOKUP($Z58,'Raw Data Beat - DAY 2'!$A$2:$Q$33,3,FALSE),0)</f>
        <v>0</v>
      </c>
      <c r="AD58" s="119">
        <f ca="1">IFERROR(VLOOKUP($Z58,'Raw Data Beat - DAY 2'!$A$2:$Q$33,4,FALSE),0)</f>
        <v>0</v>
      </c>
      <c r="AE58" s="119">
        <f ca="1">IFERROR(VLOOKUP($Z58,'Raw Data Beat - DAY 2'!$A$2:$Q$33,5,FALSE),0)</f>
        <v>0</v>
      </c>
      <c r="AF58" s="119">
        <f ca="1">IFERROR(VLOOKUP($Z58,'Raw Data Beat - DAY 2'!$A$2:$Q$33,6,FALSE),0)</f>
        <v>0</v>
      </c>
      <c r="AG58" s="119">
        <f ca="1">IFERROR(VLOOKUP($Z58,'Raw Data Beat - DAY 2'!$A$2:$Q$33,7,FALSE),0)</f>
        <v>0</v>
      </c>
      <c r="AH58" s="119">
        <f ca="1">IFERROR(VLOOKUP($Z58,'Raw Data Beat - DAY 2'!$A$2:$Q$33,8,FALSE),0)</f>
        <v>0</v>
      </c>
      <c r="AI58" s="119">
        <f ca="1">IFERROR(VLOOKUP($Z58,'Raw Data Beat - DAY 2'!$A$2:$Q$33,9,FALSE),0)</f>
        <v>0</v>
      </c>
      <c r="AJ58" s="119">
        <f ca="1">IFERROR(VLOOKUP($Z58,'Raw Data Beat - DAY 2'!$A$2:$Q$33,10,FALSE),0)</f>
        <v>0</v>
      </c>
      <c r="AK58" s="119">
        <f ca="1">IFERROR(VLOOKUP($Z58,'Raw Data Beat - DAY 2'!$A$2:$Q$33,11,FALSE),0)</f>
        <v>0</v>
      </c>
      <c r="AL58" s="119">
        <f ca="1">IFERROR(VLOOKUP($Z58,'Raw Data Beat - DAY 2'!$A$2:$Q$33,12,FALSE),0)</f>
        <v>0</v>
      </c>
      <c r="AM58" s="119">
        <f ca="1">IFERROR(VLOOKUP($Z58,'Raw Data Beat - DAY 2'!$A$2:$Q$33,13,FALSE),0)</f>
        <v>0</v>
      </c>
      <c r="AN58" s="119">
        <f ca="1">IFERROR(VLOOKUP($Z58,'Raw Data Beat - DAY 2'!$A$2:$Q$33,14,FALSE),0)</f>
        <v>0</v>
      </c>
      <c r="AO58" s="119">
        <f ca="1">IFERROR(VLOOKUP($Z58,'Raw Data Beat - DAY 2'!$A$2:$Q$33,15,FALSE),0)</f>
        <v>0</v>
      </c>
      <c r="AP58" s="119">
        <f ca="1">IFERROR(VLOOKUP($Z58,'Raw Data Beat - DAY 2'!$A$2:$Q$33,16,FALSE),0)</f>
        <v>0</v>
      </c>
      <c r="AQ58" s="119">
        <f ca="1">IFERROR(VLOOKUP($Z58,'Raw Data Beat - DAY 2'!$A$2:$Q$33,17,FALSE),0)</f>
        <v>0</v>
      </c>
    </row>
    <row r="59" spans="26:45" x14ac:dyDescent="0.25">
      <c r="Z59" s="106" t="str">
        <f t="shared" ca="1" si="3"/>
        <v>KINGS MEAD - RESIDENT</v>
      </c>
      <c r="AA59" s="123" t="s">
        <v>23</v>
      </c>
      <c r="AB59" s="119">
        <f ca="1">IFERROR(VLOOKUP($Z59,'Raw Data Beat - DAY 2'!$A$2:$Q$33,2,FALSE),0)</f>
        <v>2</v>
      </c>
      <c r="AC59" s="119">
        <f ca="1">IFERROR(VLOOKUP($Z59,'Raw Data Beat - DAY 2'!$A$2:$Q$33,3,FALSE),0)</f>
        <v>2</v>
      </c>
      <c r="AD59" s="119">
        <f ca="1">IFERROR(VLOOKUP($Z59,'Raw Data Beat - DAY 2'!$A$2:$Q$33,4,FALSE),0)</f>
        <v>2</v>
      </c>
      <c r="AE59" s="119">
        <f ca="1">IFERROR(VLOOKUP($Z59,'Raw Data Beat - DAY 2'!$A$2:$Q$33,5,FALSE),0)</f>
        <v>1</v>
      </c>
      <c r="AF59" s="119">
        <f ca="1">IFERROR(VLOOKUP($Z59,'Raw Data Beat - DAY 2'!$A$2:$Q$33,6,FALSE),0)</f>
        <v>1</v>
      </c>
      <c r="AG59" s="119">
        <f ca="1">IFERROR(VLOOKUP($Z59,'Raw Data Beat - DAY 2'!$A$2:$Q$33,7,FALSE),0)</f>
        <v>1</v>
      </c>
      <c r="AH59" s="119">
        <f ca="1">IFERROR(VLOOKUP($Z59,'Raw Data Beat - DAY 2'!$A$2:$Q$33,8,FALSE),0)</f>
        <v>1</v>
      </c>
      <c r="AI59" s="119">
        <f ca="1">IFERROR(VLOOKUP($Z59,'Raw Data Beat - DAY 2'!$A$2:$Q$33,9,FALSE),0)</f>
        <v>1</v>
      </c>
      <c r="AJ59" s="119">
        <f ca="1">IFERROR(VLOOKUP($Z59,'Raw Data Beat - DAY 2'!$A$2:$Q$33,10,FALSE),0)</f>
        <v>0</v>
      </c>
      <c r="AK59" s="119">
        <f ca="1">IFERROR(VLOOKUP($Z59,'Raw Data Beat - DAY 2'!$A$2:$Q$33,11,FALSE),0)</f>
        <v>0</v>
      </c>
      <c r="AL59" s="119">
        <f ca="1">IFERROR(VLOOKUP($Z59,'Raw Data Beat - DAY 2'!$A$2:$Q$33,12,FALSE),0)</f>
        <v>0</v>
      </c>
      <c r="AM59" s="119">
        <f ca="1">IFERROR(VLOOKUP($Z59,'Raw Data Beat - DAY 2'!$A$2:$Q$33,13,FALSE),0)</f>
        <v>0</v>
      </c>
      <c r="AN59" s="119">
        <f ca="1">IFERROR(VLOOKUP($Z59,'Raw Data Beat - DAY 2'!$A$2:$Q$33,14,FALSE),0)</f>
        <v>0</v>
      </c>
      <c r="AO59" s="119">
        <f ca="1">IFERROR(VLOOKUP($Z59,'Raw Data Beat - DAY 2'!$A$2:$Q$33,15,FALSE),0)</f>
        <v>0</v>
      </c>
      <c r="AP59" s="119">
        <f ca="1">IFERROR(VLOOKUP($Z59,'Raw Data Beat - DAY 2'!$A$2:$Q$33,16,FALSE),0)</f>
        <v>0</v>
      </c>
      <c r="AQ59" s="119">
        <f ca="1">IFERROR(VLOOKUP($Z59,'Raw Data Beat - DAY 2'!$A$2:$Q$33,17,FALSE),0)</f>
        <v>0</v>
      </c>
    </row>
    <row r="60" spans="26:45" x14ac:dyDescent="0.25">
      <c r="Z60" s="106" t="str">
        <f t="shared" ca="1" si="3"/>
        <v>KINGS MEAD - SHORT STAY</v>
      </c>
      <c r="AA60" s="123" t="s">
        <v>24</v>
      </c>
      <c r="AB60" s="119">
        <f ca="1">IFERROR(VLOOKUP($Z60,'Raw Data Beat - DAY 2'!$A$2:$Q$33,2,FALSE),0)</f>
        <v>0</v>
      </c>
      <c r="AC60" s="119">
        <f ca="1">IFERROR(VLOOKUP($Z60,'Raw Data Beat - DAY 2'!$A$2:$Q$33,3,FALSE),0)</f>
        <v>0</v>
      </c>
      <c r="AD60" s="119">
        <f ca="1">IFERROR(VLOOKUP($Z60,'Raw Data Beat - DAY 2'!$A$2:$Q$33,4,FALSE),0)</f>
        <v>0</v>
      </c>
      <c r="AE60" s="119">
        <f ca="1">IFERROR(VLOOKUP($Z60,'Raw Data Beat - DAY 2'!$A$2:$Q$33,5,FALSE),0)</f>
        <v>0</v>
      </c>
      <c r="AF60" s="119">
        <f ca="1">IFERROR(VLOOKUP($Z60,'Raw Data Beat - DAY 2'!$A$2:$Q$33,6,FALSE),0)</f>
        <v>0</v>
      </c>
      <c r="AG60" s="119">
        <f ca="1">IFERROR(VLOOKUP($Z60,'Raw Data Beat - DAY 2'!$A$2:$Q$33,7,FALSE),0)</f>
        <v>1</v>
      </c>
      <c r="AH60" s="119">
        <f ca="1">IFERROR(VLOOKUP($Z60,'Raw Data Beat - DAY 2'!$A$2:$Q$33,8,FALSE),0)</f>
        <v>1</v>
      </c>
      <c r="AI60" s="119">
        <f ca="1">IFERROR(VLOOKUP($Z60,'Raw Data Beat - DAY 2'!$A$2:$Q$33,9,FALSE),0)</f>
        <v>2</v>
      </c>
      <c r="AJ60" s="119">
        <f ca="1">IFERROR(VLOOKUP($Z60,'Raw Data Beat - DAY 2'!$A$2:$Q$33,10,FALSE),0)</f>
        <v>2</v>
      </c>
      <c r="AK60" s="119">
        <f ca="1">IFERROR(VLOOKUP($Z60,'Raw Data Beat - DAY 2'!$A$2:$Q$33,11,FALSE),0)</f>
        <v>1</v>
      </c>
      <c r="AL60" s="119">
        <f ca="1">IFERROR(VLOOKUP($Z60,'Raw Data Beat - DAY 2'!$A$2:$Q$33,12,FALSE),0)</f>
        <v>0</v>
      </c>
      <c r="AM60" s="119">
        <f ca="1">IFERROR(VLOOKUP($Z60,'Raw Data Beat - DAY 2'!$A$2:$Q$33,13,FALSE),0)</f>
        <v>0</v>
      </c>
      <c r="AN60" s="119">
        <f ca="1">IFERROR(VLOOKUP($Z60,'Raw Data Beat - DAY 2'!$A$2:$Q$33,14,FALSE),0)</f>
        <v>0</v>
      </c>
      <c r="AO60" s="119">
        <f ca="1">IFERROR(VLOOKUP($Z60,'Raw Data Beat - DAY 2'!$A$2:$Q$33,15,FALSE),0)</f>
        <v>0</v>
      </c>
      <c r="AP60" s="119">
        <f ca="1">IFERROR(VLOOKUP($Z60,'Raw Data Beat - DAY 2'!$A$2:$Q$33,16,FALSE),0)</f>
        <v>0</v>
      </c>
      <c r="AQ60" s="119">
        <f ca="1">IFERROR(VLOOKUP($Z60,'Raw Data Beat - DAY 2'!$A$2:$Q$33,17,FALSE),0)</f>
        <v>0</v>
      </c>
    </row>
    <row r="61" spans="26:45" x14ac:dyDescent="0.25">
      <c r="Z61" s="106" t="str">
        <f t="shared" ca="1" si="3"/>
        <v>KINGS MEAD - OTHER</v>
      </c>
      <c r="AA61" s="123" t="s">
        <v>34</v>
      </c>
      <c r="AB61" s="119">
        <f ca="1">IFERROR(VLOOKUP($Z61,'Raw Data Beat - DAY 2'!$A$2:$Q$33,2,FALSE),0)</f>
        <v>0</v>
      </c>
      <c r="AC61" s="119">
        <f ca="1">IFERROR(VLOOKUP($Z61,'Raw Data Beat - DAY 2'!$A$2:$Q$33,3,FALSE),0)</f>
        <v>0</v>
      </c>
      <c r="AD61" s="119">
        <f ca="1">IFERROR(VLOOKUP($Z61,'Raw Data Beat - DAY 2'!$A$2:$Q$33,4,FALSE),0)</f>
        <v>0</v>
      </c>
      <c r="AE61" s="119">
        <f ca="1">IFERROR(VLOOKUP($Z61,'Raw Data Beat - DAY 2'!$A$2:$Q$33,5,FALSE),0)</f>
        <v>0</v>
      </c>
      <c r="AF61" s="119">
        <f ca="1">IFERROR(VLOOKUP($Z61,'Raw Data Beat - DAY 2'!$A$2:$Q$33,6,FALSE),0)</f>
        <v>0</v>
      </c>
      <c r="AG61" s="119">
        <f ca="1">IFERROR(VLOOKUP($Z61,'Raw Data Beat - DAY 2'!$A$2:$Q$33,7,FALSE),0)</f>
        <v>0</v>
      </c>
      <c r="AH61" s="119">
        <f ca="1">IFERROR(VLOOKUP($Z61,'Raw Data Beat - DAY 2'!$A$2:$Q$33,8,FALSE),0)</f>
        <v>0</v>
      </c>
      <c r="AI61" s="119">
        <f ca="1">IFERROR(VLOOKUP($Z61,'Raw Data Beat - DAY 2'!$A$2:$Q$33,9,FALSE),0)</f>
        <v>0</v>
      </c>
      <c r="AJ61" s="119">
        <f ca="1">IFERROR(VLOOKUP($Z61,'Raw Data Beat - DAY 2'!$A$2:$Q$33,10,FALSE),0)</f>
        <v>0</v>
      </c>
      <c r="AK61" s="119">
        <f ca="1">IFERROR(VLOOKUP($Z61,'Raw Data Beat - DAY 2'!$A$2:$Q$33,11,FALSE),0)</f>
        <v>0</v>
      </c>
      <c r="AL61" s="119">
        <f ca="1">IFERROR(VLOOKUP($Z61,'Raw Data Beat - DAY 2'!$A$2:$Q$33,12,FALSE),0)</f>
        <v>0</v>
      </c>
      <c r="AM61" s="119">
        <f ca="1">IFERROR(VLOOKUP($Z61,'Raw Data Beat - DAY 2'!$A$2:$Q$33,13,FALSE),0)</f>
        <v>0</v>
      </c>
      <c r="AN61" s="119">
        <f ca="1">IFERROR(VLOOKUP($Z61,'Raw Data Beat - DAY 2'!$A$2:$Q$33,14,FALSE),0)</f>
        <v>0</v>
      </c>
      <c r="AO61" s="119">
        <f ca="1">IFERROR(VLOOKUP($Z61,'Raw Data Beat - DAY 2'!$A$2:$Q$33,15,FALSE),0)</f>
        <v>0</v>
      </c>
      <c r="AP61" s="119">
        <f ca="1">IFERROR(VLOOKUP($Z61,'Raw Data Beat - DAY 2'!$A$2:$Q$33,16,FALSE),0)</f>
        <v>0</v>
      </c>
      <c r="AQ61" s="119">
        <f ca="1">IFERROR(VLOOKUP($Z61,'Raw Data Beat - DAY 2'!$A$2:$Q$33,17,FALSE),0)</f>
        <v>0</v>
      </c>
    </row>
    <row r="62" spans="26:45" x14ac:dyDescent="0.25">
      <c r="AA62" s="125" t="s">
        <v>26</v>
      </c>
      <c r="AB62" s="120">
        <f ca="1">$E$12</f>
        <v>7</v>
      </c>
      <c r="AC62" s="120">
        <f t="shared" ref="AC62:AQ62" ca="1" si="4">$E$12</f>
        <v>7</v>
      </c>
      <c r="AD62" s="120">
        <f t="shared" ca="1" si="4"/>
        <v>7</v>
      </c>
      <c r="AE62" s="120">
        <f t="shared" ca="1" si="4"/>
        <v>7</v>
      </c>
      <c r="AF62" s="120">
        <f t="shared" ca="1" si="4"/>
        <v>7</v>
      </c>
      <c r="AG62" s="120">
        <f t="shared" ca="1" si="4"/>
        <v>7</v>
      </c>
      <c r="AH62" s="120">
        <f t="shared" ca="1" si="4"/>
        <v>7</v>
      </c>
      <c r="AI62" s="120">
        <f t="shared" ca="1" si="4"/>
        <v>7</v>
      </c>
      <c r="AJ62" s="120">
        <f t="shared" ca="1" si="4"/>
        <v>7</v>
      </c>
      <c r="AK62" s="120">
        <f t="shared" ca="1" si="4"/>
        <v>7</v>
      </c>
      <c r="AL62" s="120">
        <f t="shared" ca="1" si="4"/>
        <v>7</v>
      </c>
      <c r="AM62" s="120">
        <f t="shared" ca="1" si="4"/>
        <v>7</v>
      </c>
      <c r="AN62" s="120">
        <f t="shared" ca="1" si="4"/>
        <v>7</v>
      </c>
      <c r="AO62" s="120">
        <f t="shared" ca="1" si="4"/>
        <v>7</v>
      </c>
      <c r="AP62" s="120">
        <f t="shared" ca="1" si="4"/>
        <v>7</v>
      </c>
      <c r="AQ62" s="120">
        <f t="shared" ca="1" si="4"/>
        <v>7</v>
      </c>
    </row>
    <row r="63" spans="26:45" x14ac:dyDescent="0.25">
      <c r="AA63" s="125" t="s">
        <v>28</v>
      </c>
      <c r="AB63" s="124">
        <f ca="1">AB62-(SUM(AB55:AB61))</f>
        <v>5</v>
      </c>
      <c r="AC63" s="124">
        <f t="shared" ref="AC63:AQ63" ca="1" si="5">AC62-(SUM(AC55:AC61))</f>
        <v>5</v>
      </c>
      <c r="AD63" s="124">
        <f t="shared" ca="1" si="5"/>
        <v>5</v>
      </c>
      <c r="AE63" s="124">
        <f t="shared" ca="1" si="5"/>
        <v>6</v>
      </c>
      <c r="AF63" s="124">
        <f t="shared" ca="1" si="5"/>
        <v>6</v>
      </c>
      <c r="AG63" s="124">
        <f t="shared" ca="1" si="5"/>
        <v>5</v>
      </c>
      <c r="AH63" s="124">
        <f t="shared" ca="1" si="5"/>
        <v>5</v>
      </c>
      <c r="AI63" s="124">
        <f t="shared" ca="1" si="5"/>
        <v>4</v>
      </c>
      <c r="AJ63" s="124">
        <f t="shared" ca="1" si="5"/>
        <v>5</v>
      </c>
      <c r="AK63" s="124">
        <f t="shared" ca="1" si="5"/>
        <v>6</v>
      </c>
      <c r="AL63" s="124">
        <f t="shared" ca="1" si="5"/>
        <v>7</v>
      </c>
      <c r="AM63" s="124">
        <f t="shared" ca="1" si="5"/>
        <v>7</v>
      </c>
      <c r="AN63" s="124">
        <f t="shared" ca="1" si="5"/>
        <v>7</v>
      </c>
      <c r="AO63" s="124">
        <f t="shared" ca="1" si="5"/>
        <v>7</v>
      </c>
      <c r="AP63" s="124">
        <f t="shared" ca="1" si="5"/>
        <v>7</v>
      </c>
      <c r="AQ63" s="124">
        <f t="shared" ca="1" si="5"/>
        <v>7</v>
      </c>
    </row>
    <row r="67" spans="27:34" x14ac:dyDescent="0.25">
      <c r="AB67" s="106" t="s">
        <v>19</v>
      </c>
      <c r="AC67" s="106" t="s">
        <v>21</v>
      </c>
      <c r="AD67" s="106" t="s">
        <v>22</v>
      </c>
      <c r="AE67" s="106" t="s">
        <v>23</v>
      </c>
      <c r="AF67" s="106" t="s">
        <v>24</v>
      </c>
      <c r="AG67" s="111" t="s">
        <v>20</v>
      </c>
      <c r="AH67" s="111" t="s">
        <v>34</v>
      </c>
    </row>
    <row r="68" spans="27:34" x14ac:dyDescent="0.25">
      <c r="AA68" s="121" t="str">
        <f ca="1">C8</f>
        <v>KINGS MEAD</v>
      </c>
      <c r="AB68" s="119">
        <f ca="1">IFERROR(INDEX('Raw Data User'!$A$17:$F$26,MATCH('KINGS MEAD'!$AA$68,'Raw Data User'!$A$17:$A$26,0),MATCH('KINGS MEAD'!AB$67,'Raw Data User'!$A$17:$F$17,0)),0)</f>
        <v>0</v>
      </c>
      <c r="AC68" s="119">
        <f ca="1">IFERROR(INDEX('Raw Data User'!$A$17:$F$26,MATCH('KINGS MEAD'!$AA$68,'Raw Data User'!$A$17:$A$26,0),MATCH('KINGS MEAD'!AC$67,'Raw Data User'!$A$17:$F$17,0)),0)</f>
        <v>0</v>
      </c>
      <c r="AD68" s="119">
        <f ca="1">IFERROR(INDEX('Raw Data User'!$A$17:$F$26,MATCH('KINGS MEAD'!$AA$68,'Raw Data User'!$A$17:$A$26,0),MATCH('KINGS MEAD'!AD$67,'Raw Data User'!$A$17:$F$17,0)),0)</f>
        <v>0</v>
      </c>
      <c r="AE68" s="119">
        <f ca="1">IFERROR(INDEX('Raw Data User'!$A$17:$F$26,MATCH('KINGS MEAD'!$AA$68,'Raw Data User'!$A$17:$A$26,0),MATCH('KINGS MEAD'!AE$67,'Raw Data User'!$A$17:$F$17,0)),0)</f>
        <v>2</v>
      </c>
      <c r="AF68" s="119">
        <f ca="1">IFERROR(INDEX('Raw Data User'!$A$17:$F$26,MATCH('KINGS MEAD'!$AA$68,'Raw Data User'!$A$17:$A$26,0),MATCH('KINGS MEAD'!AF$67,'Raw Data User'!$A$17:$F$17,0)),0)</f>
        <v>4</v>
      </c>
      <c r="AG68" s="119">
        <f ca="1">IFERROR(INDEX('Raw Data User'!$A$17:$F$26,MATCH('KINGS MEAD'!$AA$68,'Raw Data User'!$A$17:$A$26,0),MATCH('KINGS MEAD'!AG$67,'Raw Data User'!$A$17:$F$17,0)),0)</f>
        <v>0</v>
      </c>
      <c r="AH68" s="119">
        <f ca="1">IFERROR(INDEX('Raw Data User'!$A$17:$F$26,MATCH('KINGS MEAD'!$AA$68,'Raw Data User'!$A$17:$A$26,0),MATCH('KINGS MEAD'!AH$67,'Raw Data User'!$A$17:$F$17,0)),0)</f>
        <v>0</v>
      </c>
    </row>
  </sheetData>
  <mergeCells count="2">
    <mergeCell ref="I8:K8"/>
    <mergeCell ref="V8:X8"/>
  </mergeCells>
  <pageMargins left="0.7" right="0.7" top="0.75" bottom="0.75" header="0.3" footer="0.3"/>
  <pageSetup scale="79" orientation="portrait" horizontalDpi="300" verticalDpi="300" r:id="rId1"/>
  <headerFoot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N68"/>
  <sheetViews>
    <sheetView showGridLines="0" showWhiteSpace="0" zoomScaleNormal="100" zoomScaleSheetLayoutView="70" workbookViewId="0">
      <selection activeCell="H10" sqref="H10"/>
    </sheetView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50" customWidth="1"/>
    <col min="25" max="25" width="15" style="96" customWidth="1"/>
    <col min="26" max="26" width="34.7109375" style="106" customWidth="1"/>
    <col min="27" max="27" width="24.140625" style="106" customWidth="1"/>
    <col min="28" max="46" width="15" style="106" customWidth="1"/>
    <col min="47" max="48" width="15" style="96" customWidth="1"/>
    <col min="49" max="83" width="9.140625" style="96" customWidth="1"/>
    <col min="84" max="98" width="9.140625" style="57" customWidth="1"/>
    <col min="99" max="170" width="9.140625" style="50" customWidth="1"/>
    <col min="171" max="239" width="9.140625" style="28" customWidth="1"/>
    <col min="240" max="16384" width="9.7109375" style="28"/>
  </cols>
  <sheetData>
    <row r="1" spans="1:170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4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56"/>
      <c r="Z2" s="104"/>
      <c r="AA2" s="105"/>
      <c r="AB2" s="104"/>
      <c r="AC2" s="104"/>
      <c r="AD2" s="104"/>
      <c r="AE2" s="104"/>
      <c r="AF2" s="104"/>
      <c r="AG2" s="104"/>
      <c r="AH2" s="104"/>
      <c r="AI2" s="104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</row>
    <row r="3" spans="1:170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RICHMOND (Queens Road)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RICHMOND (Queens Road)</v>
      </c>
      <c r="Y3" s="56"/>
      <c r="Z3" s="106"/>
      <c r="AA3" s="105"/>
      <c r="AB3" s="106"/>
      <c r="AC3" s="106"/>
      <c r="AD3" s="106"/>
      <c r="AE3" s="106"/>
      <c r="AF3" s="106"/>
      <c r="AG3" s="106"/>
      <c r="AH3" s="106"/>
      <c r="AI3" s="106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</row>
    <row r="4" spans="1:170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7">
        <v>42803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7">
        <v>42805</v>
      </c>
      <c r="Y4" s="58"/>
      <c r="Z4" s="106"/>
      <c r="AA4" s="107"/>
      <c r="AB4" s="108"/>
      <c r="AC4" s="108"/>
      <c r="AD4" s="108"/>
      <c r="AE4" s="108"/>
      <c r="AF4" s="108"/>
      <c r="AG4" s="108"/>
      <c r="AH4" s="108"/>
      <c r="AI4" s="108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8"/>
      <c r="AU4" s="59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</row>
    <row r="5" spans="1:170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8"/>
      <c r="Y5" s="55"/>
      <c r="Z5" s="106"/>
      <c r="AA5" s="110"/>
      <c r="AB5" s="111"/>
      <c r="AC5" s="111"/>
      <c r="AD5" s="111"/>
      <c r="AE5" s="111"/>
      <c r="AF5" s="111"/>
      <c r="AG5" s="111"/>
      <c r="AH5" s="111"/>
      <c r="AI5" s="111"/>
      <c r="AJ5" s="104"/>
      <c r="AK5" s="104"/>
      <c r="AL5" s="104"/>
      <c r="AM5" s="111"/>
      <c r="AN5" s="104"/>
      <c r="AO5" s="104"/>
      <c r="AP5" s="104"/>
      <c r="AQ5" s="104"/>
      <c r="AR5" s="104"/>
      <c r="AS5" s="111"/>
      <c r="AT5" s="104"/>
      <c r="AU5" s="43"/>
      <c r="AV5" s="43"/>
      <c r="AW5" s="97"/>
      <c r="AX5" s="43"/>
      <c r="AY5" s="43"/>
      <c r="AZ5" s="43"/>
      <c r="BA5" s="97"/>
      <c r="BB5" s="43"/>
      <c r="BC5" s="43"/>
      <c r="BD5" s="43"/>
      <c r="BE5" s="43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</row>
    <row r="6" spans="1:170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9"/>
      <c r="Y6" s="43"/>
      <c r="Z6" s="106"/>
      <c r="AA6" s="110"/>
      <c r="AB6" s="111"/>
      <c r="AC6" s="111"/>
      <c r="AD6" s="111"/>
      <c r="AE6" s="111"/>
      <c r="AF6" s="111"/>
      <c r="AG6" s="111"/>
      <c r="AH6" s="111"/>
      <c r="AI6" s="111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</row>
    <row r="7" spans="1:170" x14ac:dyDescent="0.25">
      <c r="AA7" s="110"/>
      <c r="AB7" s="111"/>
      <c r="AC7" s="111"/>
      <c r="AD7" s="111"/>
      <c r="AE7" s="111"/>
      <c r="AF7" s="111"/>
      <c r="AG7" s="111"/>
      <c r="AH7" s="111"/>
      <c r="AI7" s="111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170" ht="18.75" x14ac:dyDescent="0.3">
      <c r="B8" s="29" t="s">
        <v>27</v>
      </c>
      <c r="C8" s="27" t="str">
        <f ca="1">REPLACE(CELL("filename",A1),1,FIND("]",CELL("filename",A1)),"")</f>
        <v>MANNING PLACE</v>
      </c>
      <c r="I8" s="138"/>
      <c r="J8" s="138"/>
      <c r="K8" s="138"/>
      <c r="N8" s="29" t="s">
        <v>27</v>
      </c>
      <c r="O8" s="27" t="str">
        <f ca="1">REPLACE(CELL("filename",M1),1,FIND("]",CELL("filename",M1)),"")</f>
        <v>MANNING PLACE</v>
      </c>
      <c r="V8" s="139"/>
      <c r="W8" s="139"/>
      <c r="X8" s="139"/>
      <c r="Z8" s="112"/>
      <c r="AA8" s="110"/>
      <c r="AB8" s="111"/>
      <c r="AC8" s="111"/>
      <c r="AD8" s="111"/>
      <c r="AE8" s="111"/>
      <c r="AF8" s="111"/>
      <c r="AG8" s="111"/>
      <c r="AH8" s="111"/>
      <c r="AI8" s="111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170" ht="7.5" customHeight="1" x14ac:dyDescent="0.25">
      <c r="AA9" s="110"/>
      <c r="AB9" s="111"/>
      <c r="AC9" s="111"/>
      <c r="AD9" s="111"/>
      <c r="AE9" s="111"/>
      <c r="AF9" s="111"/>
      <c r="AG9" s="111"/>
      <c r="AH9" s="111"/>
      <c r="AI9" s="111"/>
      <c r="AJ9" s="104"/>
      <c r="AK9" s="104"/>
      <c r="AL9" s="104"/>
      <c r="AM9" s="104"/>
      <c r="AN9" s="104"/>
      <c r="AO9" s="104"/>
      <c r="AP9" s="104"/>
      <c r="AQ9" s="104"/>
      <c r="AR9" s="104"/>
      <c r="AS9" s="104"/>
    </row>
    <row r="10" spans="1:170" x14ac:dyDescent="0.25">
      <c r="B10" s="30" t="s">
        <v>12</v>
      </c>
      <c r="C10" s="31"/>
      <c r="D10" s="31"/>
      <c r="N10" s="30" t="s">
        <v>12</v>
      </c>
      <c r="O10" s="32"/>
      <c r="P10" s="32"/>
      <c r="AA10" s="110"/>
      <c r="AB10" s="111"/>
      <c r="AC10" s="111"/>
      <c r="AD10" s="111"/>
      <c r="AE10" s="111"/>
      <c r="AF10" s="111"/>
      <c r="AG10" s="111"/>
      <c r="AH10" s="111"/>
      <c r="AI10" s="111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170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1"/>
      <c r="Y11" s="98"/>
      <c r="Z11" s="106"/>
      <c r="AA11" s="110"/>
      <c r="AB11" s="111"/>
      <c r="AC11" s="111"/>
      <c r="AD11" s="111"/>
      <c r="AE11" s="111"/>
      <c r="AF11" s="111"/>
      <c r="AG11" s="111"/>
      <c r="AH11" s="111"/>
      <c r="AI11" s="111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</row>
    <row r="12" spans="1:170" x14ac:dyDescent="0.25">
      <c r="B12" s="71">
        <f ca="1">VLOOKUP($C$8,'Site Plan and Key'!$B$32:$F$41,2,FALSE)</f>
        <v>0</v>
      </c>
      <c r="C12" s="71">
        <f ca="1">VLOOKUP($C$8,'Site Plan and Key'!$B$32:$F$41,3,FALSE)</f>
        <v>6</v>
      </c>
      <c r="D12" s="71">
        <f ca="1">VLOOKUP($C$8,'Site Plan and Key'!$B$32:$F$41,4,FALSE)</f>
        <v>0</v>
      </c>
      <c r="E12" s="95">
        <f ca="1">VLOOKUP($C$8,'Site Plan and Key'!$B$32:$F$41,5,FALSE)</f>
        <v>6</v>
      </c>
      <c r="F12" s="41"/>
      <c r="N12" s="71">
        <f ca="1">VLOOKUP($C$8,'Site Plan and Key'!$B$32:$F$41,2,FALSE)</f>
        <v>0</v>
      </c>
      <c r="O12" s="72">
        <f ca="1">VLOOKUP($C$8,'Site Plan and Key'!$B$32:$F$41,3,FALSE)</f>
        <v>6</v>
      </c>
      <c r="P12" s="72">
        <f ca="1">VLOOKUP($C$8,'Site Plan and Key'!$B$32:$F$41,4,FALSE)</f>
        <v>0</v>
      </c>
      <c r="Q12" s="73">
        <f ca="1">VLOOKUP($C$8,'Site Plan and Key'!$B$32:$F$41,5,FALSE)</f>
        <v>6</v>
      </c>
      <c r="R12" s="4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170" ht="8.25" customHeight="1" x14ac:dyDescent="0.25"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</row>
    <row r="14" spans="1:170" x14ac:dyDescent="0.25">
      <c r="B14" s="38" t="s">
        <v>13</v>
      </c>
      <c r="N14" s="38" t="s">
        <v>13</v>
      </c>
      <c r="AB14" s="113"/>
      <c r="AC14" s="113"/>
      <c r="AD14" s="113"/>
      <c r="AE14" s="113"/>
      <c r="AF14" s="113"/>
      <c r="AG14" s="113"/>
      <c r="AH14" s="113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</row>
    <row r="15" spans="1:170" x14ac:dyDescent="0.25">
      <c r="B15" s="39" t="s">
        <v>14</v>
      </c>
      <c r="N15" s="39" t="s">
        <v>14</v>
      </c>
      <c r="AA15" s="11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</row>
    <row r="16" spans="1:170" x14ac:dyDescent="0.25">
      <c r="B16" s="27" t="s">
        <v>15</v>
      </c>
      <c r="N16" s="27" t="s">
        <v>15</v>
      </c>
      <c r="AA16" s="114"/>
      <c r="AB16" s="114"/>
      <c r="AC16" s="115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</row>
    <row r="17" spans="2:57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1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2:57" x14ac:dyDescent="0.25">
      <c r="B18" s="28"/>
      <c r="N18" s="28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</row>
    <row r="19" spans="2:57" x14ac:dyDescent="0.25">
      <c r="AA19" s="110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</row>
    <row r="20" spans="2:57" x14ac:dyDescent="0.25">
      <c r="AA20" s="110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</row>
    <row r="21" spans="2:57" x14ac:dyDescent="0.25">
      <c r="AA21" s="110"/>
      <c r="AB21" s="111"/>
      <c r="AC21" s="111"/>
    </row>
    <row r="22" spans="2:57" x14ac:dyDescent="0.25">
      <c r="AA22" s="110"/>
      <c r="AB22" s="111"/>
      <c r="AC22" s="111"/>
    </row>
    <row r="23" spans="2:57" x14ac:dyDescent="0.25">
      <c r="M23" s="39"/>
      <c r="AA23" s="110"/>
      <c r="AB23" s="111"/>
      <c r="AC23" s="111"/>
    </row>
    <row r="24" spans="2:57" x14ac:dyDescent="0.25">
      <c r="AB24" s="111"/>
      <c r="AC24" s="111"/>
    </row>
    <row r="25" spans="2:57" x14ac:dyDescent="0.25">
      <c r="AA25" s="114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16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2:57" x14ac:dyDescent="0.25"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2:57" x14ac:dyDescent="0.25">
      <c r="AA27" s="110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2:57" x14ac:dyDescent="0.25"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</row>
    <row r="29" spans="2:57" x14ac:dyDescent="0.25">
      <c r="AA29" s="11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</row>
    <row r="30" spans="2:57" x14ac:dyDescent="0.25">
      <c r="AA30" s="110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</row>
    <row r="31" spans="2:57" x14ac:dyDescent="0.25">
      <c r="AA31" s="110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</row>
    <row r="32" spans="2:57" x14ac:dyDescent="0.25">
      <c r="AA32" s="110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</row>
    <row r="33" spans="26:57" x14ac:dyDescent="0.25">
      <c r="AB33" s="113"/>
      <c r="AC33" s="113"/>
      <c r="AD33" s="113"/>
      <c r="AE33" s="113"/>
      <c r="AF33" s="113"/>
      <c r="AG33" s="113"/>
      <c r="AH33" s="11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</row>
    <row r="34" spans="26:57" x14ac:dyDescent="0.25">
      <c r="AA34" s="114" t="s">
        <v>31</v>
      </c>
      <c r="AB34" s="111"/>
      <c r="AC34" s="111"/>
      <c r="AD34" s="111"/>
      <c r="AE34" s="111"/>
      <c r="AF34" s="111"/>
      <c r="AG34" s="111"/>
      <c r="AH34" s="111"/>
    </row>
    <row r="36" spans="26:57" x14ac:dyDescent="0.25">
      <c r="AB36" s="107" t="s">
        <v>17</v>
      </c>
      <c r="AC36" s="107"/>
    </row>
    <row r="37" spans="26:57" x14ac:dyDescent="0.25">
      <c r="AA37" s="116" t="s">
        <v>18</v>
      </c>
      <c r="AB37" s="117">
        <v>0.20833333333333334</v>
      </c>
      <c r="AC37" s="117">
        <v>0.25</v>
      </c>
      <c r="AD37" s="117">
        <v>0.29166666666666669</v>
      </c>
      <c r="AE37" s="117">
        <v>0.33333333333333331</v>
      </c>
      <c r="AF37" s="117">
        <v>0.375</v>
      </c>
      <c r="AG37" s="117">
        <v>0.41666666666666669</v>
      </c>
      <c r="AH37" s="117">
        <v>0.45833333333333331</v>
      </c>
      <c r="AI37" s="117">
        <v>0.5</v>
      </c>
      <c r="AJ37" s="117">
        <v>0.54166666666666663</v>
      </c>
      <c r="AK37" s="117">
        <v>0.58333333333333337</v>
      </c>
      <c r="AL37" s="117">
        <v>0.625</v>
      </c>
      <c r="AM37" s="117">
        <v>0.66666666666666663</v>
      </c>
      <c r="AN37" s="117">
        <v>0.70833333333333337</v>
      </c>
      <c r="AO37" s="117">
        <v>0.75</v>
      </c>
      <c r="AP37" s="117">
        <v>0.79166666666666663</v>
      </c>
      <c r="AQ37" s="117">
        <v>0.83333333333333337</v>
      </c>
    </row>
    <row r="38" spans="26:57" x14ac:dyDescent="0.25">
      <c r="Z38" s="106" t="str">
        <f t="shared" ref="Z38:Z44" ca="1" si="0">CONCATENATE($C$8," - ",AA38)</f>
        <v>MANNING PLACE - COMMUTER</v>
      </c>
      <c r="AA38" s="118" t="s">
        <v>19</v>
      </c>
      <c r="AB38" s="119">
        <f ca="1">IFERROR(VLOOKUP($Z38,'Raw Data Beat - DAY 1'!$A$1:$Q$40,2,FALSE),0)</f>
        <v>0</v>
      </c>
      <c r="AC38" s="119">
        <f ca="1">IFERROR(VLOOKUP($Z38,'Raw Data Beat - DAY 1'!$A$1:$Q$40,3,FALSE),0)</f>
        <v>0</v>
      </c>
      <c r="AD38" s="119">
        <f ca="1">IFERROR(VLOOKUP($Z38,'Raw Data Beat - DAY 1'!$A$1:$Q$40,4,FALSE),0)</f>
        <v>4</v>
      </c>
      <c r="AE38" s="119">
        <f ca="1">IFERROR(VLOOKUP($Z38,'Raw Data Beat - DAY 1'!$A$1:$Q$40,5,FALSE),0)</f>
        <v>4</v>
      </c>
      <c r="AF38" s="119">
        <f ca="1">IFERROR(VLOOKUP($Z38,'Raw Data Beat - DAY 1'!$A$1:$Q$40,6,FALSE),0)</f>
        <v>4</v>
      </c>
      <c r="AG38" s="119">
        <f ca="1">IFERROR(VLOOKUP($Z38,'Raw Data Beat - DAY 1'!$A$1:$Q$40,7,FALSE),0)</f>
        <v>4</v>
      </c>
      <c r="AH38" s="119">
        <f ca="1">IFERROR(VLOOKUP($Z38,'Raw Data Beat - DAY 1'!$A$1:$Q$40,8,FALSE),0)</f>
        <v>4</v>
      </c>
      <c r="AI38" s="119">
        <f ca="1">IFERROR(VLOOKUP($Z38,'Raw Data Beat - DAY 1'!$A$1:$Q$40,9,FALSE),0)</f>
        <v>4</v>
      </c>
      <c r="AJ38" s="119">
        <f ca="1">IFERROR(VLOOKUP($Z38,'Raw Data Beat - DAY 1'!$A$1:$Q$40,10,FALSE),0)</f>
        <v>4</v>
      </c>
      <c r="AK38" s="119">
        <f ca="1">IFERROR(VLOOKUP($Z38,'Raw Data Beat - DAY 1'!$A$1:$Q$40,11,FALSE),0)</f>
        <v>4</v>
      </c>
      <c r="AL38" s="119">
        <f ca="1">IFERROR(VLOOKUP($Z38,'Raw Data Beat - DAY 1'!$A$1:$Q$40,12,FALSE),0)</f>
        <v>4</v>
      </c>
      <c r="AM38" s="119">
        <f ca="1">IFERROR(VLOOKUP($Z38,'Raw Data Beat - DAY 1'!$A$1:$Q$40,13,FALSE),0)</f>
        <v>3</v>
      </c>
      <c r="AN38" s="119">
        <f ca="1">IFERROR(VLOOKUP($Z38,'Raw Data Beat - DAY 1'!$A$1:$Q$40,14,FALSE),0)</f>
        <v>3</v>
      </c>
      <c r="AO38" s="119">
        <f ca="1">IFERROR(VLOOKUP($Z38,'Raw Data Beat - DAY 1'!$A$1:$Q$40,15,FALSE),0)</f>
        <v>2</v>
      </c>
      <c r="AP38" s="119">
        <f ca="1">IFERROR(VLOOKUP($Z38,'Raw Data Beat - DAY 1'!$A$1:$Q$40,16,FALSE),0)</f>
        <v>0</v>
      </c>
      <c r="AQ38" s="119">
        <f ca="1">IFERROR(VLOOKUP($Z38,'Raw Data Beat - DAY 1'!$A$1:$Q$40,17,FALSE),0)</f>
        <v>0</v>
      </c>
    </row>
    <row r="39" spans="26:57" x14ac:dyDescent="0.25">
      <c r="Z39" s="106" t="str">
        <f t="shared" ca="1" si="0"/>
        <v>MANNING PLACE - DISABLED</v>
      </c>
      <c r="AA39" s="118" t="s">
        <v>20</v>
      </c>
      <c r="AB39" s="119">
        <f ca="1">IFERROR(VLOOKUP($Z39,'Raw Data Beat - DAY 1'!$A$1:$Q$40,2,FALSE),0)</f>
        <v>0</v>
      </c>
      <c r="AC39" s="119">
        <f ca="1">IFERROR(VLOOKUP($Z39,'Raw Data Beat - DAY 1'!$A$1:$Q$40,3,FALSE),0)</f>
        <v>0</v>
      </c>
      <c r="AD39" s="119">
        <f ca="1">IFERROR(VLOOKUP($Z39,'Raw Data Beat - DAY 1'!$A$1:$Q$40,4,FALSE),0)</f>
        <v>0</v>
      </c>
      <c r="AE39" s="119">
        <f ca="1">IFERROR(VLOOKUP($Z39,'Raw Data Beat - DAY 1'!$A$1:$Q$40,5,FALSE),0)</f>
        <v>0</v>
      </c>
      <c r="AF39" s="119">
        <f ca="1">IFERROR(VLOOKUP($Z39,'Raw Data Beat - DAY 1'!$A$1:$Q$40,6,FALSE),0)</f>
        <v>0</v>
      </c>
      <c r="AG39" s="119">
        <f ca="1">IFERROR(VLOOKUP($Z39,'Raw Data Beat - DAY 1'!$A$1:$Q$40,7,FALSE),0)</f>
        <v>0</v>
      </c>
      <c r="AH39" s="119">
        <f ca="1">IFERROR(VLOOKUP($Z39,'Raw Data Beat - DAY 1'!$A$1:$Q$40,8,FALSE),0)</f>
        <v>0</v>
      </c>
      <c r="AI39" s="119">
        <f ca="1">IFERROR(VLOOKUP($Z39,'Raw Data Beat - DAY 1'!$A$1:$Q$40,9,FALSE),0)</f>
        <v>0</v>
      </c>
      <c r="AJ39" s="119">
        <f ca="1">IFERROR(VLOOKUP($Z39,'Raw Data Beat - DAY 1'!$A$1:$Q$40,10,FALSE),0)</f>
        <v>0</v>
      </c>
      <c r="AK39" s="119">
        <f ca="1">IFERROR(VLOOKUP($Z39,'Raw Data Beat - DAY 1'!$A$1:$Q$40,11,FALSE),0)</f>
        <v>0</v>
      </c>
      <c r="AL39" s="119">
        <f ca="1">IFERROR(VLOOKUP($Z39,'Raw Data Beat - DAY 1'!$A$1:$Q$40,12,FALSE),0)</f>
        <v>0</v>
      </c>
      <c r="AM39" s="119">
        <f ca="1">IFERROR(VLOOKUP($Z39,'Raw Data Beat - DAY 1'!$A$1:$Q$40,13,FALSE),0)</f>
        <v>0</v>
      </c>
      <c r="AN39" s="119">
        <f ca="1">IFERROR(VLOOKUP($Z39,'Raw Data Beat - DAY 1'!$A$1:$Q$40,14,FALSE),0)</f>
        <v>0</v>
      </c>
      <c r="AO39" s="119">
        <f ca="1">IFERROR(VLOOKUP($Z39,'Raw Data Beat - DAY 1'!$A$1:$Q$40,15,FALSE),0)</f>
        <v>0</v>
      </c>
      <c r="AP39" s="119">
        <f ca="1">IFERROR(VLOOKUP($Z39,'Raw Data Beat - DAY 1'!$A$1:$Q$40,16,FALSE),0)</f>
        <v>0</v>
      </c>
      <c r="AQ39" s="119">
        <f ca="1">IFERROR(VLOOKUP($Z39,'Raw Data Beat - DAY 1'!$A$1:$Q$40,17,FALSE),0)</f>
        <v>0</v>
      </c>
    </row>
    <row r="40" spans="26:57" x14ac:dyDescent="0.25">
      <c r="Z40" s="106" t="str">
        <f t="shared" ca="1" si="0"/>
        <v>MANNING PLACE - ILLEGAL</v>
      </c>
      <c r="AA40" s="118" t="s">
        <v>21</v>
      </c>
      <c r="AB40" s="119">
        <f ca="1">IFERROR(VLOOKUP($Z40,'Raw Data Beat - DAY 1'!$A$1:$Q$40,2,FALSE),0)</f>
        <v>1</v>
      </c>
      <c r="AC40" s="119">
        <f ca="1">IFERROR(VLOOKUP($Z40,'Raw Data Beat - DAY 1'!$A$1:$Q$40,3,FALSE),0)</f>
        <v>1</v>
      </c>
      <c r="AD40" s="119">
        <f ca="1">IFERROR(VLOOKUP($Z40,'Raw Data Beat - DAY 1'!$A$1:$Q$40,4,FALSE),0)</f>
        <v>1</v>
      </c>
      <c r="AE40" s="119">
        <f ca="1">IFERROR(VLOOKUP($Z40,'Raw Data Beat - DAY 1'!$A$1:$Q$40,5,FALSE),0)</f>
        <v>1</v>
      </c>
      <c r="AF40" s="119">
        <f ca="1">IFERROR(VLOOKUP($Z40,'Raw Data Beat - DAY 1'!$A$1:$Q$40,6,FALSE),0)</f>
        <v>1</v>
      </c>
      <c r="AG40" s="119">
        <f ca="1">IFERROR(VLOOKUP($Z40,'Raw Data Beat - DAY 1'!$A$1:$Q$40,7,FALSE),0)</f>
        <v>1</v>
      </c>
      <c r="AH40" s="119">
        <f ca="1">IFERROR(VLOOKUP($Z40,'Raw Data Beat - DAY 1'!$A$1:$Q$40,8,FALSE),0)</f>
        <v>1</v>
      </c>
      <c r="AI40" s="119">
        <f ca="1">IFERROR(VLOOKUP($Z40,'Raw Data Beat - DAY 1'!$A$1:$Q$40,9,FALSE),0)</f>
        <v>1</v>
      </c>
      <c r="AJ40" s="119">
        <f ca="1">IFERROR(VLOOKUP($Z40,'Raw Data Beat - DAY 1'!$A$1:$Q$40,10,FALSE),0)</f>
        <v>1</v>
      </c>
      <c r="AK40" s="119">
        <f ca="1">IFERROR(VLOOKUP($Z40,'Raw Data Beat - DAY 1'!$A$1:$Q$40,11,FALSE),0)</f>
        <v>1</v>
      </c>
      <c r="AL40" s="119">
        <f ca="1">IFERROR(VLOOKUP($Z40,'Raw Data Beat - DAY 1'!$A$1:$Q$40,12,FALSE),0)</f>
        <v>1</v>
      </c>
      <c r="AM40" s="119">
        <f ca="1">IFERROR(VLOOKUP($Z40,'Raw Data Beat - DAY 1'!$A$1:$Q$40,13,FALSE),0)</f>
        <v>1</v>
      </c>
      <c r="AN40" s="119">
        <f ca="1">IFERROR(VLOOKUP($Z40,'Raw Data Beat - DAY 1'!$A$1:$Q$40,14,FALSE),0)</f>
        <v>1</v>
      </c>
      <c r="AO40" s="119">
        <f ca="1">IFERROR(VLOOKUP($Z40,'Raw Data Beat - DAY 1'!$A$1:$Q$40,15,FALSE),0)</f>
        <v>1</v>
      </c>
      <c r="AP40" s="119">
        <f ca="1">IFERROR(VLOOKUP($Z40,'Raw Data Beat - DAY 1'!$A$1:$Q$40,16,FALSE),0)</f>
        <v>1</v>
      </c>
      <c r="AQ40" s="119">
        <f ca="1">IFERROR(VLOOKUP($Z40,'Raw Data Beat - DAY 1'!$A$1:$Q$40,17,FALSE),0)</f>
        <v>1</v>
      </c>
    </row>
    <row r="41" spans="26:57" x14ac:dyDescent="0.25">
      <c r="Z41" s="106" t="str">
        <f t="shared" ca="1" si="0"/>
        <v>MANNING PLACE - LONG STAY</v>
      </c>
      <c r="AA41" s="118" t="s">
        <v>22</v>
      </c>
      <c r="AB41" s="119">
        <f ca="1">IFERROR(VLOOKUP($Z41,'Raw Data Beat - DAY 1'!$A$1:$Q$40,2,FALSE),0)</f>
        <v>0</v>
      </c>
      <c r="AC41" s="119">
        <f ca="1">IFERROR(VLOOKUP($Z41,'Raw Data Beat - DAY 1'!$A$1:$Q$40,3,FALSE),0)</f>
        <v>0</v>
      </c>
      <c r="AD41" s="119">
        <f ca="1">IFERROR(VLOOKUP($Z41,'Raw Data Beat - DAY 1'!$A$1:$Q$40,4,FALSE),0)</f>
        <v>1</v>
      </c>
      <c r="AE41" s="119">
        <f ca="1">IFERROR(VLOOKUP($Z41,'Raw Data Beat - DAY 1'!$A$1:$Q$40,5,FALSE),0)</f>
        <v>1</v>
      </c>
      <c r="AF41" s="119">
        <f ca="1">IFERROR(VLOOKUP($Z41,'Raw Data Beat - DAY 1'!$A$1:$Q$40,6,FALSE),0)</f>
        <v>1</v>
      </c>
      <c r="AG41" s="119">
        <f ca="1">IFERROR(VLOOKUP($Z41,'Raw Data Beat - DAY 1'!$A$1:$Q$40,7,FALSE),0)</f>
        <v>1</v>
      </c>
      <c r="AH41" s="119">
        <f ca="1">IFERROR(VLOOKUP($Z41,'Raw Data Beat - DAY 1'!$A$1:$Q$40,8,FALSE),0)</f>
        <v>1</v>
      </c>
      <c r="AI41" s="119">
        <f ca="1">IFERROR(VLOOKUP($Z41,'Raw Data Beat - DAY 1'!$A$1:$Q$40,9,FALSE),0)</f>
        <v>1</v>
      </c>
      <c r="AJ41" s="119">
        <f ca="1">IFERROR(VLOOKUP($Z41,'Raw Data Beat - DAY 1'!$A$1:$Q$40,10,FALSE),0)</f>
        <v>1</v>
      </c>
      <c r="AK41" s="119">
        <f ca="1">IFERROR(VLOOKUP($Z41,'Raw Data Beat - DAY 1'!$A$1:$Q$40,11,FALSE),0)</f>
        <v>1</v>
      </c>
      <c r="AL41" s="119">
        <f ca="1">IFERROR(VLOOKUP($Z41,'Raw Data Beat - DAY 1'!$A$1:$Q$40,12,FALSE),0)</f>
        <v>0</v>
      </c>
      <c r="AM41" s="119">
        <f ca="1">IFERROR(VLOOKUP($Z41,'Raw Data Beat - DAY 1'!$A$1:$Q$40,13,FALSE),0)</f>
        <v>0</v>
      </c>
      <c r="AN41" s="119">
        <f ca="1">IFERROR(VLOOKUP($Z41,'Raw Data Beat - DAY 1'!$A$1:$Q$40,14,FALSE),0)</f>
        <v>0</v>
      </c>
      <c r="AO41" s="119">
        <f ca="1">IFERROR(VLOOKUP($Z41,'Raw Data Beat - DAY 1'!$A$1:$Q$40,15,FALSE),0)</f>
        <v>0</v>
      </c>
      <c r="AP41" s="119">
        <f ca="1">IFERROR(VLOOKUP($Z41,'Raw Data Beat - DAY 1'!$A$1:$Q$40,16,FALSE),0)</f>
        <v>0</v>
      </c>
      <c r="AQ41" s="119">
        <f ca="1">IFERROR(VLOOKUP($Z41,'Raw Data Beat - DAY 1'!$A$1:$Q$40,17,FALSE),0)</f>
        <v>0</v>
      </c>
      <c r="AR41" s="108"/>
      <c r="AS41" s="108"/>
      <c r="AT41" s="116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</row>
    <row r="42" spans="26:57" x14ac:dyDescent="0.25">
      <c r="Z42" s="106" t="str">
        <f t="shared" ca="1" si="0"/>
        <v>MANNING PLACE - RESIDENT</v>
      </c>
      <c r="AA42" s="118" t="s">
        <v>23</v>
      </c>
      <c r="AB42" s="119">
        <f ca="1">IFERROR(VLOOKUP($Z42,'Raw Data Beat - DAY 1'!$A$1:$Q$40,2,FALSE),0)</f>
        <v>1</v>
      </c>
      <c r="AC42" s="119">
        <f ca="1">IFERROR(VLOOKUP($Z42,'Raw Data Beat - DAY 1'!$A$1:$Q$40,3,FALSE),0)</f>
        <v>1</v>
      </c>
      <c r="AD42" s="119">
        <f ca="1">IFERROR(VLOOKUP($Z42,'Raw Data Beat - DAY 1'!$A$1:$Q$40,4,FALSE),0)</f>
        <v>1</v>
      </c>
      <c r="AE42" s="119">
        <f ca="1">IFERROR(VLOOKUP($Z42,'Raw Data Beat - DAY 1'!$A$1:$Q$40,5,FALSE),0)</f>
        <v>1</v>
      </c>
      <c r="AF42" s="119">
        <f ca="1">IFERROR(VLOOKUP($Z42,'Raw Data Beat - DAY 1'!$A$1:$Q$40,6,FALSE),0)</f>
        <v>1</v>
      </c>
      <c r="AG42" s="119">
        <f ca="1">IFERROR(VLOOKUP($Z42,'Raw Data Beat - DAY 1'!$A$1:$Q$40,7,FALSE),0)</f>
        <v>1</v>
      </c>
      <c r="AH42" s="119">
        <f ca="1">IFERROR(VLOOKUP($Z42,'Raw Data Beat - DAY 1'!$A$1:$Q$40,8,FALSE),0)</f>
        <v>1</v>
      </c>
      <c r="AI42" s="119">
        <f ca="1">IFERROR(VLOOKUP($Z42,'Raw Data Beat - DAY 1'!$A$1:$Q$40,9,FALSE),0)</f>
        <v>1</v>
      </c>
      <c r="AJ42" s="119">
        <f ca="1">IFERROR(VLOOKUP($Z42,'Raw Data Beat - DAY 1'!$A$1:$Q$40,10,FALSE),0)</f>
        <v>2</v>
      </c>
      <c r="AK42" s="119">
        <f ca="1">IFERROR(VLOOKUP($Z42,'Raw Data Beat - DAY 1'!$A$1:$Q$40,11,FALSE),0)</f>
        <v>2</v>
      </c>
      <c r="AL42" s="119">
        <f ca="1">IFERROR(VLOOKUP($Z42,'Raw Data Beat - DAY 1'!$A$1:$Q$40,12,FALSE),0)</f>
        <v>2</v>
      </c>
      <c r="AM42" s="119">
        <f ca="1">IFERROR(VLOOKUP($Z42,'Raw Data Beat - DAY 1'!$A$1:$Q$40,13,FALSE),0)</f>
        <v>2</v>
      </c>
      <c r="AN42" s="119">
        <f ca="1">IFERROR(VLOOKUP($Z42,'Raw Data Beat - DAY 1'!$A$1:$Q$40,14,FALSE),0)</f>
        <v>2</v>
      </c>
      <c r="AO42" s="119">
        <f ca="1">IFERROR(VLOOKUP($Z42,'Raw Data Beat - DAY 1'!$A$1:$Q$40,15,FALSE),0)</f>
        <v>2</v>
      </c>
      <c r="AP42" s="119">
        <f ca="1">IFERROR(VLOOKUP($Z42,'Raw Data Beat - DAY 1'!$A$1:$Q$40,16,FALSE),0)</f>
        <v>2</v>
      </c>
      <c r="AQ42" s="119">
        <f ca="1">IFERROR(VLOOKUP($Z42,'Raw Data Beat - DAY 1'!$A$1:$Q$40,17,FALSE),0)</f>
        <v>2</v>
      </c>
      <c r="AR42" s="111"/>
      <c r="AS42" s="111"/>
    </row>
    <row r="43" spans="26:57" x14ac:dyDescent="0.25">
      <c r="Z43" s="106" t="str">
        <f t="shared" ca="1" si="0"/>
        <v>MANNING PLACE - SHORT STAY</v>
      </c>
      <c r="AA43" s="118" t="s">
        <v>24</v>
      </c>
      <c r="AB43" s="119">
        <f ca="1">IFERROR(VLOOKUP($Z43,'Raw Data Beat - DAY 1'!$A$1:$Q$40,2,FALSE),0)</f>
        <v>0</v>
      </c>
      <c r="AC43" s="119">
        <f ca="1">IFERROR(VLOOKUP($Z43,'Raw Data Beat - DAY 1'!$A$1:$Q$40,3,FALSE),0)</f>
        <v>0</v>
      </c>
      <c r="AD43" s="119">
        <f ca="1">IFERROR(VLOOKUP($Z43,'Raw Data Beat - DAY 1'!$A$1:$Q$40,4,FALSE),0)</f>
        <v>0</v>
      </c>
      <c r="AE43" s="119">
        <f ca="1">IFERROR(VLOOKUP($Z43,'Raw Data Beat - DAY 1'!$A$1:$Q$40,5,FALSE),0)</f>
        <v>0</v>
      </c>
      <c r="AF43" s="119">
        <f ca="1">IFERROR(VLOOKUP($Z43,'Raw Data Beat - DAY 1'!$A$1:$Q$40,6,FALSE),0)</f>
        <v>0</v>
      </c>
      <c r="AG43" s="119">
        <f ca="1">IFERROR(VLOOKUP($Z43,'Raw Data Beat - DAY 1'!$A$1:$Q$40,7,FALSE),0)</f>
        <v>0</v>
      </c>
      <c r="AH43" s="119">
        <f ca="1">IFERROR(VLOOKUP($Z43,'Raw Data Beat - DAY 1'!$A$1:$Q$40,8,FALSE),0)</f>
        <v>0</v>
      </c>
      <c r="AI43" s="119">
        <f ca="1">IFERROR(VLOOKUP($Z43,'Raw Data Beat - DAY 1'!$A$1:$Q$40,9,FALSE),0)</f>
        <v>0</v>
      </c>
      <c r="AJ43" s="119">
        <f ca="1">IFERROR(VLOOKUP($Z43,'Raw Data Beat - DAY 1'!$A$1:$Q$40,10,FALSE),0)</f>
        <v>0</v>
      </c>
      <c r="AK43" s="119">
        <f ca="1">IFERROR(VLOOKUP($Z43,'Raw Data Beat - DAY 1'!$A$1:$Q$40,11,FALSE),0)</f>
        <v>0</v>
      </c>
      <c r="AL43" s="119">
        <f ca="1">IFERROR(VLOOKUP($Z43,'Raw Data Beat - DAY 1'!$A$1:$Q$40,12,FALSE),0)</f>
        <v>0</v>
      </c>
      <c r="AM43" s="119">
        <f ca="1">IFERROR(VLOOKUP($Z43,'Raw Data Beat - DAY 1'!$A$1:$Q$40,13,FALSE),0)</f>
        <v>0</v>
      </c>
      <c r="AN43" s="119">
        <f ca="1">IFERROR(VLOOKUP($Z43,'Raw Data Beat - DAY 1'!$A$1:$Q$40,14,FALSE),0)</f>
        <v>0</v>
      </c>
      <c r="AO43" s="119">
        <f ca="1">IFERROR(VLOOKUP($Z43,'Raw Data Beat - DAY 1'!$A$1:$Q$40,15,FALSE),0)</f>
        <v>0</v>
      </c>
      <c r="AP43" s="119">
        <f ca="1">IFERROR(VLOOKUP($Z43,'Raw Data Beat - DAY 1'!$A$1:$Q$40,16,FALSE),0)</f>
        <v>0</v>
      </c>
      <c r="AQ43" s="119">
        <f ca="1">IFERROR(VLOOKUP($Z43,'Raw Data Beat - DAY 1'!$A$1:$Q$40,17,FALSE),0)</f>
        <v>0</v>
      </c>
      <c r="AR43" s="111"/>
      <c r="AS43" s="111"/>
    </row>
    <row r="44" spans="26:57" x14ac:dyDescent="0.25">
      <c r="Z44" s="106" t="str">
        <f t="shared" ca="1" si="0"/>
        <v>MANNING PLACE - OTHER</v>
      </c>
      <c r="AA44" s="118" t="s">
        <v>34</v>
      </c>
      <c r="AB44" s="119">
        <f ca="1">IFERROR(VLOOKUP($Z44,'Raw Data Beat - DAY 1'!$A$1:$Q$40,2,FALSE),0)</f>
        <v>0</v>
      </c>
      <c r="AC44" s="119">
        <f ca="1">IFERROR(VLOOKUP($Z44,'Raw Data Beat - DAY 1'!$A$1:$Q$40,3,FALSE),0)</f>
        <v>0</v>
      </c>
      <c r="AD44" s="119">
        <f ca="1">IFERROR(VLOOKUP($Z44,'Raw Data Beat - DAY 1'!$A$1:$Q$40,4,FALSE),0)</f>
        <v>0</v>
      </c>
      <c r="AE44" s="119">
        <f ca="1">IFERROR(VLOOKUP($Z44,'Raw Data Beat - DAY 1'!$A$1:$Q$40,5,FALSE),0)</f>
        <v>0</v>
      </c>
      <c r="AF44" s="119">
        <f ca="1">IFERROR(VLOOKUP($Z44,'Raw Data Beat - DAY 1'!$A$1:$Q$40,6,FALSE),0)</f>
        <v>0</v>
      </c>
      <c r="AG44" s="119">
        <f ca="1">IFERROR(VLOOKUP($Z44,'Raw Data Beat - DAY 1'!$A$1:$Q$40,7,FALSE),0)</f>
        <v>0</v>
      </c>
      <c r="AH44" s="119">
        <f ca="1">IFERROR(VLOOKUP($Z44,'Raw Data Beat - DAY 1'!$A$1:$Q$40,8,FALSE),0)</f>
        <v>0</v>
      </c>
      <c r="AI44" s="119">
        <f ca="1">IFERROR(VLOOKUP($Z44,'Raw Data Beat - DAY 1'!$A$1:$Q$40,9,FALSE),0)</f>
        <v>0</v>
      </c>
      <c r="AJ44" s="119">
        <f ca="1">IFERROR(VLOOKUP($Z44,'Raw Data Beat - DAY 1'!$A$1:$Q$40,10,FALSE),0)</f>
        <v>0</v>
      </c>
      <c r="AK44" s="119">
        <f ca="1">IFERROR(VLOOKUP($Z44,'Raw Data Beat - DAY 1'!$A$1:$Q$40,11,FALSE),0)</f>
        <v>0</v>
      </c>
      <c r="AL44" s="119">
        <f ca="1">IFERROR(VLOOKUP($Z44,'Raw Data Beat - DAY 1'!$A$1:$Q$40,12,FALSE),0)</f>
        <v>0</v>
      </c>
      <c r="AM44" s="119">
        <f ca="1">IFERROR(VLOOKUP($Z44,'Raw Data Beat - DAY 1'!$A$1:$Q$40,13,FALSE),0)</f>
        <v>0</v>
      </c>
      <c r="AN44" s="119">
        <f ca="1">IFERROR(VLOOKUP($Z44,'Raw Data Beat - DAY 1'!$A$1:$Q$40,14,FALSE),0)</f>
        <v>0</v>
      </c>
      <c r="AO44" s="119">
        <f ca="1">IFERROR(VLOOKUP($Z44,'Raw Data Beat - DAY 1'!$A$1:$Q$40,15,FALSE),0)</f>
        <v>0</v>
      </c>
      <c r="AP44" s="119">
        <f ca="1">IFERROR(VLOOKUP($Z44,'Raw Data Beat - DAY 1'!$A$1:$Q$40,16,FALSE),0)</f>
        <v>0</v>
      </c>
      <c r="AQ44" s="119">
        <f ca="1">IFERROR(VLOOKUP($Z44,'Raw Data Beat - DAY 1'!$A$1:$Q$40,17,FALSE),0)</f>
        <v>0</v>
      </c>
      <c r="AR44" s="111"/>
      <c r="AS44" s="111"/>
    </row>
    <row r="45" spans="26:57" x14ac:dyDescent="0.25">
      <c r="AA45" s="118" t="s">
        <v>26</v>
      </c>
      <c r="AB45" s="120">
        <f ca="1">$E$12</f>
        <v>6</v>
      </c>
      <c r="AC45" s="120">
        <f t="shared" ref="AC45:AQ45" ca="1" si="1">$E$12</f>
        <v>6</v>
      </c>
      <c r="AD45" s="120">
        <f t="shared" ca="1" si="1"/>
        <v>6</v>
      </c>
      <c r="AE45" s="120">
        <f t="shared" ca="1" si="1"/>
        <v>6</v>
      </c>
      <c r="AF45" s="120">
        <f t="shared" ca="1" si="1"/>
        <v>6</v>
      </c>
      <c r="AG45" s="120">
        <f t="shared" ca="1" si="1"/>
        <v>6</v>
      </c>
      <c r="AH45" s="120">
        <f t="shared" ca="1" si="1"/>
        <v>6</v>
      </c>
      <c r="AI45" s="120">
        <f t="shared" ca="1" si="1"/>
        <v>6</v>
      </c>
      <c r="AJ45" s="120">
        <f t="shared" ca="1" si="1"/>
        <v>6</v>
      </c>
      <c r="AK45" s="120">
        <f t="shared" ca="1" si="1"/>
        <v>6</v>
      </c>
      <c r="AL45" s="120">
        <f t="shared" ca="1" si="1"/>
        <v>6</v>
      </c>
      <c r="AM45" s="120">
        <f t="shared" ca="1" si="1"/>
        <v>6</v>
      </c>
      <c r="AN45" s="120">
        <f t="shared" ca="1" si="1"/>
        <v>6</v>
      </c>
      <c r="AO45" s="120">
        <f t="shared" ca="1" si="1"/>
        <v>6</v>
      </c>
      <c r="AP45" s="120">
        <f t="shared" ca="1" si="1"/>
        <v>6</v>
      </c>
      <c r="AQ45" s="120">
        <f t="shared" ca="1" si="1"/>
        <v>6</v>
      </c>
      <c r="AR45" s="111"/>
      <c r="AS45" s="111"/>
    </row>
    <row r="46" spans="26:57" x14ac:dyDescent="0.25">
      <c r="AA46" s="118" t="s">
        <v>28</v>
      </c>
      <c r="AB46" s="120">
        <f ca="1">AB45-(SUM(AB38:AB44))</f>
        <v>4</v>
      </c>
      <c r="AC46" s="120">
        <f t="shared" ref="AC46:AQ46" ca="1" si="2">AC45-(SUM(AC38:AC44))</f>
        <v>4</v>
      </c>
      <c r="AD46" s="120">
        <f t="shared" ca="1" si="2"/>
        <v>-1</v>
      </c>
      <c r="AE46" s="120">
        <f t="shared" ca="1" si="2"/>
        <v>-1</v>
      </c>
      <c r="AF46" s="120">
        <f t="shared" ca="1" si="2"/>
        <v>-1</v>
      </c>
      <c r="AG46" s="120">
        <f t="shared" ca="1" si="2"/>
        <v>-1</v>
      </c>
      <c r="AH46" s="120">
        <f t="shared" ca="1" si="2"/>
        <v>-1</v>
      </c>
      <c r="AI46" s="120">
        <f t="shared" ca="1" si="2"/>
        <v>-1</v>
      </c>
      <c r="AJ46" s="120">
        <f t="shared" ca="1" si="2"/>
        <v>-2</v>
      </c>
      <c r="AK46" s="120">
        <f t="shared" ca="1" si="2"/>
        <v>-2</v>
      </c>
      <c r="AL46" s="120">
        <f t="shared" ca="1" si="2"/>
        <v>-1</v>
      </c>
      <c r="AM46" s="120">
        <f t="shared" ca="1" si="2"/>
        <v>0</v>
      </c>
      <c r="AN46" s="120">
        <f t="shared" ca="1" si="2"/>
        <v>0</v>
      </c>
      <c r="AO46" s="120">
        <f t="shared" ca="1" si="2"/>
        <v>1</v>
      </c>
      <c r="AP46" s="120">
        <f t="shared" ca="1" si="2"/>
        <v>3</v>
      </c>
      <c r="AQ46" s="120">
        <f t="shared" ca="1" si="2"/>
        <v>3</v>
      </c>
      <c r="AR46" s="111"/>
      <c r="AS46" s="111"/>
    </row>
    <row r="47" spans="26:57" x14ac:dyDescent="0.25">
      <c r="AA47" s="121" t="s">
        <v>25</v>
      </c>
      <c r="AB47" s="106" t="s">
        <v>19</v>
      </c>
      <c r="AC47" s="106" t="s">
        <v>21</v>
      </c>
      <c r="AD47" s="106" t="s">
        <v>22</v>
      </c>
      <c r="AE47" s="106" t="s">
        <v>23</v>
      </c>
      <c r="AF47" s="106" t="s">
        <v>24</v>
      </c>
      <c r="AG47" s="111" t="s">
        <v>20</v>
      </c>
      <c r="AH47" s="111" t="s">
        <v>34</v>
      </c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</row>
    <row r="48" spans="26:57" x14ac:dyDescent="0.25">
      <c r="AA48" s="121" t="str">
        <f ca="1">C8</f>
        <v>MANNING PLACE</v>
      </c>
      <c r="AB48" s="119">
        <f ca="1">INDEX('Raw Data User'!$A$2:$I$11,MATCH('MANNING PLACE'!$AA$48,'Raw Data User'!$A$2:$A$11,0),MATCH('MANNING PLACE'!AB$47,'Raw Data User'!$A$2:$H$2,0))</f>
        <v>4</v>
      </c>
      <c r="AC48" s="119">
        <f ca="1">INDEX('Raw Data User'!$A$2:$I$11,MATCH('MANNING PLACE'!$AA$48,'Raw Data User'!$A$2:$A$11,0),MATCH('MANNING PLACE'!AC$47,'Raw Data User'!$A$2:$H$2,0))</f>
        <v>1</v>
      </c>
      <c r="AD48" s="119">
        <f ca="1">INDEX('Raw Data User'!$A$2:$I$11,MATCH('MANNING PLACE'!$AA$48,'Raw Data User'!$A$2:$A$11,0),MATCH('MANNING PLACE'!AD$47,'Raw Data User'!$A$2:$H$2,0))</f>
        <v>1</v>
      </c>
      <c r="AE48" s="119">
        <f ca="1">INDEX('Raw Data User'!$A$2:$I$11,MATCH('MANNING PLACE'!$AA$48,'Raw Data User'!$A$2:$A$11,0),MATCH('MANNING PLACE'!AE$47,'Raw Data User'!$A$2:$H$2,0))</f>
        <v>2</v>
      </c>
      <c r="AF48" s="119">
        <f ca="1">INDEX('Raw Data User'!$A$2:$I$11,MATCH('MANNING PLACE'!$AA$48,'Raw Data User'!$A$2:$A$11,0),MATCH('MANNING PLACE'!AF$47,'Raw Data User'!$A$2:$H$2,0))</f>
        <v>0</v>
      </c>
      <c r="AG48" s="119">
        <f ca="1">INDEX('Raw Data User'!$A$2:$I$11,MATCH('MANNING PLACE'!$AA$48,'Raw Data User'!$A$2:$A$11,0),MATCH('MANNING PLACE'!AG$47,'Raw Data User'!$A$2:$H$2,0))</f>
        <v>0</v>
      </c>
      <c r="AH48" s="119">
        <f ca="1">INDEX('Raw Data User'!$A$2:$I$11,MATCH('MANNING PLACE'!$AA$48,'Raw Data User'!$A$2:$A$11,0),MATCH('MANNING PLACE'!AH$47,'Raw Data User'!$A$2:$H$2,0))</f>
        <v>0</v>
      </c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</row>
    <row r="49" spans="26:45" x14ac:dyDescent="0.25">
      <c r="AA49" s="110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</row>
    <row r="50" spans="26:45" x14ac:dyDescent="0.25">
      <c r="AB50" s="113"/>
      <c r="AC50" s="113"/>
      <c r="AD50" s="113"/>
      <c r="AE50" s="113"/>
      <c r="AF50" s="113"/>
      <c r="AG50" s="113"/>
      <c r="AH50" s="113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</row>
    <row r="51" spans="26:45" x14ac:dyDescent="0.25">
      <c r="AA51" s="114" t="s">
        <v>32</v>
      </c>
      <c r="AB51" s="111"/>
      <c r="AC51" s="111"/>
      <c r="AD51" s="111"/>
      <c r="AE51" s="111"/>
      <c r="AF51" s="111"/>
      <c r="AG51" s="111"/>
      <c r="AH51" s="111"/>
    </row>
    <row r="53" spans="26:45" x14ac:dyDescent="0.25">
      <c r="AB53" s="107" t="s">
        <v>17</v>
      </c>
    </row>
    <row r="54" spans="26:45" x14ac:dyDescent="0.25">
      <c r="AA54" s="116" t="s">
        <v>18</v>
      </c>
      <c r="AB54" s="122">
        <v>0.20833333333333334</v>
      </c>
      <c r="AC54" s="122">
        <v>0.25</v>
      </c>
      <c r="AD54" s="122">
        <v>0.29166666666666669</v>
      </c>
      <c r="AE54" s="122">
        <v>0.33333333333333331</v>
      </c>
      <c r="AF54" s="122">
        <v>0.375</v>
      </c>
      <c r="AG54" s="122">
        <v>0.41666666666666669</v>
      </c>
      <c r="AH54" s="122">
        <v>0.45833333333333331</v>
      </c>
      <c r="AI54" s="122">
        <v>0.5</v>
      </c>
      <c r="AJ54" s="122">
        <v>0.54166666666666663</v>
      </c>
      <c r="AK54" s="122">
        <v>0.58333333333333337</v>
      </c>
      <c r="AL54" s="122">
        <v>0.625</v>
      </c>
      <c r="AM54" s="122">
        <v>0.66666666666666663</v>
      </c>
      <c r="AN54" s="122">
        <v>0.70833333333333337</v>
      </c>
      <c r="AO54" s="122">
        <v>0.75</v>
      </c>
      <c r="AP54" s="122">
        <v>0.79166666666666663</v>
      </c>
      <c r="AQ54" s="122">
        <v>0.83333333333333337</v>
      </c>
    </row>
    <row r="55" spans="26:45" x14ac:dyDescent="0.25">
      <c r="Z55" s="106" t="str">
        <f t="shared" ref="Z55:Z61" ca="1" si="3">CONCATENATE($C$8," - ",AA55)</f>
        <v>MANNING PLACE - COMMUTER</v>
      </c>
      <c r="AA55" s="123" t="s">
        <v>19</v>
      </c>
      <c r="AB55" s="124">
        <f ca="1">IFERROR(VLOOKUP($Z55,'Raw Data Beat - DAY 2'!A2:Q33,2,FALSE),0)</f>
        <v>0</v>
      </c>
      <c r="AC55" s="124">
        <f ca="1">IFERROR(VLOOKUP($Z55,'Raw Data Beat - DAY 2'!$A$2:$Q$33,3,FALSE),0)</f>
        <v>0</v>
      </c>
      <c r="AD55" s="124">
        <f ca="1">IFERROR(VLOOKUP($Z55,'Raw Data Beat - DAY 2'!$A$2:$Q$33,4,FALSE),0)</f>
        <v>0</v>
      </c>
      <c r="AE55" s="124">
        <f ca="1">IFERROR(VLOOKUP($Z55,'Raw Data Beat - DAY 2'!$A$2:$Q$33,5,FALSE),0)</f>
        <v>0</v>
      </c>
      <c r="AF55" s="124">
        <f ca="1">IFERROR(VLOOKUP($Z55,'Raw Data Beat - DAY 2'!$A$2:$Q$33,6,FALSE),0)</f>
        <v>0</v>
      </c>
      <c r="AG55" s="124">
        <f ca="1">IFERROR(VLOOKUP($Z55,'Raw Data Beat - DAY 2'!$A$2:$Q$33,7,FALSE),0)</f>
        <v>0</v>
      </c>
      <c r="AH55" s="124">
        <f ca="1">IFERROR(VLOOKUP($Z55,'Raw Data Beat - DAY 2'!$A$2:$Q$33,8,FALSE),0)</f>
        <v>0</v>
      </c>
      <c r="AI55" s="124">
        <f ca="1">IFERROR(VLOOKUP($Z55,'Raw Data Beat - DAY 2'!$A$2:$Q$33,9,FALSE),0)</f>
        <v>0</v>
      </c>
      <c r="AJ55" s="124">
        <f ca="1">IFERROR(VLOOKUP($Z55,'Raw Data Beat - DAY 2'!$A$2:$Q$33,10,FALSE),0)</f>
        <v>0</v>
      </c>
      <c r="AK55" s="124">
        <f ca="1">IFERROR(VLOOKUP($Z55,'Raw Data Beat - DAY 2'!$A$2:$Q$33,11,FALSE),0)</f>
        <v>0</v>
      </c>
      <c r="AL55" s="124">
        <f ca="1">IFERROR(VLOOKUP($Z55,'Raw Data Beat - DAY 2'!$A$2:$Q$33,12,FALSE),0)</f>
        <v>0</v>
      </c>
      <c r="AM55" s="124">
        <f ca="1">IFERROR(VLOOKUP($Z55,'Raw Data Beat - DAY 2'!$A$2:$Q$33,13,FALSE),0)</f>
        <v>0</v>
      </c>
      <c r="AN55" s="124">
        <f ca="1">IFERROR(VLOOKUP($Z55,'Raw Data Beat - DAY 2'!$A$2:$Q$33,14,FALSE),0)</f>
        <v>0</v>
      </c>
      <c r="AO55" s="124">
        <f ca="1">IFERROR(VLOOKUP($Z55,'Raw Data Beat - DAY 2'!$A$2:$Q$33,15,FALSE),0)</f>
        <v>0</v>
      </c>
      <c r="AP55" s="124">
        <f ca="1">IFERROR(VLOOKUP($Z55,'Raw Data Beat - DAY 2'!$A$2:$Q$33,16,FALSE),0)</f>
        <v>0</v>
      </c>
      <c r="AQ55" s="124">
        <f ca="1">IFERROR(VLOOKUP($Z55,'Raw Data Beat - DAY 2'!$A$2:$Q$33,17,FALSE),0)</f>
        <v>0</v>
      </c>
    </row>
    <row r="56" spans="26:45" x14ac:dyDescent="0.25">
      <c r="Z56" s="106" t="str">
        <f t="shared" ca="1" si="3"/>
        <v>MANNING PLACE - DISABLED</v>
      </c>
      <c r="AA56" s="123" t="s">
        <v>20</v>
      </c>
      <c r="AB56" s="119">
        <f ca="1">IFERROR(VLOOKUP($Z56,'Raw Data Beat - DAY 2'!$A$2:$Q$33,2,FALSE),0)</f>
        <v>0</v>
      </c>
      <c r="AC56" s="119">
        <f ca="1">IFERROR(VLOOKUP($Z56,'Raw Data Beat - DAY 2'!$A$2:$Q$33,3,FALSE),0)</f>
        <v>0</v>
      </c>
      <c r="AD56" s="119">
        <f ca="1">IFERROR(VLOOKUP($Z56,'Raw Data Beat - DAY 2'!$A$2:$Q$33,4,FALSE),0)</f>
        <v>0</v>
      </c>
      <c r="AE56" s="119">
        <f ca="1">IFERROR(VLOOKUP($Z56,'Raw Data Beat - DAY 2'!$A$2:$Q$33,5,FALSE),0)</f>
        <v>0</v>
      </c>
      <c r="AF56" s="119">
        <f ca="1">IFERROR(VLOOKUP($Z56,'Raw Data Beat - DAY 2'!$A$2:$Q$33,6,FALSE),0)</f>
        <v>0</v>
      </c>
      <c r="AG56" s="119">
        <f ca="1">IFERROR(VLOOKUP($Z56,'Raw Data Beat - DAY 2'!$A$2:$Q$33,7,FALSE),0)</f>
        <v>0</v>
      </c>
      <c r="AH56" s="119">
        <f ca="1">IFERROR(VLOOKUP($Z56,'Raw Data Beat - DAY 2'!$A$2:$Q$33,8,FALSE),0)</f>
        <v>0</v>
      </c>
      <c r="AI56" s="119">
        <f ca="1">IFERROR(VLOOKUP($Z56,'Raw Data Beat - DAY 2'!$A$2:$Q$33,9,FALSE),0)</f>
        <v>0</v>
      </c>
      <c r="AJ56" s="119">
        <f ca="1">IFERROR(VLOOKUP($Z56,'Raw Data Beat - DAY 2'!$A$2:$Q$33,10,FALSE),0)</f>
        <v>0</v>
      </c>
      <c r="AK56" s="119">
        <f ca="1">IFERROR(VLOOKUP($Z56,'Raw Data Beat - DAY 2'!$A$2:$Q$33,11,FALSE),0)</f>
        <v>0</v>
      </c>
      <c r="AL56" s="119">
        <f ca="1">IFERROR(VLOOKUP($Z56,'Raw Data Beat - DAY 2'!$A$2:$Q$33,12,FALSE),0)</f>
        <v>0</v>
      </c>
      <c r="AM56" s="119">
        <f ca="1">IFERROR(VLOOKUP($Z56,'Raw Data Beat - DAY 2'!$A$2:$Q$33,13,FALSE),0)</f>
        <v>0</v>
      </c>
      <c r="AN56" s="119">
        <f ca="1">IFERROR(VLOOKUP($Z56,'Raw Data Beat - DAY 2'!$A$2:$Q$33,14,FALSE),0)</f>
        <v>0</v>
      </c>
      <c r="AO56" s="119">
        <f ca="1">IFERROR(VLOOKUP($Z56,'Raw Data Beat - DAY 2'!$A$2:$Q$33,15,FALSE),0)</f>
        <v>0</v>
      </c>
      <c r="AP56" s="119">
        <f ca="1">IFERROR(VLOOKUP($Z56,'Raw Data Beat - DAY 2'!$A$2:$Q$33,16,FALSE),0)</f>
        <v>0</v>
      </c>
      <c r="AQ56" s="119">
        <f ca="1">IFERROR(VLOOKUP($Z56,'Raw Data Beat - DAY 2'!$A$2:$Q$33,17,FALSE),0)</f>
        <v>0</v>
      </c>
    </row>
    <row r="57" spans="26:45" x14ac:dyDescent="0.25">
      <c r="Z57" s="106" t="str">
        <f t="shared" ca="1" si="3"/>
        <v>MANNING PLACE - ILLEGAL</v>
      </c>
      <c r="AA57" s="123" t="s">
        <v>21</v>
      </c>
      <c r="AB57" s="119">
        <f ca="1">IFERROR(VLOOKUP($Z57,'Raw Data Beat - DAY 2'!$A$2:$Q$33,2,FALSE),0)</f>
        <v>0</v>
      </c>
      <c r="AC57" s="119">
        <f ca="1">IFERROR(VLOOKUP($Z57,'Raw Data Beat - DAY 2'!$A$2:$Q$33,3,FALSE),0)</f>
        <v>0</v>
      </c>
      <c r="AD57" s="119">
        <f ca="1">IFERROR(VLOOKUP($Z57,'Raw Data Beat - DAY 2'!$A$2:$Q$33,4,FALSE),0)</f>
        <v>0</v>
      </c>
      <c r="AE57" s="119">
        <f ca="1">IFERROR(VLOOKUP($Z57,'Raw Data Beat - DAY 2'!$A$2:$Q$33,5,FALSE),0)</f>
        <v>0</v>
      </c>
      <c r="AF57" s="119">
        <f ca="1">IFERROR(VLOOKUP($Z57,'Raw Data Beat - DAY 2'!$A$2:$Q$33,6,FALSE),0)</f>
        <v>1</v>
      </c>
      <c r="AG57" s="119">
        <f ca="1">IFERROR(VLOOKUP($Z57,'Raw Data Beat - DAY 2'!$A$2:$Q$33,7,FALSE),0)</f>
        <v>1</v>
      </c>
      <c r="AH57" s="119">
        <f ca="1">IFERROR(VLOOKUP($Z57,'Raw Data Beat - DAY 2'!$A$2:$Q$33,8,FALSE),0)</f>
        <v>1</v>
      </c>
      <c r="AI57" s="119">
        <f ca="1">IFERROR(VLOOKUP($Z57,'Raw Data Beat - DAY 2'!$A$2:$Q$33,9,FALSE),0)</f>
        <v>1</v>
      </c>
      <c r="AJ57" s="119">
        <f ca="1">IFERROR(VLOOKUP($Z57,'Raw Data Beat - DAY 2'!$A$2:$Q$33,10,FALSE),0)</f>
        <v>1</v>
      </c>
      <c r="AK57" s="119">
        <f ca="1">IFERROR(VLOOKUP($Z57,'Raw Data Beat - DAY 2'!$A$2:$Q$33,11,FALSE),0)</f>
        <v>0</v>
      </c>
      <c r="AL57" s="119">
        <f ca="1">IFERROR(VLOOKUP($Z57,'Raw Data Beat - DAY 2'!$A$2:$Q$33,12,FALSE),0)</f>
        <v>0</v>
      </c>
      <c r="AM57" s="119">
        <f ca="1">IFERROR(VLOOKUP($Z57,'Raw Data Beat - DAY 2'!$A$2:$Q$33,13,FALSE),0)</f>
        <v>0</v>
      </c>
      <c r="AN57" s="119">
        <f ca="1">IFERROR(VLOOKUP($Z57,'Raw Data Beat - DAY 2'!$A$2:$Q$33,14,FALSE),0)</f>
        <v>0</v>
      </c>
      <c r="AO57" s="119">
        <f ca="1">IFERROR(VLOOKUP($Z57,'Raw Data Beat - DAY 2'!$A$2:$Q$33,15,FALSE),0)</f>
        <v>0</v>
      </c>
      <c r="AP57" s="119">
        <f ca="1">IFERROR(VLOOKUP($Z57,'Raw Data Beat - DAY 2'!$A$2:$Q$33,16,FALSE),0)</f>
        <v>0</v>
      </c>
      <c r="AQ57" s="119">
        <f ca="1">IFERROR(VLOOKUP($Z57,'Raw Data Beat - DAY 2'!$A$2:$Q$33,17,FALSE),0)</f>
        <v>0</v>
      </c>
    </row>
    <row r="58" spans="26:45" x14ac:dyDescent="0.25">
      <c r="Z58" s="106" t="str">
        <f t="shared" ca="1" si="3"/>
        <v>MANNING PLACE - LONG STAY</v>
      </c>
      <c r="AA58" s="123" t="s">
        <v>22</v>
      </c>
      <c r="AB58" s="119">
        <f ca="1">IFERROR(VLOOKUP($Z58,'Raw Data Beat - DAY 2'!$A$2:$Q$33,2,FALSE),0)</f>
        <v>0</v>
      </c>
      <c r="AC58" s="119">
        <f ca="1">IFERROR(VLOOKUP($Z58,'Raw Data Beat - DAY 2'!$A$2:$Q$33,3,FALSE),0)</f>
        <v>0</v>
      </c>
      <c r="AD58" s="119">
        <f ca="1">IFERROR(VLOOKUP($Z58,'Raw Data Beat - DAY 2'!$A$2:$Q$33,4,FALSE),0)</f>
        <v>0</v>
      </c>
      <c r="AE58" s="119">
        <f ca="1">IFERROR(VLOOKUP($Z58,'Raw Data Beat - DAY 2'!$A$2:$Q$33,5,FALSE),0)</f>
        <v>0</v>
      </c>
      <c r="AF58" s="119">
        <f ca="1">IFERROR(VLOOKUP($Z58,'Raw Data Beat - DAY 2'!$A$2:$Q$33,6,FALSE),0)</f>
        <v>0</v>
      </c>
      <c r="AG58" s="119">
        <f ca="1">IFERROR(VLOOKUP($Z58,'Raw Data Beat - DAY 2'!$A$2:$Q$33,7,FALSE),0)</f>
        <v>1</v>
      </c>
      <c r="AH58" s="119">
        <f ca="1">IFERROR(VLOOKUP($Z58,'Raw Data Beat - DAY 2'!$A$2:$Q$33,8,FALSE),0)</f>
        <v>1</v>
      </c>
      <c r="AI58" s="119">
        <f ca="1">IFERROR(VLOOKUP($Z58,'Raw Data Beat - DAY 2'!$A$2:$Q$33,9,FALSE),0)</f>
        <v>1</v>
      </c>
      <c r="AJ58" s="119">
        <f ca="1">IFERROR(VLOOKUP($Z58,'Raw Data Beat - DAY 2'!$A$2:$Q$33,10,FALSE),0)</f>
        <v>1</v>
      </c>
      <c r="AK58" s="119">
        <f ca="1">IFERROR(VLOOKUP($Z58,'Raw Data Beat - DAY 2'!$A$2:$Q$33,11,FALSE),0)</f>
        <v>1</v>
      </c>
      <c r="AL58" s="119">
        <f ca="1">IFERROR(VLOOKUP($Z58,'Raw Data Beat - DAY 2'!$A$2:$Q$33,12,FALSE),0)</f>
        <v>1</v>
      </c>
      <c r="AM58" s="119">
        <f ca="1">IFERROR(VLOOKUP($Z58,'Raw Data Beat - DAY 2'!$A$2:$Q$33,13,FALSE),0)</f>
        <v>1</v>
      </c>
      <c r="AN58" s="119">
        <f ca="1">IFERROR(VLOOKUP($Z58,'Raw Data Beat - DAY 2'!$A$2:$Q$33,14,FALSE),0)</f>
        <v>1</v>
      </c>
      <c r="AO58" s="119">
        <f ca="1">IFERROR(VLOOKUP($Z58,'Raw Data Beat - DAY 2'!$A$2:$Q$33,15,FALSE),0)</f>
        <v>1</v>
      </c>
      <c r="AP58" s="119">
        <f ca="1">IFERROR(VLOOKUP($Z58,'Raw Data Beat - DAY 2'!$A$2:$Q$33,16,FALSE),0)</f>
        <v>1</v>
      </c>
      <c r="AQ58" s="119">
        <f ca="1">IFERROR(VLOOKUP($Z58,'Raw Data Beat - DAY 2'!$A$2:$Q$33,17,FALSE),0)</f>
        <v>0</v>
      </c>
    </row>
    <row r="59" spans="26:45" x14ac:dyDescent="0.25">
      <c r="Z59" s="106" t="str">
        <f t="shared" ca="1" si="3"/>
        <v>MANNING PLACE - RESIDENT</v>
      </c>
      <c r="AA59" s="123" t="s">
        <v>23</v>
      </c>
      <c r="AB59" s="119">
        <f ca="1">IFERROR(VLOOKUP($Z59,'Raw Data Beat - DAY 2'!$A$2:$Q$33,2,FALSE),0)</f>
        <v>1</v>
      </c>
      <c r="AC59" s="119">
        <f ca="1">IFERROR(VLOOKUP($Z59,'Raw Data Beat - DAY 2'!$A$2:$Q$33,3,FALSE),0)</f>
        <v>1</v>
      </c>
      <c r="AD59" s="119">
        <f ca="1">IFERROR(VLOOKUP($Z59,'Raw Data Beat - DAY 2'!$A$2:$Q$33,4,FALSE),0)</f>
        <v>1</v>
      </c>
      <c r="AE59" s="119">
        <f ca="1">IFERROR(VLOOKUP($Z59,'Raw Data Beat - DAY 2'!$A$2:$Q$33,5,FALSE),0)</f>
        <v>1</v>
      </c>
      <c r="AF59" s="119">
        <f ca="1">IFERROR(VLOOKUP($Z59,'Raw Data Beat - DAY 2'!$A$2:$Q$33,6,FALSE),0)</f>
        <v>1</v>
      </c>
      <c r="AG59" s="119">
        <f ca="1">IFERROR(VLOOKUP($Z59,'Raw Data Beat - DAY 2'!$A$2:$Q$33,7,FALSE),0)</f>
        <v>2</v>
      </c>
      <c r="AH59" s="119">
        <f ca="1">IFERROR(VLOOKUP($Z59,'Raw Data Beat - DAY 2'!$A$2:$Q$33,8,FALSE),0)</f>
        <v>2</v>
      </c>
      <c r="AI59" s="119">
        <f ca="1">IFERROR(VLOOKUP($Z59,'Raw Data Beat - DAY 2'!$A$2:$Q$33,9,FALSE),0)</f>
        <v>2</v>
      </c>
      <c r="AJ59" s="119">
        <f ca="1">IFERROR(VLOOKUP($Z59,'Raw Data Beat - DAY 2'!$A$2:$Q$33,10,FALSE),0)</f>
        <v>2</v>
      </c>
      <c r="AK59" s="119">
        <f ca="1">IFERROR(VLOOKUP($Z59,'Raw Data Beat - DAY 2'!$A$2:$Q$33,11,FALSE),0)</f>
        <v>1</v>
      </c>
      <c r="AL59" s="119">
        <f ca="1">IFERROR(VLOOKUP($Z59,'Raw Data Beat - DAY 2'!$A$2:$Q$33,12,FALSE),0)</f>
        <v>1</v>
      </c>
      <c r="AM59" s="119">
        <f ca="1">IFERROR(VLOOKUP($Z59,'Raw Data Beat - DAY 2'!$A$2:$Q$33,13,FALSE),0)</f>
        <v>1</v>
      </c>
      <c r="AN59" s="119">
        <f ca="1">IFERROR(VLOOKUP($Z59,'Raw Data Beat - DAY 2'!$A$2:$Q$33,14,FALSE),0)</f>
        <v>1</v>
      </c>
      <c r="AO59" s="119">
        <f ca="1">IFERROR(VLOOKUP($Z59,'Raw Data Beat - DAY 2'!$A$2:$Q$33,15,FALSE),0)</f>
        <v>1</v>
      </c>
      <c r="AP59" s="119">
        <f ca="1">IFERROR(VLOOKUP($Z59,'Raw Data Beat - DAY 2'!$A$2:$Q$33,16,FALSE),0)</f>
        <v>1</v>
      </c>
      <c r="AQ59" s="119">
        <f ca="1">IFERROR(VLOOKUP($Z59,'Raw Data Beat - DAY 2'!$A$2:$Q$33,17,FALSE),0)</f>
        <v>1</v>
      </c>
    </row>
    <row r="60" spans="26:45" x14ac:dyDescent="0.25">
      <c r="Z60" s="106" t="str">
        <f t="shared" ca="1" si="3"/>
        <v>MANNING PLACE - SHORT STAY</v>
      </c>
      <c r="AA60" s="123" t="s">
        <v>24</v>
      </c>
      <c r="AB60" s="119">
        <f ca="1">IFERROR(VLOOKUP($Z60,'Raw Data Beat - DAY 2'!$A$2:$Q$33,2,FALSE),0)</f>
        <v>0</v>
      </c>
      <c r="AC60" s="119">
        <f ca="1">IFERROR(VLOOKUP($Z60,'Raw Data Beat - DAY 2'!$A$2:$Q$33,3,FALSE),0)</f>
        <v>0</v>
      </c>
      <c r="AD60" s="119">
        <f ca="1">IFERROR(VLOOKUP($Z60,'Raw Data Beat - DAY 2'!$A$2:$Q$33,4,FALSE),0)</f>
        <v>0</v>
      </c>
      <c r="AE60" s="119">
        <f ca="1">IFERROR(VLOOKUP($Z60,'Raw Data Beat - DAY 2'!$A$2:$Q$33,5,FALSE),0)</f>
        <v>1</v>
      </c>
      <c r="AF60" s="119">
        <f ca="1">IFERROR(VLOOKUP($Z60,'Raw Data Beat - DAY 2'!$A$2:$Q$33,6,FALSE),0)</f>
        <v>1</v>
      </c>
      <c r="AG60" s="119">
        <f ca="1">IFERROR(VLOOKUP($Z60,'Raw Data Beat - DAY 2'!$A$2:$Q$33,7,FALSE),0)</f>
        <v>0</v>
      </c>
      <c r="AH60" s="119">
        <f ca="1">IFERROR(VLOOKUP($Z60,'Raw Data Beat - DAY 2'!$A$2:$Q$33,8,FALSE),0)</f>
        <v>1</v>
      </c>
      <c r="AI60" s="119">
        <f ca="1">IFERROR(VLOOKUP($Z60,'Raw Data Beat - DAY 2'!$A$2:$Q$33,9,FALSE),0)</f>
        <v>0</v>
      </c>
      <c r="AJ60" s="119">
        <f ca="1">IFERROR(VLOOKUP($Z60,'Raw Data Beat - DAY 2'!$A$2:$Q$33,10,FALSE),0)</f>
        <v>0</v>
      </c>
      <c r="AK60" s="119">
        <f ca="1">IFERROR(VLOOKUP($Z60,'Raw Data Beat - DAY 2'!$A$2:$Q$33,11,FALSE),0)</f>
        <v>0</v>
      </c>
      <c r="AL60" s="119">
        <f ca="1">IFERROR(VLOOKUP($Z60,'Raw Data Beat - DAY 2'!$A$2:$Q$33,12,FALSE),0)</f>
        <v>0</v>
      </c>
      <c r="AM60" s="119">
        <f ca="1">IFERROR(VLOOKUP($Z60,'Raw Data Beat - DAY 2'!$A$2:$Q$33,13,FALSE),0)</f>
        <v>1</v>
      </c>
      <c r="AN60" s="119">
        <f ca="1">IFERROR(VLOOKUP($Z60,'Raw Data Beat - DAY 2'!$A$2:$Q$33,14,FALSE),0)</f>
        <v>1</v>
      </c>
      <c r="AO60" s="119">
        <f ca="1">IFERROR(VLOOKUP($Z60,'Raw Data Beat - DAY 2'!$A$2:$Q$33,15,FALSE),0)</f>
        <v>0</v>
      </c>
      <c r="AP60" s="119">
        <f ca="1">IFERROR(VLOOKUP($Z60,'Raw Data Beat - DAY 2'!$A$2:$Q$33,16,FALSE),0)</f>
        <v>0</v>
      </c>
      <c r="AQ60" s="119">
        <f ca="1">IFERROR(VLOOKUP($Z60,'Raw Data Beat - DAY 2'!$A$2:$Q$33,17,FALSE),0)</f>
        <v>0</v>
      </c>
    </row>
    <row r="61" spans="26:45" x14ac:dyDescent="0.25">
      <c r="Z61" s="106" t="str">
        <f t="shared" ca="1" si="3"/>
        <v>MANNING PLACE - OTHER</v>
      </c>
      <c r="AA61" s="123" t="s">
        <v>34</v>
      </c>
      <c r="AB61" s="119">
        <f ca="1">IFERROR(VLOOKUP($Z61,'Raw Data Beat - DAY 2'!$A$2:$Q$33,2,FALSE),0)</f>
        <v>0</v>
      </c>
      <c r="AC61" s="119">
        <f ca="1">IFERROR(VLOOKUP($Z61,'Raw Data Beat - DAY 2'!$A$2:$Q$33,3,FALSE),0)</f>
        <v>0</v>
      </c>
      <c r="AD61" s="119">
        <f ca="1">IFERROR(VLOOKUP($Z61,'Raw Data Beat - DAY 2'!$A$2:$Q$33,4,FALSE),0)</f>
        <v>0</v>
      </c>
      <c r="AE61" s="119">
        <f ca="1">IFERROR(VLOOKUP($Z61,'Raw Data Beat - DAY 2'!$A$2:$Q$33,5,FALSE),0)</f>
        <v>0</v>
      </c>
      <c r="AF61" s="119">
        <f ca="1">IFERROR(VLOOKUP($Z61,'Raw Data Beat - DAY 2'!$A$2:$Q$33,6,FALSE),0)</f>
        <v>0</v>
      </c>
      <c r="AG61" s="119">
        <f ca="1">IFERROR(VLOOKUP($Z61,'Raw Data Beat - DAY 2'!$A$2:$Q$33,7,FALSE),0)</f>
        <v>0</v>
      </c>
      <c r="AH61" s="119">
        <f ca="1">IFERROR(VLOOKUP($Z61,'Raw Data Beat - DAY 2'!$A$2:$Q$33,8,FALSE),0)</f>
        <v>0</v>
      </c>
      <c r="AI61" s="119">
        <f ca="1">IFERROR(VLOOKUP($Z61,'Raw Data Beat - DAY 2'!$A$2:$Q$33,9,FALSE),0)</f>
        <v>0</v>
      </c>
      <c r="AJ61" s="119">
        <f ca="1">IFERROR(VLOOKUP($Z61,'Raw Data Beat - DAY 2'!$A$2:$Q$33,10,FALSE),0)</f>
        <v>0</v>
      </c>
      <c r="AK61" s="119">
        <f ca="1">IFERROR(VLOOKUP($Z61,'Raw Data Beat - DAY 2'!$A$2:$Q$33,11,FALSE),0)</f>
        <v>0</v>
      </c>
      <c r="AL61" s="119">
        <f ca="1">IFERROR(VLOOKUP($Z61,'Raw Data Beat - DAY 2'!$A$2:$Q$33,12,FALSE),0)</f>
        <v>0</v>
      </c>
      <c r="AM61" s="119">
        <f ca="1">IFERROR(VLOOKUP($Z61,'Raw Data Beat - DAY 2'!$A$2:$Q$33,13,FALSE),0)</f>
        <v>0</v>
      </c>
      <c r="AN61" s="119">
        <f ca="1">IFERROR(VLOOKUP($Z61,'Raw Data Beat - DAY 2'!$A$2:$Q$33,14,FALSE),0)</f>
        <v>0</v>
      </c>
      <c r="AO61" s="119">
        <f ca="1">IFERROR(VLOOKUP($Z61,'Raw Data Beat - DAY 2'!$A$2:$Q$33,15,FALSE),0)</f>
        <v>0</v>
      </c>
      <c r="AP61" s="119">
        <f ca="1">IFERROR(VLOOKUP($Z61,'Raw Data Beat - DAY 2'!$A$2:$Q$33,16,FALSE),0)</f>
        <v>0</v>
      </c>
      <c r="AQ61" s="119">
        <f ca="1">IFERROR(VLOOKUP($Z61,'Raw Data Beat - DAY 2'!$A$2:$Q$33,17,FALSE),0)</f>
        <v>0</v>
      </c>
    </row>
    <row r="62" spans="26:45" x14ac:dyDescent="0.25">
      <c r="AA62" s="125" t="s">
        <v>26</v>
      </c>
      <c r="AB62" s="120">
        <f ca="1">$E$12</f>
        <v>6</v>
      </c>
      <c r="AC62" s="120">
        <f t="shared" ref="AC62:AQ62" ca="1" si="4">$E$12</f>
        <v>6</v>
      </c>
      <c r="AD62" s="120">
        <f t="shared" ca="1" si="4"/>
        <v>6</v>
      </c>
      <c r="AE62" s="120">
        <f t="shared" ca="1" si="4"/>
        <v>6</v>
      </c>
      <c r="AF62" s="120">
        <f t="shared" ca="1" si="4"/>
        <v>6</v>
      </c>
      <c r="AG62" s="120">
        <f t="shared" ca="1" si="4"/>
        <v>6</v>
      </c>
      <c r="AH62" s="120">
        <f t="shared" ca="1" si="4"/>
        <v>6</v>
      </c>
      <c r="AI62" s="120">
        <f t="shared" ca="1" si="4"/>
        <v>6</v>
      </c>
      <c r="AJ62" s="120">
        <f t="shared" ca="1" si="4"/>
        <v>6</v>
      </c>
      <c r="AK62" s="120">
        <f t="shared" ca="1" si="4"/>
        <v>6</v>
      </c>
      <c r="AL62" s="120">
        <f t="shared" ca="1" si="4"/>
        <v>6</v>
      </c>
      <c r="AM62" s="120">
        <f t="shared" ca="1" si="4"/>
        <v>6</v>
      </c>
      <c r="AN62" s="120">
        <f t="shared" ca="1" si="4"/>
        <v>6</v>
      </c>
      <c r="AO62" s="120">
        <f t="shared" ca="1" si="4"/>
        <v>6</v>
      </c>
      <c r="AP62" s="120">
        <f t="shared" ca="1" si="4"/>
        <v>6</v>
      </c>
      <c r="AQ62" s="120">
        <f t="shared" ca="1" si="4"/>
        <v>6</v>
      </c>
    </row>
    <row r="63" spans="26:45" x14ac:dyDescent="0.25">
      <c r="AA63" s="125" t="s">
        <v>28</v>
      </c>
      <c r="AB63" s="124">
        <f ca="1">AB62-(SUM(AB55:AB61))</f>
        <v>5</v>
      </c>
      <c r="AC63" s="124">
        <f t="shared" ref="AC63:AQ63" ca="1" si="5">AC62-(SUM(AC55:AC61))</f>
        <v>5</v>
      </c>
      <c r="AD63" s="124">
        <f t="shared" ca="1" si="5"/>
        <v>5</v>
      </c>
      <c r="AE63" s="124">
        <f t="shared" ca="1" si="5"/>
        <v>4</v>
      </c>
      <c r="AF63" s="124">
        <f t="shared" ca="1" si="5"/>
        <v>3</v>
      </c>
      <c r="AG63" s="124">
        <f t="shared" ca="1" si="5"/>
        <v>2</v>
      </c>
      <c r="AH63" s="124">
        <f t="shared" ca="1" si="5"/>
        <v>1</v>
      </c>
      <c r="AI63" s="124">
        <f t="shared" ca="1" si="5"/>
        <v>2</v>
      </c>
      <c r="AJ63" s="124">
        <f t="shared" ca="1" si="5"/>
        <v>2</v>
      </c>
      <c r="AK63" s="124">
        <f t="shared" ca="1" si="5"/>
        <v>4</v>
      </c>
      <c r="AL63" s="124">
        <f t="shared" ca="1" si="5"/>
        <v>4</v>
      </c>
      <c r="AM63" s="124">
        <f t="shared" ca="1" si="5"/>
        <v>3</v>
      </c>
      <c r="AN63" s="124">
        <f t="shared" ca="1" si="5"/>
        <v>3</v>
      </c>
      <c r="AO63" s="124">
        <f t="shared" ca="1" si="5"/>
        <v>4</v>
      </c>
      <c r="AP63" s="124">
        <f t="shared" ca="1" si="5"/>
        <v>4</v>
      </c>
      <c r="AQ63" s="124">
        <f t="shared" ca="1" si="5"/>
        <v>5</v>
      </c>
    </row>
    <row r="67" spans="27:34" x14ac:dyDescent="0.25">
      <c r="AB67" s="106" t="s">
        <v>19</v>
      </c>
      <c r="AC67" s="106" t="s">
        <v>21</v>
      </c>
      <c r="AD67" s="106" t="s">
        <v>22</v>
      </c>
      <c r="AE67" s="106" t="s">
        <v>23</v>
      </c>
      <c r="AF67" s="106" t="s">
        <v>24</v>
      </c>
      <c r="AG67" s="111" t="s">
        <v>20</v>
      </c>
      <c r="AH67" s="111" t="s">
        <v>34</v>
      </c>
    </row>
    <row r="68" spans="27:34" x14ac:dyDescent="0.25">
      <c r="AA68" s="121" t="str">
        <f ca="1">C8</f>
        <v>MANNING PLACE</v>
      </c>
      <c r="AB68" s="119">
        <f ca="1">IFERROR(INDEX('Raw Data User'!$A$17:$F$26,MATCH('MANNING PLACE'!$AA$68,'Raw Data User'!$A$17:$A$26,0),MATCH('MANNING PLACE'!AB$67,'Raw Data User'!$A$17:$F$17,0)),0)</f>
        <v>0</v>
      </c>
      <c r="AC68" s="119">
        <f ca="1">IFERROR(INDEX('Raw Data User'!$A$17:$F$26,MATCH('MANNING PLACE'!$AA$68,'Raw Data User'!$A$17:$A$26,0),MATCH('MANNING PLACE'!AC$67,'Raw Data User'!$A$17:$F$17,0)),0)</f>
        <v>1</v>
      </c>
      <c r="AD68" s="119">
        <f ca="1">IFERROR(INDEX('Raw Data User'!$A$17:$F$26,MATCH('MANNING PLACE'!$AA$68,'Raw Data User'!$A$17:$A$26,0),MATCH('MANNING PLACE'!AD$67,'Raw Data User'!$A$17:$F$17,0)),0)</f>
        <v>1</v>
      </c>
      <c r="AE68" s="119">
        <f ca="1">IFERROR(INDEX('Raw Data User'!$A$17:$F$26,MATCH('MANNING PLACE'!$AA$68,'Raw Data User'!$A$17:$A$26,0),MATCH('MANNING PLACE'!AE$67,'Raw Data User'!$A$17:$F$17,0)),0)</f>
        <v>2</v>
      </c>
      <c r="AF68" s="119">
        <f ca="1">IFERROR(INDEX('Raw Data User'!$A$17:$F$26,MATCH('MANNING PLACE'!$AA$68,'Raw Data User'!$A$17:$A$26,0),MATCH('MANNING PLACE'!AF$67,'Raw Data User'!$A$17:$F$17,0)),0)</f>
        <v>3</v>
      </c>
      <c r="AG68" s="119">
        <f ca="1">IFERROR(INDEX('Raw Data User'!$A$17:$F$26,MATCH('MANNING PLACE'!$AA$68,'Raw Data User'!$A$17:$A$26,0),MATCH('MANNING PLACE'!AG$67,'Raw Data User'!$A$17:$F$17,0)),0)</f>
        <v>0</v>
      </c>
      <c r="AH68" s="119">
        <f ca="1">IFERROR(INDEX('Raw Data User'!$A$17:$F$26,MATCH('MANNING PLACE'!$AA$68,'Raw Data User'!$A$17:$A$26,0),MATCH('MANNING PLACE'!AH$67,'Raw Data User'!$A$17:$F$17,0)),0)</f>
        <v>0</v>
      </c>
    </row>
  </sheetData>
  <mergeCells count="2">
    <mergeCell ref="I8:K8"/>
    <mergeCell ref="V8:X8"/>
  </mergeCells>
  <pageMargins left="0.7" right="0.7" top="0.75" bottom="0.75" header="0.3" footer="0.3"/>
  <pageSetup scale="79" orientation="portrait" horizontalDpi="300" verticalDpi="300" r:id="rId1"/>
  <headerFoot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N68"/>
  <sheetViews>
    <sheetView showGridLines="0" showWhiteSpace="0" zoomScaleNormal="100" zoomScaleSheetLayoutView="70" workbookViewId="0">
      <selection activeCell="H10" sqref="H10"/>
    </sheetView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50" customWidth="1"/>
    <col min="25" max="25" width="15" style="96" customWidth="1"/>
    <col min="26" max="26" width="34.7109375" style="106" customWidth="1"/>
    <col min="27" max="27" width="24.140625" style="106" customWidth="1"/>
    <col min="28" max="46" width="15" style="106" customWidth="1"/>
    <col min="47" max="48" width="15" style="96" customWidth="1"/>
    <col min="49" max="83" width="9.140625" style="96" customWidth="1"/>
    <col min="84" max="98" width="9.140625" style="57" customWidth="1"/>
    <col min="99" max="170" width="9.140625" style="50" customWidth="1"/>
    <col min="171" max="239" width="9.140625" style="28" customWidth="1"/>
    <col min="240" max="16384" width="9.7109375" style="28"/>
  </cols>
  <sheetData>
    <row r="1" spans="1:170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4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</row>
    <row r="2" spans="1:170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56"/>
      <c r="Z2" s="104"/>
      <c r="AA2" s="105"/>
      <c r="AB2" s="104"/>
      <c r="AC2" s="104"/>
      <c r="AD2" s="104"/>
      <c r="AE2" s="104"/>
      <c r="AF2" s="104"/>
      <c r="AG2" s="104"/>
      <c r="AH2" s="104"/>
      <c r="AI2" s="104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</row>
    <row r="3" spans="1:170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RICHMOND (Queens Road)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RICHMOND (Queens Road)</v>
      </c>
      <c r="Y3" s="56"/>
      <c r="Z3" s="106"/>
      <c r="AA3" s="105"/>
      <c r="AB3" s="106"/>
      <c r="AC3" s="106"/>
      <c r="AD3" s="106"/>
      <c r="AE3" s="106"/>
      <c r="AF3" s="106"/>
      <c r="AG3" s="106"/>
      <c r="AH3" s="106"/>
      <c r="AI3" s="106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</row>
    <row r="4" spans="1:170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7">
        <v>42803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7">
        <v>42805</v>
      </c>
      <c r="Y4" s="58"/>
      <c r="Z4" s="106"/>
      <c r="AA4" s="107"/>
      <c r="AB4" s="108"/>
      <c r="AC4" s="108"/>
      <c r="AD4" s="108"/>
      <c r="AE4" s="108"/>
      <c r="AF4" s="108"/>
      <c r="AG4" s="108"/>
      <c r="AH4" s="108"/>
      <c r="AI4" s="108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8"/>
      <c r="AU4" s="59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</row>
    <row r="5" spans="1:170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8"/>
      <c r="Y5" s="55"/>
      <c r="Z5" s="106"/>
      <c r="AA5" s="110"/>
      <c r="AB5" s="111"/>
      <c r="AC5" s="111"/>
      <c r="AD5" s="111"/>
      <c r="AE5" s="111"/>
      <c r="AF5" s="111"/>
      <c r="AG5" s="111"/>
      <c r="AH5" s="111"/>
      <c r="AI5" s="111"/>
      <c r="AJ5" s="104"/>
      <c r="AK5" s="104"/>
      <c r="AL5" s="104"/>
      <c r="AM5" s="111"/>
      <c r="AN5" s="104"/>
      <c r="AO5" s="104"/>
      <c r="AP5" s="104"/>
      <c r="AQ5" s="104"/>
      <c r="AR5" s="104"/>
      <c r="AS5" s="111"/>
      <c r="AT5" s="104"/>
      <c r="AU5" s="43"/>
      <c r="AV5" s="43"/>
      <c r="AW5" s="97"/>
      <c r="AX5" s="43"/>
      <c r="AY5" s="43"/>
      <c r="AZ5" s="43"/>
      <c r="BA5" s="97"/>
      <c r="BB5" s="43"/>
      <c r="BC5" s="43"/>
      <c r="BD5" s="43"/>
      <c r="BE5" s="43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</row>
    <row r="6" spans="1:170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9"/>
      <c r="Y6" s="43"/>
      <c r="Z6" s="106"/>
      <c r="AA6" s="110"/>
      <c r="AB6" s="111"/>
      <c r="AC6" s="111"/>
      <c r="AD6" s="111"/>
      <c r="AE6" s="111"/>
      <c r="AF6" s="111"/>
      <c r="AG6" s="111"/>
      <c r="AH6" s="111"/>
      <c r="AI6" s="111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</row>
    <row r="7" spans="1:170" x14ac:dyDescent="0.25">
      <c r="AA7" s="110"/>
      <c r="AB7" s="111"/>
      <c r="AC7" s="111"/>
      <c r="AD7" s="111"/>
      <c r="AE7" s="111"/>
      <c r="AF7" s="111"/>
      <c r="AG7" s="111"/>
      <c r="AH7" s="111"/>
      <c r="AI7" s="111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170" ht="18.75" x14ac:dyDescent="0.3">
      <c r="B8" s="29" t="s">
        <v>27</v>
      </c>
      <c r="C8" s="27" t="str">
        <f ca="1">REPLACE(CELL("filename",A1),1,FIND("]",CELL("filename",A1)),"")</f>
        <v>QUEEN'S ROAD</v>
      </c>
      <c r="I8" s="138"/>
      <c r="J8" s="138"/>
      <c r="K8" s="138"/>
      <c r="N8" s="29" t="s">
        <v>27</v>
      </c>
      <c r="O8" s="27" t="str">
        <f ca="1">REPLACE(CELL("filename",M1),1,FIND("]",CELL("filename",M1)),"")</f>
        <v>QUEEN'S ROAD</v>
      </c>
      <c r="V8" s="139"/>
      <c r="W8" s="139"/>
      <c r="X8" s="139"/>
      <c r="Z8" s="112"/>
      <c r="AA8" s="110"/>
      <c r="AB8" s="111"/>
      <c r="AC8" s="111"/>
      <c r="AD8" s="111"/>
      <c r="AE8" s="111"/>
      <c r="AF8" s="111"/>
      <c r="AG8" s="111"/>
      <c r="AH8" s="111"/>
      <c r="AI8" s="111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170" ht="7.5" customHeight="1" x14ac:dyDescent="0.25">
      <c r="AA9" s="110"/>
      <c r="AB9" s="111"/>
      <c r="AC9" s="111"/>
      <c r="AD9" s="111"/>
      <c r="AE9" s="111"/>
      <c r="AF9" s="111"/>
      <c r="AG9" s="111"/>
      <c r="AH9" s="111"/>
      <c r="AI9" s="111"/>
      <c r="AJ9" s="104"/>
      <c r="AK9" s="104"/>
      <c r="AL9" s="104"/>
      <c r="AM9" s="104"/>
      <c r="AN9" s="104"/>
      <c r="AO9" s="104"/>
      <c r="AP9" s="104"/>
      <c r="AQ9" s="104"/>
      <c r="AR9" s="104"/>
      <c r="AS9" s="104"/>
    </row>
    <row r="10" spans="1:170" x14ac:dyDescent="0.25">
      <c r="B10" s="30" t="s">
        <v>12</v>
      </c>
      <c r="C10" s="31"/>
      <c r="D10" s="31"/>
      <c r="N10" s="30" t="s">
        <v>12</v>
      </c>
      <c r="O10" s="32"/>
      <c r="P10" s="32"/>
      <c r="AA10" s="110"/>
      <c r="AB10" s="111"/>
      <c r="AC10" s="111"/>
      <c r="AD10" s="111"/>
      <c r="AE10" s="111"/>
      <c r="AF10" s="111"/>
      <c r="AG10" s="111"/>
      <c r="AH10" s="111"/>
      <c r="AI10" s="111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170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1"/>
      <c r="Y11" s="98"/>
      <c r="Z11" s="106"/>
      <c r="AA11" s="110"/>
      <c r="AB11" s="111"/>
      <c r="AC11" s="111"/>
      <c r="AD11" s="111"/>
      <c r="AE11" s="111"/>
      <c r="AF11" s="111"/>
      <c r="AG11" s="111"/>
      <c r="AH11" s="111"/>
      <c r="AI11" s="111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</row>
    <row r="12" spans="1:170" x14ac:dyDescent="0.25">
      <c r="B12" s="71">
        <f ca="1">VLOOKUP($C$8,'Site Plan and Key'!$B$32:$F$41,2,FALSE)</f>
        <v>0</v>
      </c>
      <c r="C12" s="71">
        <f ca="1">VLOOKUP($C$8,'Site Plan and Key'!$B$32:$F$41,3,FALSE)</f>
        <v>26</v>
      </c>
      <c r="D12" s="71">
        <f ca="1">VLOOKUP($C$8,'Site Plan and Key'!$B$32:$F$41,4,FALSE)</f>
        <v>0</v>
      </c>
      <c r="E12" s="95">
        <f ca="1">VLOOKUP($C$8,'Site Plan and Key'!$B$32:$F$41,5,FALSE)</f>
        <v>26</v>
      </c>
      <c r="F12" s="41"/>
      <c r="N12" s="71">
        <f ca="1">VLOOKUP($C$8,'Site Plan and Key'!$B$32:$F$41,2,FALSE)</f>
        <v>0</v>
      </c>
      <c r="O12" s="72">
        <f ca="1">VLOOKUP($C$8,'Site Plan and Key'!$B$32:$F$41,3,FALSE)</f>
        <v>26</v>
      </c>
      <c r="P12" s="72">
        <f ca="1">VLOOKUP($C$8,'Site Plan and Key'!$B$32:$F$41,4,FALSE)</f>
        <v>0</v>
      </c>
      <c r="Q12" s="73">
        <f ca="1">VLOOKUP($C$8,'Site Plan and Key'!$B$32:$F$41,5,FALSE)</f>
        <v>26</v>
      </c>
      <c r="R12" s="4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170" ht="8.25" customHeight="1" x14ac:dyDescent="0.25"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</row>
    <row r="14" spans="1:170" x14ac:dyDescent="0.25">
      <c r="B14" s="38" t="s">
        <v>13</v>
      </c>
      <c r="N14" s="38" t="s">
        <v>13</v>
      </c>
      <c r="AB14" s="113"/>
      <c r="AC14" s="113"/>
      <c r="AD14" s="113"/>
      <c r="AE14" s="113"/>
      <c r="AF14" s="113"/>
      <c r="AG14" s="113"/>
      <c r="AH14" s="113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</row>
    <row r="15" spans="1:170" x14ac:dyDescent="0.25">
      <c r="B15" s="39" t="s">
        <v>14</v>
      </c>
      <c r="N15" s="39" t="s">
        <v>14</v>
      </c>
      <c r="AA15" s="114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</row>
    <row r="16" spans="1:170" x14ac:dyDescent="0.25">
      <c r="B16" s="27" t="s">
        <v>15</v>
      </c>
      <c r="N16" s="27" t="s">
        <v>15</v>
      </c>
      <c r="AA16" s="114"/>
      <c r="AB16" s="114"/>
      <c r="AC16" s="115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</row>
    <row r="17" spans="2:57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1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2:57" x14ac:dyDescent="0.25">
      <c r="B18" s="28"/>
      <c r="N18" s="28"/>
      <c r="AA18" s="110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</row>
    <row r="19" spans="2:57" x14ac:dyDescent="0.25">
      <c r="AA19" s="110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</row>
    <row r="20" spans="2:57" x14ac:dyDescent="0.25">
      <c r="AA20" s="110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</row>
    <row r="21" spans="2:57" x14ac:dyDescent="0.25">
      <c r="AA21" s="110"/>
      <c r="AB21" s="111"/>
      <c r="AC21" s="111"/>
    </row>
    <row r="22" spans="2:57" x14ac:dyDescent="0.25">
      <c r="AA22" s="110"/>
      <c r="AB22" s="111"/>
      <c r="AC22" s="111"/>
    </row>
    <row r="23" spans="2:57" x14ac:dyDescent="0.25">
      <c r="M23" s="39"/>
      <c r="AA23" s="110"/>
      <c r="AB23" s="111"/>
      <c r="AC23" s="111"/>
    </row>
    <row r="24" spans="2:57" x14ac:dyDescent="0.25">
      <c r="AB24" s="111"/>
      <c r="AC24" s="111"/>
    </row>
    <row r="25" spans="2:57" x14ac:dyDescent="0.25">
      <c r="AA25" s="114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16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2:57" x14ac:dyDescent="0.25"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2:57" x14ac:dyDescent="0.25">
      <c r="AA27" s="110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2:57" x14ac:dyDescent="0.25"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</row>
    <row r="29" spans="2:57" x14ac:dyDescent="0.25">
      <c r="AA29" s="11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</row>
    <row r="30" spans="2:57" x14ac:dyDescent="0.25">
      <c r="AA30" s="110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</row>
    <row r="31" spans="2:57" x14ac:dyDescent="0.25">
      <c r="AA31" s="110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</row>
    <row r="32" spans="2:57" x14ac:dyDescent="0.25">
      <c r="AA32" s="110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</row>
    <row r="33" spans="26:57" x14ac:dyDescent="0.25">
      <c r="AB33" s="113"/>
      <c r="AC33" s="113"/>
      <c r="AD33" s="113"/>
      <c r="AE33" s="113"/>
      <c r="AF33" s="113"/>
      <c r="AG33" s="113"/>
      <c r="AH33" s="113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</row>
    <row r="34" spans="26:57" x14ac:dyDescent="0.25">
      <c r="AA34" s="114" t="s">
        <v>31</v>
      </c>
      <c r="AB34" s="111"/>
      <c r="AC34" s="111"/>
      <c r="AD34" s="111"/>
      <c r="AE34" s="111"/>
      <c r="AF34" s="111"/>
      <c r="AG34" s="111"/>
      <c r="AH34" s="111"/>
    </row>
    <row r="36" spans="26:57" x14ac:dyDescent="0.25">
      <c r="AB36" s="107" t="s">
        <v>17</v>
      </c>
      <c r="AC36" s="107"/>
    </row>
    <row r="37" spans="26:57" x14ac:dyDescent="0.25">
      <c r="AA37" s="116" t="s">
        <v>18</v>
      </c>
      <c r="AB37" s="117">
        <v>0.20833333333333334</v>
      </c>
      <c r="AC37" s="117">
        <v>0.25</v>
      </c>
      <c r="AD37" s="117">
        <v>0.29166666666666669</v>
      </c>
      <c r="AE37" s="117">
        <v>0.33333333333333331</v>
      </c>
      <c r="AF37" s="117">
        <v>0.375</v>
      </c>
      <c r="AG37" s="117">
        <v>0.41666666666666669</v>
      </c>
      <c r="AH37" s="117">
        <v>0.45833333333333331</v>
      </c>
      <c r="AI37" s="117">
        <v>0.5</v>
      </c>
      <c r="AJ37" s="117">
        <v>0.54166666666666663</v>
      </c>
      <c r="AK37" s="117">
        <v>0.58333333333333337</v>
      </c>
      <c r="AL37" s="117">
        <v>0.625</v>
      </c>
      <c r="AM37" s="117">
        <v>0.66666666666666663</v>
      </c>
      <c r="AN37" s="117">
        <v>0.70833333333333337</v>
      </c>
      <c r="AO37" s="117">
        <v>0.75</v>
      </c>
      <c r="AP37" s="117">
        <v>0.79166666666666663</v>
      </c>
      <c r="AQ37" s="117">
        <v>0.83333333333333337</v>
      </c>
    </row>
    <row r="38" spans="26:57" x14ac:dyDescent="0.25">
      <c r="Z38" s="106" t="str">
        <f t="shared" ref="Z38:Z44" ca="1" si="0">CONCATENATE($C$8," - ",AA38)</f>
        <v>QUEEN'S ROAD - COMMUTER</v>
      </c>
      <c r="AA38" s="118" t="s">
        <v>19</v>
      </c>
      <c r="AB38" s="119">
        <f ca="1">IFERROR(VLOOKUP($Z38,'Raw Data Beat - DAY 1'!$A$1:$Q$40,2,FALSE),0)</f>
        <v>0</v>
      </c>
      <c r="AC38" s="119">
        <f ca="1">IFERROR(VLOOKUP($Z38,'Raw Data Beat - DAY 1'!$A$1:$Q$40,3,FALSE),0)</f>
        <v>0</v>
      </c>
      <c r="AD38" s="119">
        <f ca="1">IFERROR(VLOOKUP($Z38,'Raw Data Beat - DAY 1'!$A$1:$Q$40,4,FALSE),0)</f>
        <v>3</v>
      </c>
      <c r="AE38" s="119">
        <f ca="1">IFERROR(VLOOKUP($Z38,'Raw Data Beat - DAY 1'!$A$1:$Q$40,5,FALSE),0)</f>
        <v>3</v>
      </c>
      <c r="AF38" s="119">
        <f ca="1">IFERROR(VLOOKUP($Z38,'Raw Data Beat - DAY 1'!$A$1:$Q$40,6,FALSE),0)</f>
        <v>3</v>
      </c>
      <c r="AG38" s="119">
        <f ca="1">IFERROR(VLOOKUP($Z38,'Raw Data Beat - DAY 1'!$A$1:$Q$40,7,FALSE),0)</f>
        <v>5</v>
      </c>
      <c r="AH38" s="119">
        <f ca="1">IFERROR(VLOOKUP($Z38,'Raw Data Beat - DAY 1'!$A$1:$Q$40,8,FALSE),0)</f>
        <v>5</v>
      </c>
      <c r="AI38" s="119">
        <f ca="1">IFERROR(VLOOKUP($Z38,'Raw Data Beat - DAY 1'!$A$1:$Q$40,9,FALSE),0)</f>
        <v>5</v>
      </c>
      <c r="AJ38" s="119">
        <f ca="1">IFERROR(VLOOKUP($Z38,'Raw Data Beat - DAY 1'!$A$1:$Q$40,10,FALSE),0)</f>
        <v>5</v>
      </c>
      <c r="AK38" s="119">
        <f ca="1">IFERROR(VLOOKUP($Z38,'Raw Data Beat - DAY 1'!$A$1:$Q$40,11,FALSE),0)</f>
        <v>5</v>
      </c>
      <c r="AL38" s="119">
        <f ca="1">IFERROR(VLOOKUP($Z38,'Raw Data Beat - DAY 1'!$A$1:$Q$40,12,FALSE),0)</f>
        <v>5</v>
      </c>
      <c r="AM38" s="119">
        <f ca="1">IFERROR(VLOOKUP($Z38,'Raw Data Beat - DAY 1'!$A$1:$Q$40,13,FALSE),0)</f>
        <v>3</v>
      </c>
      <c r="AN38" s="119">
        <f ca="1">IFERROR(VLOOKUP($Z38,'Raw Data Beat - DAY 1'!$A$1:$Q$40,14,FALSE),0)</f>
        <v>3</v>
      </c>
      <c r="AO38" s="119">
        <f ca="1">IFERROR(VLOOKUP($Z38,'Raw Data Beat - DAY 1'!$A$1:$Q$40,15,FALSE),0)</f>
        <v>1</v>
      </c>
      <c r="AP38" s="119">
        <f ca="1">IFERROR(VLOOKUP($Z38,'Raw Data Beat - DAY 1'!$A$1:$Q$40,16,FALSE),0)</f>
        <v>1</v>
      </c>
      <c r="AQ38" s="119">
        <f ca="1">IFERROR(VLOOKUP($Z38,'Raw Data Beat - DAY 1'!$A$1:$Q$40,17,FALSE),0)</f>
        <v>0</v>
      </c>
    </row>
    <row r="39" spans="26:57" x14ac:dyDescent="0.25">
      <c r="Z39" s="106" t="str">
        <f t="shared" ca="1" si="0"/>
        <v>QUEEN'S ROAD - DISABLED</v>
      </c>
      <c r="AA39" s="118" t="s">
        <v>20</v>
      </c>
      <c r="AB39" s="119">
        <f ca="1">IFERROR(VLOOKUP($Z39,'Raw Data Beat - DAY 1'!$A$1:$Q$40,2,FALSE),0)</f>
        <v>0</v>
      </c>
      <c r="AC39" s="119">
        <f ca="1">IFERROR(VLOOKUP($Z39,'Raw Data Beat - DAY 1'!$A$1:$Q$40,3,FALSE),0)</f>
        <v>0</v>
      </c>
      <c r="AD39" s="119">
        <f ca="1">IFERROR(VLOOKUP($Z39,'Raw Data Beat - DAY 1'!$A$1:$Q$40,4,FALSE),0)</f>
        <v>0</v>
      </c>
      <c r="AE39" s="119">
        <f ca="1">IFERROR(VLOOKUP($Z39,'Raw Data Beat - DAY 1'!$A$1:$Q$40,5,FALSE),0)</f>
        <v>0</v>
      </c>
      <c r="AF39" s="119">
        <f ca="1">IFERROR(VLOOKUP($Z39,'Raw Data Beat - DAY 1'!$A$1:$Q$40,6,FALSE),0)</f>
        <v>0</v>
      </c>
      <c r="AG39" s="119">
        <f ca="1">IFERROR(VLOOKUP($Z39,'Raw Data Beat - DAY 1'!$A$1:$Q$40,7,FALSE),0)</f>
        <v>0</v>
      </c>
      <c r="AH39" s="119">
        <f ca="1">IFERROR(VLOOKUP($Z39,'Raw Data Beat - DAY 1'!$A$1:$Q$40,8,FALSE),0)</f>
        <v>0</v>
      </c>
      <c r="AI39" s="119">
        <f ca="1">IFERROR(VLOOKUP($Z39,'Raw Data Beat - DAY 1'!$A$1:$Q$40,9,FALSE),0)</f>
        <v>0</v>
      </c>
      <c r="AJ39" s="119">
        <f ca="1">IFERROR(VLOOKUP($Z39,'Raw Data Beat - DAY 1'!$A$1:$Q$40,10,FALSE),0)</f>
        <v>0</v>
      </c>
      <c r="AK39" s="119">
        <f ca="1">IFERROR(VLOOKUP($Z39,'Raw Data Beat - DAY 1'!$A$1:$Q$40,11,FALSE),0)</f>
        <v>0</v>
      </c>
      <c r="AL39" s="119">
        <f ca="1">IFERROR(VLOOKUP($Z39,'Raw Data Beat - DAY 1'!$A$1:$Q$40,12,FALSE),0)</f>
        <v>0</v>
      </c>
      <c r="AM39" s="119">
        <f ca="1">IFERROR(VLOOKUP($Z39,'Raw Data Beat - DAY 1'!$A$1:$Q$40,13,FALSE),0)</f>
        <v>0</v>
      </c>
      <c r="AN39" s="119">
        <f ca="1">IFERROR(VLOOKUP($Z39,'Raw Data Beat - DAY 1'!$A$1:$Q$40,14,FALSE),0)</f>
        <v>0</v>
      </c>
      <c r="AO39" s="119">
        <f ca="1">IFERROR(VLOOKUP($Z39,'Raw Data Beat - DAY 1'!$A$1:$Q$40,15,FALSE),0)</f>
        <v>0</v>
      </c>
      <c r="AP39" s="119">
        <f ca="1">IFERROR(VLOOKUP($Z39,'Raw Data Beat - DAY 1'!$A$1:$Q$40,16,FALSE),0)</f>
        <v>0</v>
      </c>
      <c r="AQ39" s="119">
        <f ca="1">IFERROR(VLOOKUP($Z39,'Raw Data Beat - DAY 1'!$A$1:$Q$40,17,FALSE),0)</f>
        <v>0</v>
      </c>
    </row>
    <row r="40" spans="26:57" x14ac:dyDescent="0.25">
      <c r="Z40" s="106" t="str">
        <f t="shared" ca="1" si="0"/>
        <v>QUEEN'S ROAD - ILLEGAL</v>
      </c>
      <c r="AA40" s="118" t="s">
        <v>21</v>
      </c>
      <c r="AB40" s="119">
        <f ca="1">IFERROR(VLOOKUP($Z40,'Raw Data Beat - DAY 1'!$A$1:$Q$40,2,FALSE),0)</f>
        <v>0</v>
      </c>
      <c r="AC40" s="119">
        <f ca="1">IFERROR(VLOOKUP($Z40,'Raw Data Beat - DAY 1'!$A$1:$Q$40,3,FALSE),0)</f>
        <v>0</v>
      </c>
      <c r="AD40" s="119">
        <f ca="1">IFERROR(VLOOKUP($Z40,'Raw Data Beat - DAY 1'!$A$1:$Q$40,4,FALSE),0)</f>
        <v>1</v>
      </c>
      <c r="AE40" s="119">
        <f ca="1">IFERROR(VLOOKUP($Z40,'Raw Data Beat - DAY 1'!$A$1:$Q$40,5,FALSE),0)</f>
        <v>1</v>
      </c>
      <c r="AF40" s="119">
        <f ca="1">IFERROR(VLOOKUP($Z40,'Raw Data Beat - DAY 1'!$A$1:$Q$40,6,FALSE),0)</f>
        <v>0</v>
      </c>
      <c r="AG40" s="119">
        <f ca="1">IFERROR(VLOOKUP($Z40,'Raw Data Beat - DAY 1'!$A$1:$Q$40,7,FALSE),0)</f>
        <v>0</v>
      </c>
      <c r="AH40" s="119">
        <f ca="1">IFERROR(VLOOKUP($Z40,'Raw Data Beat - DAY 1'!$A$1:$Q$40,8,FALSE),0)</f>
        <v>0</v>
      </c>
      <c r="AI40" s="119">
        <f ca="1">IFERROR(VLOOKUP($Z40,'Raw Data Beat - DAY 1'!$A$1:$Q$40,9,FALSE),0)</f>
        <v>0</v>
      </c>
      <c r="AJ40" s="119">
        <f ca="1">IFERROR(VLOOKUP($Z40,'Raw Data Beat - DAY 1'!$A$1:$Q$40,10,FALSE),0)</f>
        <v>0</v>
      </c>
      <c r="AK40" s="119">
        <f ca="1">IFERROR(VLOOKUP($Z40,'Raw Data Beat - DAY 1'!$A$1:$Q$40,11,FALSE),0)</f>
        <v>0</v>
      </c>
      <c r="AL40" s="119">
        <f ca="1">IFERROR(VLOOKUP($Z40,'Raw Data Beat - DAY 1'!$A$1:$Q$40,12,FALSE),0)</f>
        <v>0</v>
      </c>
      <c r="AM40" s="119">
        <f ca="1">IFERROR(VLOOKUP($Z40,'Raw Data Beat - DAY 1'!$A$1:$Q$40,13,FALSE),0)</f>
        <v>0</v>
      </c>
      <c r="AN40" s="119">
        <f ca="1">IFERROR(VLOOKUP($Z40,'Raw Data Beat - DAY 1'!$A$1:$Q$40,14,FALSE),0)</f>
        <v>0</v>
      </c>
      <c r="AO40" s="119">
        <f ca="1">IFERROR(VLOOKUP($Z40,'Raw Data Beat - DAY 1'!$A$1:$Q$40,15,FALSE),0)</f>
        <v>0</v>
      </c>
      <c r="AP40" s="119">
        <f ca="1">IFERROR(VLOOKUP($Z40,'Raw Data Beat - DAY 1'!$A$1:$Q$40,16,FALSE),0)</f>
        <v>0</v>
      </c>
      <c r="AQ40" s="119">
        <f ca="1">IFERROR(VLOOKUP($Z40,'Raw Data Beat - DAY 1'!$A$1:$Q$40,17,FALSE),0)</f>
        <v>0</v>
      </c>
    </row>
    <row r="41" spans="26:57" x14ac:dyDescent="0.25">
      <c r="Z41" s="106" t="str">
        <f t="shared" ca="1" si="0"/>
        <v>QUEEN'S ROAD - LONG STAY</v>
      </c>
      <c r="AA41" s="118" t="s">
        <v>22</v>
      </c>
      <c r="AB41" s="119">
        <f ca="1">IFERROR(VLOOKUP($Z41,'Raw Data Beat - DAY 1'!$A$1:$Q$40,2,FALSE),0)</f>
        <v>0</v>
      </c>
      <c r="AC41" s="119">
        <f ca="1">IFERROR(VLOOKUP($Z41,'Raw Data Beat - DAY 1'!$A$1:$Q$40,3,FALSE),0)</f>
        <v>8</v>
      </c>
      <c r="AD41" s="119">
        <f ca="1">IFERROR(VLOOKUP($Z41,'Raw Data Beat - DAY 1'!$A$1:$Q$40,4,FALSE),0)</f>
        <v>9</v>
      </c>
      <c r="AE41" s="119">
        <f ca="1">IFERROR(VLOOKUP($Z41,'Raw Data Beat - DAY 1'!$A$1:$Q$40,5,FALSE),0)</f>
        <v>9</v>
      </c>
      <c r="AF41" s="119">
        <f ca="1">IFERROR(VLOOKUP($Z41,'Raw Data Beat - DAY 1'!$A$1:$Q$40,6,FALSE),0)</f>
        <v>9</v>
      </c>
      <c r="AG41" s="119">
        <f ca="1">IFERROR(VLOOKUP($Z41,'Raw Data Beat - DAY 1'!$A$1:$Q$40,7,FALSE),0)</f>
        <v>9</v>
      </c>
      <c r="AH41" s="119">
        <f ca="1">IFERROR(VLOOKUP($Z41,'Raw Data Beat - DAY 1'!$A$1:$Q$40,8,FALSE),0)</f>
        <v>9</v>
      </c>
      <c r="AI41" s="119">
        <f ca="1">IFERROR(VLOOKUP($Z41,'Raw Data Beat - DAY 1'!$A$1:$Q$40,9,FALSE),0)</f>
        <v>9</v>
      </c>
      <c r="AJ41" s="119">
        <f ca="1">IFERROR(VLOOKUP($Z41,'Raw Data Beat - DAY 1'!$A$1:$Q$40,10,FALSE),0)</f>
        <v>9</v>
      </c>
      <c r="AK41" s="119">
        <f ca="1">IFERROR(VLOOKUP($Z41,'Raw Data Beat - DAY 1'!$A$1:$Q$40,11,FALSE),0)</f>
        <v>7</v>
      </c>
      <c r="AL41" s="119">
        <f ca="1">IFERROR(VLOOKUP($Z41,'Raw Data Beat - DAY 1'!$A$1:$Q$40,12,FALSE),0)</f>
        <v>7</v>
      </c>
      <c r="AM41" s="119">
        <f ca="1">IFERROR(VLOOKUP($Z41,'Raw Data Beat - DAY 1'!$A$1:$Q$40,13,FALSE),0)</f>
        <v>3</v>
      </c>
      <c r="AN41" s="119">
        <f ca="1">IFERROR(VLOOKUP($Z41,'Raw Data Beat - DAY 1'!$A$1:$Q$40,14,FALSE),0)</f>
        <v>2</v>
      </c>
      <c r="AO41" s="119">
        <f ca="1">IFERROR(VLOOKUP($Z41,'Raw Data Beat - DAY 1'!$A$1:$Q$40,15,FALSE),0)</f>
        <v>2</v>
      </c>
      <c r="AP41" s="119">
        <f ca="1">IFERROR(VLOOKUP($Z41,'Raw Data Beat - DAY 1'!$A$1:$Q$40,16,FALSE),0)</f>
        <v>1</v>
      </c>
      <c r="AQ41" s="119">
        <f ca="1">IFERROR(VLOOKUP($Z41,'Raw Data Beat - DAY 1'!$A$1:$Q$40,17,FALSE),0)</f>
        <v>0</v>
      </c>
      <c r="AR41" s="108"/>
      <c r="AS41" s="108"/>
      <c r="AT41" s="116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</row>
    <row r="42" spans="26:57" x14ac:dyDescent="0.25">
      <c r="Z42" s="106" t="str">
        <f t="shared" ca="1" si="0"/>
        <v>QUEEN'S ROAD - RESIDENT</v>
      </c>
      <c r="AA42" s="118" t="s">
        <v>23</v>
      </c>
      <c r="AB42" s="119">
        <f ca="1">IFERROR(VLOOKUP($Z42,'Raw Data Beat - DAY 1'!$A$1:$Q$40,2,FALSE),0)</f>
        <v>10</v>
      </c>
      <c r="AC42" s="119">
        <f ca="1">IFERROR(VLOOKUP($Z42,'Raw Data Beat - DAY 1'!$A$1:$Q$40,3,FALSE),0)</f>
        <v>10</v>
      </c>
      <c r="AD42" s="119">
        <f ca="1">IFERROR(VLOOKUP($Z42,'Raw Data Beat - DAY 1'!$A$1:$Q$40,4,FALSE),0)</f>
        <v>9</v>
      </c>
      <c r="AE42" s="119">
        <f ca="1">IFERROR(VLOOKUP($Z42,'Raw Data Beat - DAY 1'!$A$1:$Q$40,5,FALSE),0)</f>
        <v>9</v>
      </c>
      <c r="AF42" s="119">
        <f ca="1">IFERROR(VLOOKUP($Z42,'Raw Data Beat - DAY 1'!$A$1:$Q$40,6,FALSE),0)</f>
        <v>9</v>
      </c>
      <c r="AG42" s="119">
        <f ca="1">IFERROR(VLOOKUP($Z42,'Raw Data Beat - DAY 1'!$A$1:$Q$40,7,FALSE),0)</f>
        <v>8</v>
      </c>
      <c r="AH42" s="119">
        <f ca="1">IFERROR(VLOOKUP($Z42,'Raw Data Beat - DAY 1'!$A$1:$Q$40,8,FALSE),0)</f>
        <v>8</v>
      </c>
      <c r="AI42" s="119">
        <f ca="1">IFERROR(VLOOKUP($Z42,'Raw Data Beat - DAY 1'!$A$1:$Q$40,9,FALSE),0)</f>
        <v>8</v>
      </c>
      <c r="AJ42" s="119">
        <f ca="1">IFERROR(VLOOKUP($Z42,'Raw Data Beat - DAY 1'!$A$1:$Q$40,10,FALSE),0)</f>
        <v>7</v>
      </c>
      <c r="AK42" s="119">
        <f ca="1">IFERROR(VLOOKUP($Z42,'Raw Data Beat - DAY 1'!$A$1:$Q$40,11,FALSE),0)</f>
        <v>8</v>
      </c>
      <c r="AL42" s="119">
        <f ca="1">IFERROR(VLOOKUP($Z42,'Raw Data Beat - DAY 1'!$A$1:$Q$40,12,FALSE),0)</f>
        <v>8</v>
      </c>
      <c r="AM42" s="119">
        <f ca="1">IFERROR(VLOOKUP($Z42,'Raw Data Beat - DAY 1'!$A$1:$Q$40,13,FALSE),0)</f>
        <v>7</v>
      </c>
      <c r="AN42" s="119">
        <f ca="1">IFERROR(VLOOKUP($Z42,'Raw Data Beat - DAY 1'!$A$1:$Q$40,14,FALSE),0)</f>
        <v>6</v>
      </c>
      <c r="AO42" s="119">
        <f ca="1">IFERROR(VLOOKUP($Z42,'Raw Data Beat - DAY 1'!$A$1:$Q$40,15,FALSE),0)</f>
        <v>7</v>
      </c>
      <c r="AP42" s="119">
        <f ca="1">IFERROR(VLOOKUP($Z42,'Raw Data Beat - DAY 1'!$A$1:$Q$40,16,FALSE),0)</f>
        <v>7</v>
      </c>
      <c r="AQ42" s="119">
        <f ca="1">IFERROR(VLOOKUP($Z42,'Raw Data Beat - DAY 1'!$A$1:$Q$40,17,FALSE),0)</f>
        <v>8</v>
      </c>
      <c r="AR42" s="111"/>
      <c r="AS42" s="111"/>
    </row>
    <row r="43" spans="26:57" x14ac:dyDescent="0.25">
      <c r="Z43" s="106" t="str">
        <f t="shared" ca="1" si="0"/>
        <v>QUEEN'S ROAD - SHORT STAY</v>
      </c>
      <c r="AA43" s="118" t="s">
        <v>24</v>
      </c>
      <c r="AB43" s="119">
        <f ca="1">IFERROR(VLOOKUP($Z43,'Raw Data Beat - DAY 1'!$A$1:$Q$40,2,FALSE),0)</f>
        <v>0</v>
      </c>
      <c r="AC43" s="119">
        <f ca="1">IFERROR(VLOOKUP($Z43,'Raw Data Beat - DAY 1'!$A$1:$Q$40,3,FALSE),0)</f>
        <v>1</v>
      </c>
      <c r="AD43" s="119">
        <f ca="1">IFERROR(VLOOKUP($Z43,'Raw Data Beat - DAY 1'!$A$1:$Q$40,4,FALSE),0)</f>
        <v>1</v>
      </c>
      <c r="AE43" s="119">
        <f ca="1">IFERROR(VLOOKUP($Z43,'Raw Data Beat - DAY 1'!$A$1:$Q$40,5,FALSE),0)</f>
        <v>1</v>
      </c>
      <c r="AF43" s="119">
        <f ca="1">IFERROR(VLOOKUP($Z43,'Raw Data Beat - DAY 1'!$A$1:$Q$40,6,FALSE),0)</f>
        <v>1</v>
      </c>
      <c r="AG43" s="119">
        <f ca="1">IFERROR(VLOOKUP($Z43,'Raw Data Beat - DAY 1'!$A$1:$Q$40,7,FALSE),0)</f>
        <v>0</v>
      </c>
      <c r="AH43" s="119">
        <f ca="1">IFERROR(VLOOKUP($Z43,'Raw Data Beat - DAY 1'!$A$1:$Q$40,8,FALSE),0)</f>
        <v>0</v>
      </c>
      <c r="AI43" s="119">
        <f ca="1">IFERROR(VLOOKUP($Z43,'Raw Data Beat - DAY 1'!$A$1:$Q$40,9,FALSE),0)</f>
        <v>0</v>
      </c>
      <c r="AJ43" s="119">
        <f ca="1">IFERROR(VLOOKUP($Z43,'Raw Data Beat - DAY 1'!$A$1:$Q$40,10,FALSE),0)</f>
        <v>0</v>
      </c>
      <c r="AK43" s="119">
        <f ca="1">IFERROR(VLOOKUP($Z43,'Raw Data Beat - DAY 1'!$A$1:$Q$40,11,FALSE),0)</f>
        <v>0</v>
      </c>
      <c r="AL43" s="119">
        <f ca="1">IFERROR(VLOOKUP($Z43,'Raw Data Beat - DAY 1'!$A$1:$Q$40,12,FALSE),0)</f>
        <v>1</v>
      </c>
      <c r="AM43" s="119">
        <f ca="1">IFERROR(VLOOKUP($Z43,'Raw Data Beat - DAY 1'!$A$1:$Q$40,13,FALSE),0)</f>
        <v>0</v>
      </c>
      <c r="AN43" s="119">
        <f ca="1">IFERROR(VLOOKUP($Z43,'Raw Data Beat - DAY 1'!$A$1:$Q$40,14,FALSE),0)</f>
        <v>0</v>
      </c>
      <c r="AO43" s="119">
        <f ca="1">IFERROR(VLOOKUP($Z43,'Raw Data Beat - DAY 1'!$A$1:$Q$40,15,FALSE),0)</f>
        <v>0</v>
      </c>
      <c r="AP43" s="119">
        <f ca="1">IFERROR(VLOOKUP($Z43,'Raw Data Beat - DAY 1'!$A$1:$Q$40,16,FALSE),0)</f>
        <v>0</v>
      </c>
      <c r="AQ43" s="119">
        <f ca="1">IFERROR(VLOOKUP($Z43,'Raw Data Beat - DAY 1'!$A$1:$Q$40,17,FALSE),0)</f>
        <v>0</v>
      </c>
      <c r="AR43" s="111"/>
      <c r="AS43" s="111"/>
    </row>
    <row r="44" spans="26:57" x14ac:dyDescent="0.25">
      <c r="Z44" s="106" t="str">
        <f t="shared" ca="1" si="0"/>
        <v>QUEEN'S ROAD - OTHER</v>
      </c>
      <c r="AA44" s="118" t="s">
        <v>34</v>
      </c>
      <c r="AB44" s="119">
        <f ca="1">IFERROR(VLOOKUP($Z44,'Raw Data Beat - DAY 1'!$A$1:$Q$40,2,FALSE),0)</f>
        <v>0</v>
      </c>
      <c r="AC44" s="119">
        <f ca="1">IFERROR(VLOOKUP($Z44,'Raw Data Beat - DAY 1'!$A$1:$Q$40,3,FALSE),0)</f>
        <v>0</v>
      </c>
      <c r="AD44" s="119">
        <f ca="1">IFERROR(VLOOKUP($Z44,'Raw Data Beat - DAY 1'!$A$1:$Q$40,4,FALSE),0)</f>
        <v>0</v>
      </c>
      <c r="AE44" s="119">
        <f ca="1">IFERROR(VLOOKUP($Z44,'Raw Data Beat - DAY 1'!$A$1:$Q$40,5,FALSE),0)</f>
        <v>0</v>
      </c>
      <c r="AF44" s="119">
        <f ca="1">IFERROR(VLOOKUP($Z44,'Raw Data Beat - DAY 1'!$A$1:$Q$40,6,FALSE),0)</f>
        <v>0</v>
      </c>
      <c r="AG44" s="119">
        <f ca="1">IFERROR(VLOOKUP($Z44,'Raw Data Beat - DAY 1'!$A$1:$Q$40,7,FALSE),0)</f>
        <v>0</v>
      </c>
      <c r="AH44" s="119">
        <f ca="1">IFERROR(VLOOKUP($Z44,'Raw Data Beat - DAY 1'!$A$1:$Q$40,8,FALSE),0)</f>
        <v>0</v>
      </c>
      <c r="AI44" s="119">
        <f ca="1">IFERROR(VLOOKUP($Z44,'Raw Data Beat - DAY 1'!$A$1:$Q$40,9,FALSE),0)</f>
        <v>0</v>
      </c>
      <c r="AJ44" s="119">
        <f ca="1">IFERROR(VLOOKUP($Z44,'Raw Data Beat - DAY 1'!$A$1:$Q$40,10,FALSE),0)</f>
        <v>0</v>
      </c>
      <c r="AK44" s="119">
        <f ca="1">IFERROR(VLOOKUP($Z44,'Raw Data Beat - DAY 1'!$A$1:$Q$40,11,FALSE),0)</f>
        <v>0</v>
      </c>
      <c r="AL44" s="119">
        <f ca="1">IFERROR(VLOOKUP($Z44,'Raw Data Beat - DAY 1'!$A$1:$Q$40,12,FALSE),0)</f>
        <v>0</v>
      </c>
      <c r="AM44" s="119">
        <f ca="1">IFERROR(VLOOKUP($Z44,'Raw Data Beat - DAY 1'!$A$1:$Q$40,13,FALSE),0)</f>
        <v>0</v>
      </c>
      <c r="AN44" s="119">
        <f ca="1">IFERROR(VLOOKUP($Z44,'Raw Data Beat - DAY 1'!$A$1:$Q$40,14,FALSE),0)</f>
        <v>0</v>
      </c>
      <c r="AO44" s="119">
        <f ca="1">IFERROR(VLOOKUP($Z44,'Raw Data Beat - DAY 1'!$A$1:$Q$40,15,FALSE),0)</f>
        <v>0</v>
      </c>
      <c r="AP44" s="119">
        <f ca="1">IFERROR(VLOOKUP($Z44,'Raw Data Beat - DAY 1'!$A$1:$Q$40,16,FALSE),0)</f>
        <v>0</v>
      </c>
      <c r="AQ44" s="119">
        <f ca="1">IFERROR(VLOOKUP($Z44,'Raw Data Beat - DAY 1'!$A$1:$Q$40,17,FALSE),0)</f>
        <v>0</v>
      </c>
      <c r="AR44" s="111"/>
      <c r="AS44" s="111"/>
    </row>
    <row r="45" spans="26:57" x14ac:dyDescent="0.25">
      <c r="AA45" s="118" t="s">
        <v>26</v>
      </c>
      <c r="AB45" s="120">
        <f ca="1">$E$12</f>
        <v>26</v>
      </c>
      <c r="AC45" s="120">
        <f t="shared" ref="AC45:AQ45" ca="1" si="1">$E$12</f>
        <v>26</v>
      </c>
      <c r="AD45" s="120">
        <f t="shared" ca="1" si="1"/>
        <v>26</v>
      </c>
      <c r="AE45" s="120">
        <f t="shared" ca="1" si="1"/>
        <v>26</v>
      </c>
      <c r="AF45" s="120">
        <f t="shared" ca="1" si="1"/>
        <v>26</v>
      </c>
      <c r="AG45" s="120">
        <f t="shared" ca="1" si="1"/>
        <v>26</v>
      </c>
      <c r="AH45" s="120">
        <f t="shared" ca="1" si="1"/>
        <v>26</v>
      </c>
      <c r="AI45" s="120">
        <f t="shared" ca="1" si="1"/>
        <v>26</v>
      </c>
      <c r="AJ45" s="120">
        <f t="shared" ca="1" si="1"/>
        <v>26</v>
      </c>
      <c r="AK45" s="120">
        <f t="shared" ca="1" si="1"/>
        <v>26</v>
      </c>
      <c r="AL45" s="120">
        <f t="shared" ca="1" si="1"/>
        <v>26</v>
      </c>
      <c r="AM45" s="120">
        <f t="shared" ca="1" si="1"/>
        <v>26</v>
      </c>
      <c r="AN45" s="120">
        <f t="shared" ca="1" si="1"/>
        <v>26</v>
      </c>
      <c r="AO45" s="120">
        <f t="shared" ca="1" si="1"/>
        <v>26</v>
      </c>
      <c r="AP45" s="120">
        <f t="shared" ca="1" si="1"/>
        <v>26</v>
      </c>
      <c r="AQ45" s="120">
        <f t="shared" ca="1" si="1"/>
        <v>26</v>
      </c>
      <c r="AR45" s="111"/>
      <c r="AS45" s="111"/>
    </row>
    <row r="46" spans="26:57" x14ac:dyDescent="0.25">
      <c r="AA46" s="118" t="s">
        <v>28</v>
      </c>
      <c r="AB46" s="120">
        <f ca="1">AB45-(SUM(AB38:AB44))</f>
        <v>16</v>
      </c>
      <c r="AC46" s="120">
        <f t="shared" ref="AC46:AQ46" ca="1" si="2">AC45-(SUM(AC38:AC44))</f>
        <v>7</v>
      </c>
      <c r="AD46" s="120">
        <f t="shared" ca="1" si="2"/>
        <v>3</v>
      </c>
      <c r="AE46" s="120">
        <f t="shared" ca="1" si="2"/>
        <v>3</v>
      </c>
      <c r="AF46" s="120">
        <f t="shared" ca="1" si="2"/>
        <v>4</v>
      </c>
      <c r="AG46" s="120">
        <f t="shared" ca="1" si="2"/>
        <v>4</v>
      </c>
      <c r="AH46" s="120">
        <f t="shared" ca="1" si="2"/>
        <v>4</v>
      </c>
      <c r="AI46" s="120">
        <f t="shared" ca="1" si="2"/>
        <v>4</v>
      </c>
      <c r="AJ46" s="120">
        <f t="shared" ca="1" si="2"/>
        <v>5</v>
      </c>
      <c r="AK46" s="120">
        <f t="shared" ca="1" si="2"/>
        <v>6</v>
      </c>
      <c r="AL46" s="120">
        <f t="shared" ca="1" si="2"/>
        <v>5</v>
      </c>
      <c r="AM46" s="120">
        <f t="shared" ca="1" si="2"/>
        <v>13</v>
      </c>
      <c r="AN46" s="120">
        <f t="shared" ca="1" si="2"/>
        <v>15</v>
      </c>
      <c r="AO46" s="120">
        <f t="shared" ca="1" si="2"/>
        <v>16</v>
      </c>
      <c r="AP46" s="120">
        <f t="shared" ca="1" si="2"/>
        <v>17</v>
      </c>
      <c r="AQ46" s="120">
        <f t="shared" ca="1" si="2"/>
        <v>18</v>
      </c>
      <c r="AR46" s="111"/>
      <c r="AS46" s="111"/>
    </row>
    <row r="47" spans="26:57" x14ac:dyDescent="0.25">
      <c r="AA47" s="121" t="s">
        <v>25</v>
      </c>
      <c r="AB47" s="106" t="s">
        <v>19</v>
      </c>
      <c r="AC47" s="106" t="s">
        <v>21</v>
      </c>
      <c r="AD47" s="106" t="s">
        <v>22</v>
      </c>
      <c r="AE47" s="106" t="s">
        <v>23</v>
      </c>
      <c r="AF47" s="106" t="s">
        <v>24</v>
      </c>
      <c r="AG47" s="111" t="s">
        <v>20</v>
      </c>
      <c r="AH47" s="111" t="s">
        <v>34</v>
      </c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</row>
    <row r="48" spans="26:57" x14ac:dyDescent="0.25">
      <c r="AA48" s="121" t="str">
        <f ca="1">C8</f>
        <v>QUEEN'S ROAD</v>
      </c>
      <c r="AB48" s="119">
        <f ca="1">INDEX('Raw Data User'!$A$2:$I$11,MATCH('QUEEN''S ROAD'!$AA$48,'Raw Data User'!$A$2:$A$11,0),MATCH('QUEEN''S ROAD'!AB$47,'Raw Data User'!$A$2:$H$2,0))</f>
        <v>5</v>
      </c>
      <c r="AC48" s="119">
        <f ca="1">INDEX('Raw Data User'!$A$2:$I$11,MATCH('QUEEN''S ROAD'!$AA$48,'Raw Data User'!$A$2:$A$11,0),MATCH('QUEEN''S ROAD'!AC$47,'Raw Data User'!$A$2:$H$2,0))</f>
        <v>2</v>
      </c>
      <c r="AD48" s="119">
        <f ca="1">INDEX('Raw Data User'!$A$2:$I$11,MATCH('QUEEN''S ROAD'!$AA$48,'Raw Data User'!$A$2:$A$11,0),MATCH('QUEEN''S ROAD'!AD$47,'Raw Data User'!$A$2:$H$2,0))</f>
        <v>9</v>
      </c>
      <c r="AE48" s="119">
        <f ca="1">INDEX('Raw Data User'!$A$2:$I$11,MATCH('QUEEN''S ROAD'!$AA$48,'Raw Data User'!$A$2:$A$11,0),MATCH('QUEEN''S ROAD'!AE$47,'Raw Data User'!$A$2:$H$2,0))</f>
        <v>14</v>
      </c>
      <c r="AF48" s="119">
        <f ca="1">INDEX('Raw Data User'!$A$2:$I$11,MATCH('QUEEN''S ROAD'!$AA$48,'Raw Data User'!$A$2:$A$11,0),MATCH('QUEEN''S ROAD'!AF$47,'Raw Data User'!$A$2:$H$2,0))</f>
        <v>2</v>
      </c>
      <c r="AG48" s="119">
        <f ca="1">INDEX('Raw Data User'!$A$2:$I$11,MATCH('QUEEN''S ROAD'!$AA$48,'Raw Data User'!$A$2:$A$11,0),MATCH('QUEEN''S ROAD'!AG$47,'Raw Data User'!$A$2:$H$2,0))</f>
        <v>0</v>
      </c>
      <c r="AH48" s="119">
        <f ca="1">INDEX('Raw Data User'!$A$2:$I$11,MATCH('QUEEN''S ROAD'!$AA$48,'Raw Data User'!$A$2:$A$11,0),MATCH('QUEEN''S ROAD'!AH$47,'Raw Data User'!$A$2:$H$2,0))</f>
        <v>0</v>
      </c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</row>
    <row r="49" spans="26:45" x14ac:dyDescent="0.25">
      <c r="AA49" s="110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</row>
    <row r="50" spans="26:45" x14ac:dyDescent="0.25">
      <c r="AB50" s="113"/>
      <c r="AC50" s="113"/>
      <c r="AD50" s="113"/>
      <c r="AE50" s="113"/>
      <c r="AF50" s="113"/>
      <c r="AG50" s="113"/>
      <c r="AH50" s="113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</row>
    <row r="51" spans="26:45" x14ac:dyDescent="0.25">
      <c r="AA51" s="114" t="s">
        <v>32</v>
      </c>
      <c r="AB51" s="111"/>
      <c r="AC51" s="111"/>
      <c r="AD51" s="111"/>
      <c r="AE51" s="111"/>
      <c r="AF51" s="111"/>
      <c r="AG51" s="111"/>
      <c r="AH51" s="111"/>
    </row>
    <row r="53" spans="26:45" x14ac:dyDescent="0.25">
      <c r="AB53" s="107" t="s">
        <v>17</v>
      </c>
    </row>
    <row r="54" spans="26:45" x14ac:dyDescent="0.25">
      <c r="AA54" s="116" t="s">
        <v>18</v>
      </c>
      <c r="AB54" s="122">
        <v>0.20833333333333334</v>
      </c>
      <c r="AC54" s="122">
        <v>0.25</v>
      </c>
      <c r="AD54" s="122">
        <v>0.29166666666666669</v>
      </c>
      <c r="AE54" s="122">
        <v>0.33333333333333331</v>
      </c>
      <c r="AF54" s="122">
        <v>0.375</v>
      </c>
      <c r="AG54" s="122">
        <v>0.41666666666666669</v>
      </c>
      <c r="AH54" s="122">
        <v>0.45833333333333331</v>
      </c>
      <c r="AI54" s="122">
        <v>0.5</v>
      </c>
      <c r="AJ54" s="122">
        <v>0.54166666666666663</v>
      </c>
      <c r="AK54" s="122">
        <v>0.58333333333333337</v>
      </c>
      <c r="AL54" s="122">
        <v>0.625</v>
      </c>
      <c r="AM54" s="122">
        <v>0.66666666666666663</v>
      </c>
      <c r="AN54" s="122">
        <v>0.70833333333333337</v>
      </c>
      <c r="AO54" s="122">
        <v>0.75</v>
      </c>
      <c r="AP54" s="122">
        <v>0.79166666666666663</v>
      </c>
      <c r="AQ54" s="122">
        <v>0.83333333333333337</v>
      </c>
    </row>
    <row r="55" spans="26:45" x14ac:dyDescent="0.25">
      <c r="Z55" s="106" t="str">
        <f t="shared" ref="Z55:Z61" ca="1" si="3">CONCATENATE($C$8," - ",AA55)</f>
        <v>QUEEN'S ROAD - COMMUTER</v>
      </c>
      <c r="AA55" s="123" t="s">
        <v>19</v>
      </c>
      <c r="AB55" s="124">
        <f ca="1">IFERROR(VLOOKUP($Z55,'Raw Data Beat - DAY 2'!A2:Q33,2,FALSE),0)</f>
        <v>0</v>
      </c>
      <c r="AC55" s="124">
        <f ca="1">IFERROR(VLOOKUP($Z55,'Raw Data Beat - DAY 2'!$A$2:$Q$33,3,FALSE),0)</f>
        <v>0</v>
      </c>
      <c r="AD55" s="124">
        <f ca="1">IFERROR(VLOOKUP($Z55,'Raw Data Beat - DAY 2'!$A$2:$Q$33,4,FALSE),0)</f>
        <v>0</v>
      </c>
      <c r="AE55" s="124">
        <f ca="1">IFERROR(VLOOKUP($Z55,'Raw Data Beat - DAY 2'!$A$2:$Q$33,5,FALSE),0)</f>
        <v>0</v>
      </c>
      <c r="AF55" s="124">
        <f ca="1">IFERROR(VLOOKUP($Z55,'Raw Data Beat - DAY 2'!$A$2:$Q$33,6,FALSE),0)</f>
        <v>0</v>
      </c>
      <c r="AG55" s="124">
        <f ca="1">IFERROR(VLOOKUP($Z55,'Raw Data Beat - DAY 2'!$A$2:$Q$33,7,FALSE),0)</f>
        <v>0</v>
      </c>
      <c r="AH55" s="124">
        <f ca="1">IFERROR(VLOOKUP($Z55,'Raw Data Beat - DAY 2'!$A$2:$Q$33,8,FALSE),0)</f>
        <v>0</v>
      </c>
      <c r="AI55" s="124">
        <f ca="1">IFERROR(VLOOKUP($Z55,'Raw Data Beat - DAY 2'!$A$2:$Q$33,9,FALSE),0)</f>
        <v>0</v>
      </c>
      <c r="AJ55" s="124">
        <f ca="1">IFERROR(VLOOKUP($Z55,'Raw Data Beat - DAY 2'!$A$2:$Q$33,10,FALSE),0)</f>
        <v>0</v>
      </c>
      <c r="AK55" s="124">
        <f ca="1">IFERROR(VLOOKUP($Z55,'Raw Data Beat - DAY 2'!$A$2:$Q$33,11,FALSE),0)</f>
        <v>0</v>
      </c>
      <c r="AL55" s="124">
        <f ca="1">IFERROR(VLOOKUP($Z55,'Raw Data Beat - DAY 2'!$A$2:$Q$33,12,FALSE),0)</f>
        <v>0</v>
      </c>
      <c r="AM55" s="124">
        <f ca="1">IFERROR(VLOOKUP($Z55,'Raw Data Beat - DAY 2'!$A$2:$Q$33,13,FALSE),0)</f>
        <v>0</v>
      </c>
      <c r="AN55" s="124">
        <f ca="1">IFERROR(VLOOKUP($Z55,'Raw Data Beat - DAY 2'!$A$2:$Q$33,14,FALSE),0)</f>
        <v>0</v>
      </c>
      <c r="AO55" s="124">
        <f ca="1">IFERROR(VLOOKUP($Z55,'Raw Data Beat - DAY 2'!$A$2:$Q$33,15,FALSE),0)</f>
        <v>0</v>
      </c>
      <c r="AP55" s="124">
        <f ca="1">IFERROR(VLOOKUP($Z55,'Raw Data Beat - DAY 2'!$A$2:$Q$33,16,FALSE),0)</f>
        <v>0</v>
      </c>
      <c r="AQ55" s="124">
        <f ca="1">IFERROR(VLOOKUP($Z55,'Raw Data Beat - DAY 2'!$A$2:$Q$33,17,FALSE),0)</f>
        <v>0</v>
      </c>
    </row>
    <row r="56" spans="26:45" x14ac:dyDescent="0.25">
      <c r="Z56" s="106" t="str">
        <f t="shared" ca="1" si="3"/>
        <v>QUEEN'S ROAD - DISABLED</v>
      </c>
      <c r="AA56" s="123" t="s">
        <v>20</v>
      </c>
      <c r="AB56" s="119">
        <f ca="1">IFERROR(VLOOKUP($Z56,'Raw Data Beat - DAY 2'!$A$2:$Q$33,2,FALSE),0)</f>
        <v>0</v>
      </c>
      <c r="AC56" s="119">
        <f ca="1">IFERROR(VLOOKUP($Z56,'Raw Data Beat - DAY 2'!$A$2:$Q$33,3,FALSE),0)</f>
        <v>0</v>
      </c>
      <c r="AD56" s="119">
        <f ca="1">IFERROR(VLOOKUP($Z56,'Raw Data Beat - DAY 2'!$A$2:$Q$33,4,FALSE),0)</f>
        <v>0</v>
      </c>
      <c r="AE56" s="119">
        <f ca="1">IFERROR(VLOOKUP($Z56,'Raw Data Beat - DAY 2'!$A$2:$Q$33,5,FALSE),0)</f>
        <v>0</v>
      </c>
      <c r="AF56" s="119">
        <f ca="1">IFERROR(VLOOKUP($Z56,'Raw Data Beat - DAY 2'!$A$2:$Q$33,6,FALSE),0)</f>
        <v>0</v>
      </c>
      <c r="AG56" s="119">
        <f ca="1">IFERROR(VLOOKUP($Z56,'Raw Data Beat - DAY 2'!$A$2:$Q$33,7,FALSE),0)</f>
        <v>0</v>
      </c>
      <c r="AH56" s="119">
        <f ca="1">IFERROR(VLOOKUP($Z56,'Raw Data Beat - DAY 2'!$A$2:$Q$33,8,FALSE),0)</f>
        <v>0</v>
      </c>
      <c r="AI56" s="119">
        <f ca="1">IFERROR(VLOOKUP($Z56,'Raw Data Beat - DAY 2'!$A$2:$Q$33,9,FALSE),0)</f>
        <v>0</v>
      </c>
      <c r="AJ56" s="119">
        <f ca="1">IFERROR(VLOOKUP($Z56,'Raw Data Beat - DAY 2'!$A$2:$Q$33,10,FALSE),0)</f>
        <v>0</v>
      </c>
      <c r="AK56" s="119">
        <f ca="1">IFERROR(VLOOKUP($Z56,'Raw Data Beat - DAY 2'!$A$2:$Q$33,11,FALSE),0)</f>
        <v>0</v>
      </c>
      <c r="AL56" s="119">
        <f ca="1">IFERROR(VLOOKUP($Z56,'Raw Data Beat - DAY 2'!$A$2:$Q$33,12,FALSE),0)</f>
        <v>0</v>
      </c>
      <c r="AM56" s="119">
        <f ca="1">IFERROR(VLOOKUP($Z56,'Raw Data Beat - DAY 2'!$A$2:$Q$33,13,FALSE),0)</f>
        <v>0</v>
      </c>
      <c r="AN56" s="119">
        <f ca="1">IFERROR(VLOOKUP($Z56,'Raw Data Beat - DAY 2'!$A$2:$Q$33,14,FALSE),0)</f>
        <v>0</v>
      </c>
      <c r="AO56" s="119">
        <f ca="1">IFERROR(VLOOKUP($Z56,'Raw Data Beat - DAY 2'!$A$2:$Q$33,15,FALSE),0)</f>
        <v>0</v>
      </c>
      <c r="AP56" s="119">
        <f ca="1">IFERROR(VLOOKUP($Z56,'Raw Data Beat - DAY 2'!$A$2:$Q$33,16,FALSE),0)</f>
        <v>0</v>
      </c>
      <c r="AQ56" s="119">
        <f ca="1">IFERROR(VLOOKUP($Z56,'Raw Data Beat - DAY 2'!$A$2:$Q$33,17,FALSE),0)</f>
        <v>0</v>
      </c>
    </row>
    <row r="57" spans="26:45" x14ac:dyDescent="0.25">
      <c r="Z57" s="106" t="str">
        <f t="shared" ca="1" si="3"/>
        <v>QUEEN'S ROAD - ILLEGAL</v>
      </c>
      <c r="AA57" s="123" t="s">
        <v>21</v>
      </c>
      <c r="AB57" s="119">
        <f ca="1">IFERROR(VLOOKUP($Z57,'Raw Data Beat - DAY 2'!$A$2:$Q$33,2,FALSE),0)</f>
        <v>0</v>
      </c>
      <c r="AC57" s="119">
        <f ca="1">IFERROR(VLOOKUP($Z57,'Raw Data Beat - DAY 2'!$A$2:$Q$33,3,FALSE),0)</f>
        <v>0</v>
      </c>
      <c r="AD57" s="119">
        <f ca="1">IFERROR(VLOOKUP($Z57,'Raw Data Beat - DAY 2'!$A$2:$Q$33,4,FALSE),0)</f>
        <v>0</v>
      </c>
      <c r="AE57" s="119">
        <f ca="1">IFERROR(VLOOKUP($Z57,'Raw Data Beat - DAY 2'!$A$2:$Q$33,5,FALSE),0)</f>
        <v>0</v>
      </c>
      <c r="AF57" s="119">
        <f ca="1">IFERROR(VLOOKUP($Z57,'Raw Data Beat - DAY 2'!$A$2:$Q$33,6,FALSE),0)</f>
        <v>0</v>
      </c>
      <c r="AG57" s="119">
        <f ca="1">IFERROR(VLOOKUP($Z57,'Raw Data Beat - DAY 2'!$A$2:$Q$33,7,FALSE),0)</f>
        <v>0</v>
      </c>
      <c r="AH57" s="119">
        <f ca="1">IFERROR(VLOOKUP($Z57,'Raw Data Beat - DAY 2'!$A$2:$Q$33,8,FALSE),0)</f>
        <v>0</v>
      </c>
      <c r="AI57" s="119">
        <f ca="1">IFERROR(VLOOKUP($Z57,'Raw Data Beat - DAY 2'!$A$2:$Q$33,9,FALSE),0)</f>
        <v>0</v>
      </c>
      <c r="AJ57" s="119">
        <f ca="1">IFERROR(VLOOKUP($Z57,'Raw Data Beat - DAY 2'!$A$2:$Q$33,10,FALSE),0)</f>
        <v>0</v>
      </c>
      <c r="AK57" s="119">
        <f ca="1">IFERROR(VLOOKUP($Z57,'Raw Data Beat - DAY 2'!$A$2:$Q$33,11,FALSE),0)</f>
        <v>0</v>
      </c>
      <c r="AL57" s="119">
        <f ca="1">IFERROR(VLOOKUP($Z57,'Raw Data Beat - DAY 2'!$A$2:$Q$33,12,FALSE),0)</f>
        <v>0</v>
      </c>
      <c r="AM57" s="119">
        <f ca="1">IFERROR(VLOOKUP($Z57,'Raw Data Beat - DAY 2'!$A$2:$Q$33,13,FALSE),0)</f>
        <v>0</v>
      </c>
      <c r="AN57" s="119">
        <f ca="1">IFERROR(VLOOKUP($Z57,'Raw Data Beat - DAY 2'!$A$2:$Q$33,14,FALSE),0)</f>
        <v>0</v>
      </c>
      <c r="AO57" s="119">
        <f ca="1">IFERROR(VLOOKUP($Z57,'Raw Data Beat - DAY 2'!$A$2:$Q$33,15,FALSE),0)</f>
        <v>0</v>
      </c>
      <c r="AP57" s="119">
        <f ca="1">IFERROR(VLOOKUP($Z57,'Raw Data Beat - DAY 2'!$A$2:$Q$33,16,FALSE),0)</f>
        <v>0</v>
      </c>
      <c r="AQ57" s="119">
        <f ca="1">IFERROR(VLOOKUP($Z57,'Raw Data Beat - DAY 2'!$A$2:$Q$33,17,FALSE),0)</f>
        <v>0</v>
      </c>
    </row>
    <row r="58" spans="26:45" x14ac:dyDescent="0.25">
      <c r="Z58" s="106" t="str">
        <f t="shared" ca="1" si="3"/>
        <v>QUEEN'S ROAD - LONG STAY</v>
      </c>
      <c r="AA58" s="123" t="s">
        <v>22</v>
      </c>
      <c r="AB58" s="119">
        <f ca="1">IFERROR(VLOOKUP($Z58,'Raw Data Beat - DAY 2'!$A$2:$Q$33,2,FALSE),0)</f>
        <v>0</v>
      </c>
      <c r="AC58" s="119">
        <f ca="1">IFERROR(VLOOKUP($Z58,'Raw Data Beat - DAY 2'!$A$2:$Q$33,3,FALSE),0)</f>
        <v>0</v>
      </c>
      <c r="AD58" s="119">
        <f ca="1">IFERROR(VLOOKUP($Z58,'Raw Data Beat - DAY 2'!$A$2:$Q$33,4,FALSE),0)</f>
        <v>4</v>
      </c>
      <c r="AE58" s="119">
        <f ca="1">IFERROR(VLOOKUP($Z58,'Raw Data Beat - DAY 2'!$A$2:$Q$33,5,FALSE),0)</f>
        <v>6</v>
      </c>
      <c r="AF58" s="119">
        <f ca="1">IFERROR(VLOOKUP($Z58,'Raw Data Beat - DAY 2'!$A$2:$Q$33,6,FALSE),0)</f>
        <v>6</v>
      </c>
      <c r="AG58" s="119">
        <f ca="1">IFERROR(VLOOKUP($Z58,'Raw Data Beat - DAY 2'!$A$2:$Q$33,7,FALSE),0)</f>
        <v>7</v>
      </c>
      <c r="AH58" s="119">
        <f ca="1">IFERROR(VLOOKUP($Z58,'Raw Data Beat - DAY 2'!$A$2:$Q$33,8,FALSE),0)</f>
        <v>7</v>
      </c>
      <c r="AI58" s="119">
        <f ca="1">IFERROR(VLOOKUP($Z58,'Raw Data Beat - DAY 2'!$A$2:$Q$33,9,FALSE),0)</f>
        <v>5</v>
      </c>
      <c r="AJ58" s="119">
        <f ca="1">IFERROR(VLOOKUP($Z58,'Raw Data Beat - DAY 2'!$A$2:$Q$33,10,FALSE),0)</f>
        <v>5</v>
      </c>
      <c r="AK58" s="119">
        <f ca="1">IFERROR(VLOOKUP($Z58,'Raw Data Beat - DAY 2'!$A$2:$Q$33,11,FALSE),0)</f>
        <v>7</v>
      </c>
      <c r="AL58" s="119">
        <f ca="1">IFERROR(VLOOKUP($Z58,'Raw Data Beat - DAY 2'!$A$2:$Q$33,12,FALSE),0)</f>
        <v>7</v>
      </c>
      <c r="AM58" s="119">
        <f ca="1">IFERROR(VLOOKUP($Z58,'Raw Data Beat - DAY 2'!$A$2:$Q$33,13,FALSE),0)</f>
        <v>4</v>
      </c>
      <c r="AN58" s="119">
        <f ca="1">IFERROR(VLOOKUP($Z58,'Raw Data Beat - DAY 2'!$A$2:$Q$33,14,FALSE),0)</f>
        <v>4</v>
      </c>
      <c r="AO58" s="119">
        <f ca="1">IFERROR(VLOOKUP($Z58,'Raw Data Beat - DAY 2'!$A$2:$Q$33,15,FALSE),0)</f>
        <v>2</v>
      </c>
      <c r="AP58" s="119">
        <f ca="1">IFERROR(VLOOKUP($Z58,'Raw Data Beat - DAY 2'!$A$2:$Q$33,16,FALSE),0)</f>
        <v>1</v>
      </c>
      <c r="AQ58" s="119">
        <f ca="1">IFERROR(VLOOKUP($Z58,'Raw Data Beat - DAY 2'!$A$2:$Q$33,17,FALSE),0)</f>
        <v>0</v>
      </c>
    </row>
    <row r="59" spans="26:45" x14ac:dyDescent="0.25">
      <c r="Z59" s="106" t="str">
        <f t="shared" ca="1" si="3"/>
        <v>QUEEN'S ROAD - RESIDENT</v>
      </c>
      <c r="AA59" s="123" t="s">
        <v>23</v>
      </c>
      <c r="AB59" s="119">
        <f ca="1">IFERROR(VLOOKUP($Z59,'Raw Data Beat - DAY 2'!$A$2:$Q$33,2,FALSE),0)</f>
        <v>9</v>
      </c>
      <c r="AC59" s="119">
        <f ca="1">IFERROR(VLOOKUP($Z59,'Raw Data Beat - DAY 2'!$A$2:$Q$33,3,FALSE),0)</f>
        <v>8</v>
      </c>
      <c r="AD59" s="119">
        <f ca="1">IFERROR(VLOOKUP($Z59,'Raw Data Beat - DAY 2'!$A$2:$Q$33,4,FALSE),0)</f>
        <v>8</v>
      </c>
      <c r="AE59" s="119">
        <f ca="1">IFERROR(VLOOKUP($Z59,'Raw Data Beat - DAY 2'!$A$2:$Q$33,5,FALSE),0)</f>
        <v>9</v>
      </c>
      <c r="AF59" s="119">
        <f ca="1">IFERROR(VLOOKUP($Z59,'Raw Data Beat - DAY 2'!$A$2:$Q$33,6,FALSE),0)</f>
        <v>9</v>
      </c>
      <c r="AG59" s="119">
        <f ca="1">IFERROR(VLOOKUP($Z59,'Raw Data Beat - DAY 2'!$A$2:$Q$33,7,FALSE),0)</f>
        <v>9</v>
      </c>
      <c r="AH59" s="119">
        <f ca="1">IFERROR(VLOOKUP($Z59,'Raw Data Beat - DAY 2'!$A$2:$Q$33,8,FALSE),0)</f>
        <v>9</v>
      </c>
      <c r="AI59" s="119">
        <f ca="1">IFERROR(VLOOKUP($Z59,'Raw Data Beat - DAY 2'!$A$2:$Q$33,9,FALSE),0)</f>
        <v>10</v>
      </c>
      <c r="AJ59" s="119">
        <f ca="1">IFERROR(VLOOKUP($Z59,'Raw Data Beat - DAY 2'!$A$2:$Q$33,10,FALSE),0)</f>
        <v>11</v>
      </c>
      <c r="AK59" s="119">
        <f ca="1">IFERROR(VLOOKUP($Z59,'Raw Data Beat - DAY 2'!$A$2:$Q$33,11,FALSE),0)</f>
        <v>9</v>
      </c>
      <c r="AL59" s="119">
        <f ca="1">IFERROR(VLOOKUP($Z59,'Raw Data Beat - DAY 2'!$A$2:$Q$33,12,FALSE),0)</f>
        <v>8</v>
      </c>
      <c r="AM59" s="119">
        <f ca="1">IFERROR(VLOOKUP($Z59,'Raw Data Beat - DAY 2'!$A$2:$Q$33,13,FALSE),0)</f>
        <v>6</v>
      </c>
      <c r="AN59" s="119">
        <f ca="1">IFERROR(VLOOKUP($Z59,'Raw Data Beat - DAY 2'!$A$2:$Q$33,14,FALSE),0)</f>
        <v>7</v>
      </c>
      <c r="AO59" s="119">
        <f ca="1">IFERROR(VLOOKUP($Z59,'Raw Data Beat - DAY 2'!$A$2:$Q$33,15,FALSE),0)</f>
        <v>7</v>
      </c>
      <c r="AP59" s="119">
        <f ca="1">IFERROR(VLOOKUP($Z59,'Raw Data Beat - DAY 2'!$A$2:$Q$33,16,FALSE),0)</f>
        <v>9</v>
      </c>
      <c r="AQ59" s="119">
        <f ca="1">IFERROR(VLOOKUP($Z59,'Raw Data Beat - DAY 2'!$A$2:$Q$33,17,FALSE),0)</f>
        <v>9</v>
      </c>
    </row>
    <row r="60" spans="26:45" x14ac:dyDescent="0.25">
      <c r="Z60" s="106" t="str">
        <f t="shared" ca="1" si="3"/>
        <v>QUEEN'S ROAD - SHORT STAY</v>
      </c>
      <c r="AA60" s="123" t="s">
        <v>24</v>
      </c>
      <c r="AB60" s="119">
        <f ca="1">IFERROR(VLOOKUP($Z60,'Raw Data Beat - DAY 2'!$A$2:$Q$33,2,FALSE),0)</f>
        <v>0</v>
      </c>
      <c r="AC60" s="119">
        <f ca="1">IFERROR(VLOOKUP($Z60,'Raw Data Beat - DAY 2'!$A$2:$Q$33,3,FALSE),0)</f>
        <v>0</v>
      </c>
      <c r="AD60" s="119">
        <f ca="1">IFERROR(VLOOKUP($Z60,'Raw Data Beat - DAY 2'!$A$2:$Q$33,4,FALSE),0)</f>
        <v>1</v>
      </c>
      <c r="AE60" s="119">
        <f ca="1">IFERROR(VLOOKUP($Z60,'Raw Data Beat - DAY 2'!$A$2:$Q$33,5,FALSE),0)</f>
        <v>5</v>
      </c>
      <c r="AF60" s="119">
        <f ca="1">IFERROR(VLOOKUP($Z60,'Raw Data Beat - DAY 2'!$A$2:$Q$33,6,FALSE),0)</f>
        <v>5</v>
      </c>
      <c r="AG60" s="119">
        <f ca="1">IFERROR(VLOOKUP($Z60,'Raw Data Beat - DAY 2'!$A$2:$Q$33,7,FALSE),0)</f>
        <v>3</v>
      </c>
      <c r="AH60" s="119">
        <f ca="1">IFERROR(VLOOKUP($Z60,'Raw Data Beat - DAY 2'!$A$2:$Q$33,8,FALSE),0)</f>
        <v>2</v>
      </c>
      <c r="AI60" s="119">
        <f ca="1">IFERROR(VLOOKUP($Z60,'Raw Data Beat - DAY 2'!$A$2:$Q$33,9,FALSE),0)</f>
        <v>0</v>
      </c>
      <c r="AJ60" s="119">
        <f ca="1">IFERROR(VLOOKUP($Z60,'Raw Data Beat - DAY 2'!$A$2:$Q$33,10,FALSE),0)</f>
        <v>1</v>
      </c>
      <c r="AK60" s="119">
        <f ca="1">IFERROR(VLOOKUP($Z60,'Raw Data Beat - DAY 2'!$A$2:$Q$33,11,FALSE),0)</f>
        <v>1</v>
      </c>
      <c r="AL60" s="119">
        <f ca="1">IFERROR(VLOOKUP($Z60,'Raw Data Beat - DAY 2'!$A$2:$Q$33,12,FALSE),0)</f>
        <v>2</v>
      </c>
      <c r="AM60" s="119">
        <f ca="1">IFERROR(VLOOKUP($Z60,'Raw Data Beat - DAY 2'!$A$2:$Q$33,13,FALSE),0)</f>
        <v>3</v>
      </c>
      <c r="AN60" s="119">
        <f ca="1">IFERROR(VLOOKUP($Z60,'Raw Data Beat - DAY 2'!$A$2:$Q$33,14,FALSE),0)</f>
        <v>3</v>
      </c>
      <c r="AO60" s="119">
        <f ca="1">IFERROR(VLOOKUP($Z60,'Raw Data Beat - DAY 2'!$A$2:$Q$33,15,FALSE),0)</f>
        <v>2</v>
      </c>
      <c r="AP60" s="119">
        <f ca="1">IFERROR(VLOOKUP($Z60,'Raw Data Beat - DAY 2'!$A$2:$Q$33,16,FALSE),0)</f>
        <v>1</v>
      </c>
      <c r="AQ60" s="119">
        <f ca="1">IFERROR(VLOOKUP($Z60,'Raw Data Beat - DAY 2'!$A$2:$Q$33,17,FALSE),0)</f>
        <v>0</v>
      </c>
    </row>
    <row r="61" spans="26:45" x14ac:dyDescent="0.25">
      <c r="Z61" s="106" t="str">
        <f t="shared" ca="1" si="3"/>
        <v>QUEEN'S ROAD - OTHER</v>
      </c>
      <c r="AA61" s="123" t="s">
        <v>34</v>
      </c>
      <c r="AB61" s="119">
        <f ca="1">IFERROR(VLOOKUP($Z61,'Raw Data Beat - DAY 2'!$A$2:$Q$33,2,FALSE),0)</f>
        <v>0</v>
      </c>
      <c r="AC61" s="119">
        <f ca="1">IFERROR(VLOOKUP($Z61,'Raw Data Beat - DAY 2'!$A$2:$Q$33,3,FALSE),0)</f>
        <v>0</v>
      </c>
      <c r="AD61" s="119">
        <f ca="1">IFERROR(VLOOKUP($Z61,'Raw Data Beat - DAY 2'!$A$2:$Q$33,4,FALSE),0)</f>
        <v>0</v>
      </c>
      <c r="AE61" s="119">
        <f ca="1">IFERROR(VLOOKUP($Z61,'Raw Data Beat - DAY 2'!$A$2:$Q$33,5,FALSE),0)</f>
        <v>0</v>
      </c>
      <c r="AF61" s="119">
        <f ca="1">IFERROR(VLOOKUP($Z61,'Raw Data Beat - DAY 2'!$A$2:$Q$33,6,FALSE),0)</f>
        <v>0</v>
      </c>
      <c r="AG61" s="119">
        <f ca="1">IFERROR(VLOOKUP($Z61,'Raw Data Beat - DAY 2'!$A$2:$Q$33,7,FALSE),0)</f>
        <v>0</v>
      </c>
      <c r="AH61" s="119">
        <f ca="1">IFERROR(VLOOKUP($Z61,'Raw Data Beat - DAY 2'!$A$2:$Q$33,8,FALSE),0)</f>
        <v>0</v>
      </c>
      <c r="AI61" s="119">
        <f ca="1">IFERROR(VLOOKUP($Z61,'Raw Data Beat - DAY 2'!$A$2:$Q$33,9,FALSE),0)</f>
        <v>0</v>
      </c>
      <c r="AJ61" s="119">
        <f ca="1">IFERROR(VLOOKUP($Z61,'Raw Data Beat - DAY 2'!$A$2:$Q$33,10,FALSE),0)</f>
        <v>0</v>
      </c>
      <c r="AK61" s="119">
        <f ca="1">IFERROR(VLOOKUP($Z61,'Raw Data Beat - DAY 2'!$A$2:$Q$33,11,FALSE),0)</f>
        <v>0</v>
      </c>
      <c r="AL61" s="119">
        <f ca="1">IFERROR(VLOOKUP($Z61,'Raw Data Beat - DAY 2'!$A$2:$Q$33,12,FALSE),0)</f>
        <v>0</v>
      </c>
      <c r="AM61" s="119">
        <f ca="1">IFERROR(VLOOKUP($Z61,'Raw Data Beat - DAY 2'!$A$2:$Q$33,13,FALSE),0)</f>
        <v>0</v>
      </c>
      <c r="AN61" s="119">
        <f ca="1">IFERROR(VLOOKUP($Z61,'Raw Data Beat - DAY 2'!$A$2:$Q$33,14,FALSE),0)</f>
        <v>0</v>
      </c>
      <c r="AO61" s="119">
        <f ca="1">IFERROR(VLOOKUP($Z61,'Raw Data Beat - DAY 2'!$A$2:$Q$33,15,FALSE),0)</f>
        <v>0</v>
      </c>
      <c r="AP61" s="119">
        <f ca="1">IFERROR(VLOOKUP($Z61,'Raw Data Beat - DAY 2'!$A$2:$Q$33,16,FALSE),0)</f>
        <v>0</v>
      </c>
      <c r="AQ61" s="119">
        <f ca="1">IFERROR(VLOOKUP($Z61,'Raw Data Beat - DAY 2'!$A$2:$Q$33,17,FALSE),0)</f>
        <v>0</v>
      </c>
    </row>
    <row r="62" spans="26:45" x14ac:dyDescent="0.25">
      <c r="AA62" s="125" t="s">
        <v>26</v>
      </c>
      <c r="AB62" s="120">
        <f ca="1">$E$12</f>
        <v>26</v>
      </c>
      <c r="AC62" s="120">
        <f t="shared" ref="AC62:AQ62" ca="1" si="4">$E$12</f>
        <v>26</v>
      </c>
      <c r="AD62" s="120">
        <f t="shared" ca="1" si="4"/>
        <v>26</v>
      </c>
      <c r="AE62" s="120">
        <f t="shared" ca="1" si="4"/>
        <v>26</v>
      </c>
      <c r="AF62" s="120">
        <f t="shared" ca="1" si="4"/>
        <v>26</v>
      </c>
      <c r="AG62" s="120">
        <f t="shared" ca="1" si="4"/>
        <v>26</v>
      </c>
      <c r="AH62" s="120">
        <f t="shared" ca="1" si="4"/>
        <v>26</v>
      </c>
      <c r="AI62" s="120">
        <f t="shared" ca="1" si="4"/>
        <v>26</v>
      </c>
      <c r="AJ62" s="120">
        <f t="shared" ca="1" si="4"/>
        <v>26</v>
      </c>
      <c r="AK62" s="120">
        <f t="shared" ca="1" si="4"/>
        <v>26</v>
      </c>
      <c r="AL62" s="120">
        <f t="shared" ca="1" si="4"/>
        <v>26</v>
      </c>
      <c r="AM62" s="120">
        <f t="shared" ca="1" si="4"/>
        <v>26</v>
      </c>
      <c r="AN62" s="120">
        <f t="shared" ca="1" si="4"/>
        <v>26</v>
      </c>
      <c r="AO62" s="120">
        <f t="shared" ca="1" si="4"/>
        <v>26</v>
      </c>
      <c r="AP62" s="120">
        <f t="shared" ca="1" si="4"/>
        <v>26</v>
      </c>
      <c r="AQ62" s="120">
        <f t="shared" ca="1" si="4"/>
        <v>26</v>
      </c>
    </row>
    <row r="63" spans="26:45" x14ac:dyDescent="0.25">
      <c r="AA63" s="125" t="s">
        <v>28</v>
      </c>
      <c r="AB63" s="124">
        <f ca="1">AB62-(SUM(AB55:AB61))</f>
        <v>17</v>
      </c>
      <c r="AC63" s="124">
        <f t="shared" ref="AC63:AQ63" ca="1" si="5">AC62-(SUM(AC55:AC61))</f>
        <v>18</v>
      </c>
      <c r="AD63" s="124">
        <f t="shared" ca="1" si="5"/>
        <v>13</v>
      </c>
      <c r="AE63" s="124">
        <f t="shared" ca="1" si="5"/>
        <v>6</v>
      </c>
      <c r="AF63" s="124">
        <f t="shared" ca="1" si="5"/>
        <v>6</v>
      </c>
      <c r="AG63" s="124">
        <f t="shared" ca="1" si="5"/>
        <v>7</v>
      </c>
      <c r="AH63" s="124">
        <f t="shared" ca="1" si="5"/>
        <v>8</v>
      </c>
      <c r="AI63" s="124">
        <f t="shared" ca="1" si="5"/>
        <v>11</v>
      </c>
      <c r="AJ63" s="124">
        <f t="shared" ca="1" si="5"/>
        <v>9</v>
      </c>
      <c r="AK63" s="124">
        <f t="shared" ca="1" si="5"/>
        <v>9</v>
      </c>
      <c r="AL63" s="124">
        <f t="shared" ca="1" si="5"/>
        <v>9</v>
      </c>
      <c r="AM63" s="124">
        <f t="shared" ca="1" si="5"/>
        <v>13</v>
      </c>
      <c r="AN63" s="124">
        <f t="shared" ca="1" si="5"/>
        <v>12</v>
      </c>
      <c r="AO63" s="124">
        <f t="shared" ca="1" si="5"/>
        <v>15</v>
      </c>
      <c r="AP63" s="124">
        <f t="shared" ca="1" si="5"/>
        <v>15</v>
      </c>
      <c r="AQ63" s="124">
        <f t="shared" ca="1" si="5"/>
        <v>17</v>
      </c>
    </row>
    <row r="67" spans="27:34" x14ac:dyDescent="0.25">
      <c r="AB67" s="106" t="s">
        <v>19</v>
      </c>
      <c r="AC67" s="106" t="s">
        <v>21</v>
      </c>
      <c r="AD67" s="106" t="s">
        <v>22</v>
      </c>
      <c r="AE67" s="106" t="s">
        <v>23</v>
      </c>
      <c r="AF67" s="106" t="s">
        <v>24</v>
      </c>
      <c r="AG67" s="111" t="s">
        <v>20</v>
      </c>
      <c r="AH67" s="111" t="s">
        <v>34</v>
      </c>
    </row>
    <row r="68" spans="27:34" x14ac:dyDescent="0.25">
      <c r="AA68" s="121" t="str">
        <f ca="1">C8</f>
        <v>QUEEN'S ROAD</v>
      </c>
      <c r="AB68" s="119">
        <f ca="1">IFERROR(INDEX('Raw Data User'!$A$17:$F$26,MATCH('QUEEN''S ROAD'!$AA$68,'Raw Data User'!$A$17:$A$26,0),MATCH('QUEEN''S ROAD'!AB$67,'Raw Data User'!$A$17:$F$17,0)),0)</f>
        <v>0</v>
      </c>
      <c r="AC68" s="119">
        <f ca="1">IFERROR(INDEX('Raw Data User'!$A$17:$F$26,MATCH('QUEEN''S ROAD'!$AA$68,'Raw Data User'!$A$17:$A$26,0),MATCH('QUEEN''S ROAD'!AC$67,'Raw Data User'!$A$17:$F$17,0)),0)</f>
        <v>0</v>
      </c>
      <c r="AD68" s="119">
        <f ca="1">IFERROR(INDEX('Raw Data User'!$A$17:$F$26,MATCH('QUEEN''S ROAD'!$AA$68,'Raw Data User'!$A$17:$A$26,0),MATCH('QUEEN''S ROAD'!AD$67,'Raw Data User'!$A$17:$F$17,0)),0)</f>
        <v>10</v>
      </c>
      <c r="AE68" s="119">
        <f ca="1">IFERROR(INDEX('Raw Data User'!$A$17:$F$26,MATCH('QUEEN''S ROAD'!$AA$68,'Raw Data User'!$A$17:$A$26,0),MATCH('QUEEN''S ROAD'!AE$67,'Raw Data User'!$A$17:$F$17,0)),0)</f>
        <v>14</v>
      </c>
      <c r="AF68" s="119">
        <f ca="1">IFERROR(INDEX('Raw Data User'!$A$17:$F$26,MATCH('QUEEN''S ROAD'!$AA$68,'Raw Data User'!$A$17:$A$26,0),MATCH('QUEEN''S ROAD'!AF$67,'Raw Data User'!$A$17:$F$17,0)),0)</f>
        <v>13</v>
      </c>
      <c r="AG68" s="119">
        <f ca="1">IFERROR(INDEX('Raw Data User'!$A$17:$F$26,MATCH('QUEEN''S ROAD'!$AA$68,'Raw Data User'!$A$17:$A$26,0),MATCH('QUEEN''S ROAD'!AG$67,'Raw Data User'!$A$17:$F$17,0)),0)</f>
        <v>0</v>
      </c>
      <c r="AH68" s="119">
        <f ca="1">IFERROR(INDEX('Raw Data User'!$A$17:$F$26,MATCH('QUEEN''S ROAD'!$AA$68,'Raw Data User'!$A$17:$A$26,0),MATCH('QUEEN''S ROAD'!AH$67,'Raw Data User'!$A$17:$F$17,0)),0)</f>
        <v>0</v>
      </c>
    </row>
  </sheetData>
  <mergeCells count="2">
    <mergeCell ref="I8:K8"/>
    <mergeCell ref="V8:X8"/>
  </mergeCells>
  <pageMargins left="0.7" right="0.7" top="0.75" bottom="0.75" header="0.3" footer="0.3"/>
  <pageSetup scale="79" orientation="portrait" horizontalDpi="300" verticalDpi="300" r:id="rId1"/>
  <headerFooter>
    <oddFooter>&amp;C&amp;P</oddFooter>
  </headerFooter>
  <colBreaks count="2" manualBreakCount="2">
    <brk id="12" max="1048575" man="1"/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Job Details</vt:lpstr>
      <vt:lpstr>Site Plan and Key</vt:lpstr>
      <vt:lpstr>CAMBRIAN ROAD</vt:lpstr>
      <vt:lpstr>CHISHOLM ROAD</vt:lpstr>
      <vt:lpstr>GROVE ROAD</vt:lpstr>
      <vt:lpstr>HOBART PLACE</vt:lpstr>
      <vt:lpstr>KINGS MEAD</vt:lpstr>
      <vt:lpstr>MANNING PLACE</vt:lpstr>
      <vt:lpstr>QUEEN'S ROAD</vt:lpstr>
      <vt:lpstr>REYNOLDS PLACE</vt:lpstr>
      <vt:lpstr>STAFFORD PLACE</vt:lpstr>
      <vt:lpstr>Raw Data Beat - DAY 1</vt:lpstr>
      <vt:lpstr>Raw Data Beat - DAY 2</vt:lpstr>
      <vt:lpstr>Raw Data User</vt:lpstr>
      <vt:lpstr>'CAMBRIAN ROAD'!Print_Area</vt:lpstr>
      <vt:lpstr>'CHISHOLM ROAD'!Print_Area</vt:lpstr>
      <vt:lpstr>'GROVE ROAD'!Print_Area</vt:lpstr>
      <vt:lpstr>'HOBART PLACE'!Print_Area</vt:lpstr>
      <vt:lpstr>'KINGS MEAD'!Print_Area</vt:lpstr>
      <vt:lpstr>'MANNING PLACE'!Print_Area</vt:lpstr>
      <vt:lpstr>'QUEEN''S ROAD'!Print_Area</vt:lpstr>
      <vt:lpstr>'REYNOLDS PLACE'!Print_Area</vt:lpstr>
      <vt:lpstr>'Site Plan and Key'!Print_Area</vt:lpstr>
      <vt:lpstr>'STAFFORD PLACE'!Print_Area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Dwayne Van Den Berg</dc:creator>
  <cp:lastModifiedBy>potterm</cp:lastModifiedBy>
  <dcterms:created xsi:type="dcterms:W3CDTF">2017-03-07T10:14:45Z</dcterms:created>
  <dcterms:modified xsi:type="dcterms:W3CDTF">2018-11-22T10:05:13Z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3da656-5c75-4f6d-9461-4a3ce9a537cc_Enabled">
    <vt:lpwstr>True</vt:lpwstr>
  </property>
  <property fmtid="{D5CDD505-2E9C-101B-9397-08002B2CF9AE}" pid="3" name="MSIP_Label_763da656-5c75-4f6d-9461-4a3ce9a537cc_SiteId">
    <vt:lpwstr>d9d3f5ac-f803-49be-949f-14a7074d74a7</vt:lpwstr>
  </property>
  <property fmtid="{D5CDD505-2E9C-101B-9397-08002B2CF9AE}" pid="4" name="MSIP_Label_763da656-5c75-4f6d-9461-4a3ce9a537cc_Ref">
    <vt:lpwstr>https://api.informationprotection.azure.com/api/d9d3f5ac-f803-49be-949f-14a7074d74a7</vt:lpwstr>
  </property>
  <property fmtid="{D5CDD505-2E9C-101B-9397-08002B2CF9AE}" pid="5" name="MSIP_Label_763da656-5c75-4f6d-9461-4a3ce9a537cc_Owner">
    <vt:lpwstr>Mick.Potter@richmondandwandsworth.gov.uk</vt:lpwstr>
  </property>
  <property fmtid="{D5CDD505-2E9C-101B-9397-08002B2CF9AE}" pid="6" name="MSIP_Label_763da656-5c75-4f6d-9461-4a3ce9a537cc_SetDate">
    <vt:lpwstr>2018-11-22T10:04:15.3508363+00:00</vt:lpwstr>
  </property>
  <property fmtid="{D5CDD505-2E9C-101B-9397-08002B2CF9AE}" pid="7" name="MSIP_Label_763da656-5c75-4f6d-9461-4a3ce9a537cc_Name">
    <vt:lpwstr>Official</vt:lpwstr>
  </property>
  <property fmtid="{D5CDD505-2E9C-101B-9397-08002B2CF9AE}" pid="8" name="MSIP_Label_763da656-5c75-4f6d-9461-4a3ce9a537cc_Application">
    <vt:lpwstr>Microsoft Azure Information Protection</vt:lpwstr>
  </property>
  <property fmtid="{D5CDD505-2E9C-101B-9397-08002B2CF9AE}" pid="9" name="MSIP_Label_763da656-5c75-4f6d-9461-4a3ce9a537cc_Extended_MSFT_Method">
    <vt:lpwstr>Automatic</vt:lpwstr>
  </property>
  <property fmtid="{D5CDD505-2E9C-101B-9397-08002B2CF9AE}" pid="10" name="Sensitivity">
    <vt:lpwstr>Official</vt:lpwstr>
  </property>
</Properties>
</file>