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20340" windowHeight="7740"/>
  </bookViews>
  <sheets>
    <sheet name="Summary Tables" sheetId="3" r:id="rId1"/>
    <sheet name="Trajectory" sheetId="18" r:id="rId2"/>
    <sheet name="Data" sheetId="19" r:id="rId3"/>
    <sheet name="Pivots" sheetId="5" state="hidden" r:id="rId4"/>
  </sheets>
  <externalReferences>
    <externalReference r:id="rId5"/>
  </externalReferences>
  <definedNames>
    <definedName name="___AMR_UNIT_JULY_v1">#REF!</definedName>
    <definedName name="_xlnm._FilterDatabase" localSheetId="2" hidden="1">Data!$A$1:$BG$456</definedName>
    <definedName name="_xlnm._FilterDatabase" localSheetId="0" hidden="1">'Summary Tables'!$B$212:$F$232</definedName>
    <definedName name="bq">'[1]Scenario 1'!#REF!</definedName>
    <definedName name="_xlnm.Print_Area" localSheetId="0">'Summary Tables'!$B$2:$R$348</definedName>
    <definedName name="_xlnm.Print_Area" localSheetId="1">Trajectory!$C$4:$X$52</definedName>
    <definedName name="_xlnm.Print_Titles" localSheetId="0">'Summary Tables'!$2:$3</definedName>
    <definedName name="SURVEY_2017_MAP_LLPG">#REF!</definedName>
  </definedNames>
  <calcPr calcId="145621"/>
  <pivotCaches>
    <pivotCache cacheId="0" r:id="rId6"/>
    <pivotCache cacheId="1" r:id="rId7"/>
    <pivotCache cacheId="2" r:id="rId8"/>
  </pivotCaches>
</workbook>
</file>

<file path=xl/calcChain.xml><?xml version="1.0" encoding="utf-8"?>
<calcChain xmlns="http://schemas.openxmlformats.org/spreadsheetml/2006/main">
  <c r="L64" i="3" l="1"/>
  <c r="R60" i="3"/>
  <c r="R64" i="3"/>
  <c r="H430" i="5"/>
  <c r="F72" i="3"/>
  <c r="Q7" i="18" l="1"/>
  <c r="R7" i="18"/>
  <c r="S7" i="18"/>
  <c r="T7" i="18"/>
  <c r="P7" i="18"/>
  <c r="L76" i="3" l="1"/>
  <c r="K76" i="3"/>
  <c r="K64" i="3"/>
  <c r="G215" i="3"/>
  <c r="F215" i="3"/>
  <c r="E215" i="3"/>
  <c r="J6" i="18"/>
  <c r="H447" i="5" l="1"/>
  <c r="M324" i="3" s="1"/>
  <c r="H448" i="5"/>
  <c r="M326" i="3" s="1"/>
  <c r="H449" i="5"/>
  <c r="M329" i="3" s="1"/>
  <c r="H450" i="5"/>
  <c r="M330" i="3" s="1"/>
  <c r="H451" i="5"/>
  <c r="M331" i="3" s="1"/>
  <c r="H452" i="5"/>
  <c r="M332" i="3" s="1"/>
  <c r="H453" i="5"/>
  <c r="M333" i="3" s="1"/>
  <c r="H454" i="5"/>
  <c r="M335" i="3" s="1"/>
  <c r="H455" i="5"/>
  <c r="M336" i="3" s="1"/>
  <c r="H456" i="5"/>
  <c r="M338" i="3" s="1"/>
  <c r="H457" i="5"/>
  <c r="H446" i="5"/>
  <c r="M323" i="3" s="1"/>
  <c r="H445" i="5"/>
  <c r="M322" i="3" s="1"/>
  <c r="H429" i="5"/>
  <c r="K326" i="3" s="1"/>
  <c r="K330" i="3"/>
  <c r="H431" i="5"/>
  <c r="K332" i="3" s="1"/>
  <c r="H428" i="5"/>
  <c r="K324" i="3" s="1"/>
  <c r="H332" i="3"/>
  <c r="H334" i="3"/>
  <c r="H329" i="3"/>
  <c r="H337" i="3"/>
  <c r="H330" i="3"/>
  <c r="H335" i="3"/>
  <c r="H331" i="3"/>
  <c r="H336" i="3"/>
  <c r="K265" i="5" l="1"/>
  <c r="K266" i="5"/>
  <c r="K267" i="5"/>
  <c r="G56" i="5" l="1"/>
  <c r="H37" i="3" s="1"/>
  <c r="G47" i="5"/>
  <c r="H36" i="3" s="1"/>
  <c r="G38" i="5"/>
  <c r="H35" i="3" s="1"/>
  <c r="G30" i="5"/>
  <c r="H34" i="3" s="1"/>
  <c r="G22" i="5"/>
  <c r="H33" i="3" s="1"/>
  <c r="G14" i="5"/>
  <c r="H32" i="3" s="1"/>
  <c r="H12" i="18"/>
  <c r="H10" i="18"/>
  <c r="D12" i="18" l="1"/>
  <c r="I10" i="18"/>
  <c r="J10" i="18" s="1"/>
  <c r="K10" i="18" s="1"/>
  <c r="L10" i="18" s="1"/>
  <c r="M10" i="18" s="1"/>
  <c r="N10" i="18" s="1"/>
  <c r="O10" i="18" s="1"/>
  <c r="P10" i="18" s="1"/>
  <c r="Q10" i="18" s="1"/>
  <c r="R10" i="18" s="1"/>
  <c r="S10" i="18" s="1"/>
  <c r="T10" i="18" s="1"/>
  <c r="U10" i="18" s="1"/>
  <c r="V10" i="18" s="1"/>
  <c r="W10" i="18" s="1"/>
  <c r="X10" i="18" s="1"/>
  <c r="D10" i="18"/>
  <c r="E10" i="18" s="1"/>
  <c r="F10" i="18" s="1"/>
  <c r="G10" i="18" s="1"/>
  <c r="H8" i="18"/>
  <c r="H11" i="18" s="1"/>
  <c r="D8" i="18"/>
  <c r="I5" i="18"/>
  <c r="J5" i="18" s="1"/>
  <c r="K5" i="18" s="1"/>
  <c r="L5" i="18" s="1"/>
  <c r="M5" i="18" s="1"/>
  <c r="N5" i="18" s="1"/>
  <c r="O5" i="18" s="1"/>
  <c r="P5" i="18" s="1"/>
  <c r="Q5" i="18" s="1"/>
  <c r="E5" i="18"/>
  <c r="F5" i="18" s="1"/>
  <c r="G5" i="18" s="1"/>
  <c r="L7" i="18"/>
  <c r="N7" i="18"/>
  <c r="M7" i="18"/>
  <c r="K7" i="18"/>
  <c r="O7" i="18"/>
  <c r="D11" i="18" l="1"/>
  <c r="I8" i="18"/>
  <c r="I12" i="18"/>
  <c r="E8" i="18"/>
  <c r="E12" i="18"/>
  <c r="E11" i="18" l="1"/>
  <c r="F12" i="18"/>
  <c r="F8" i="18"/>
  <c r="J8" i="18"/>
  <c r="J12" i="18"/>
  <c r="I11" i="18"/>
  <c r="F11" i="18" l="1"/>
  <c r="G8" i="18"/>
  <c r="G11" i="18" s="1"/>
  <c r="G12" i="18"/>
  <c r="J11" i="18"/>
  <c r="K8" i="18"/>
  <c r="K12" i="18"/>
  <c r="L8" i="18" l="1"/>
  <c r="K11" i="18"/>
  <c r="L12" i="18"/>
  <c r="M8" i="18" l="1"/>
  <c r="M12" i="18"/>
  <c r="L11" i="18"/>
  <c r="N8" i="18" l="1"/>
  <c r="N12" i="18"/>
  <c r="M11" i="18"/>
  <c r="O8" i="18" l="1"/>
  <c r="O12" i="18"/>
  <c r="N11" i="18"/>
  <c r="P12" i="18" l="1"/>
  <c r="O11" i="18"/>
  <c r="F129" i="3" l="1"/>
  <c r="F131" i="3"/>
  <c r="F132" i="3"/>
  <c r="F133" i="3"/>
  <c r="F134" i="3"/>
  <c r="F135" i="3"/>
  <c r="F136" i="3"/>
  <c r="F137" i="3"/>
  <c r="F138" i="3"/>
  <c r="F139" i="3"/>
  <c r="F140" i="3"/>
  <c r="D129" i="3"/>
  <c r="D140" i="3"/>
  <c r="D139" i="3"/>
  <c r="D138" i="3"/>
  <c r="D137" i="3"/>
  <c r="D136" i="3"/>
  <c r="D135" i="3"/>
  <c r="D134" i="3"/>
  <c r="D133" i="3"/>
  <c r="D132" i="3"/>
  <c r="D131" i="3"/>
  <c r="E251" i="3"/>
  <c r="E325" i="3"/>
  <c r="G227" i="3"/>
  <c r="G336" i="3"/>
  <c r="I326" i="3"/>
  <c r="F321" i="3"/>
  <c r="F326" i="3"/>
  <c r="F256" i="3"/>
  <c r="F225" i="3"/>
  <c r="F245" i="3"/>
  <c r="F219" i="3"/>
  <c r="E322" i="3"/>
  <c r="E244" i="3"/>
  <c r="H323" i="3"/>
  <c r="E250" i="3"/>
  <c r="E243" i="3"/>
  <c r="G222" i="3"/>
  <c r="F337" i="3"/>
  <c r="E330" i="3"/>
  <c r="G335" i="3"/>
  <c r="G244" i="3"/>
  <c r="G330" i="3"/>
  <c r="G221" i="3"/>
  <c r="J323" i="3"/>
  <c r="I325" i="3"/>
  <c r="E246" i="3"/>
  <c r="F323" i="3"/>
  <c r="E329" i="3"/>
  <c r="G327" i="3"/>
  <c r="J322" i="3"/>
  <c r="J327" i="3"/>
  <c r="F335" i="3"/>
  <c r="E332" i="3"/>
  <c r="F330" i="3"/>
  <c r="H322" i="3"/>
  <c r="E223" i="3"/>
  <c r="G252" i="3"/>
  <c r="G322" i="3"/>
  <c r="F329" i="3"/>
  <c r="E229" i="3"/>
  <c r="H324" i="3"/>
  <c r="G323" i="3"/>
  <c r="G248" i="3"/>
  <c r="E228" i="3"/>
  <c r="F224" i="3"/>
  <c r="E242" i="3"/>
  <c r="E257" i="3"/>
  <c r="F252" i="3"/>
  <c r="E335" i="3"/>
  <c r="E217" i="3"/>
  <c r="E326" i="3"/>
  <c r="G226" i="3"/>
  <c r="E249" i="3"/>
  <c r="E219" i="3"/>
  <c r="E230" i="3"/>
  <c r="G255" i="3"/>
  <c r="J332" i="3"/>
  <c r="G218" i="3"/>
  <c r="F229" i="3"/>
  <c r="E224" i="3"/>
  <c r="E231" i="3"/>
  <c r="E321" i="3"/>
  <c r="E227" i="3"/>
  <c r="E334" i="3"/>
  <c r="G250" i="3"/>
  <c r="G228" i="3"/>
  <c r="E218" i="3"/>
  <c r="G254" i="3"/>
  <c r="G249" i="3"/>
  <c r="F244" i="3"/>
  <c r="G223" i="3"/>
  <c r="J329" i="3"/>
  <c r="E216" i="3"/>
  <c r="E327" i="3"/>
  <c r="E245" i="3"/>
  <c r="E232" i="3"/>
  <c r="F217" i="3"/>
  <c r="F333" i="3"/>
  <c r="J335" i="3"/>
  <c r="G232" i="3"/>
  <c r="G231" i="3"/>
  <c r="G242" i="3"/>
  <c r="F218" i="3"/>
  <c r="F253" i="3"/>
  <c r="G334" i="3"/>
  <c r="J330" i="3"/>
  <c r="G257" i="3"/>
  <c r="F322" i="3"/>
  <c r="G246" i="3"/>
  <c r="G224" i="3"/>
  <c r="G219" i="3"/>
  <c r="G258" i="3"/>
  <c r="G230" i="3"/>
  <c r="G333" i="3"/>
  <c r="G329" i="3"/>
  <c r="G245" i="3"/>
  <c r="F231" i="3"/>
  <c r="E221" i="3"/>
  <c r="F232" i="3"/>
  <c r="G324" i="3"/>
  <c r="E222" i="3"/>
  <c r="M207" i="3"/>
  <c r="F246" i="3"/>
  <c r="G225" i="3"/>
  <c r="F226" i="3"/>
  <c r="G229" i="3"/>
  <c r="F248" i="3"/>
  <c r="G325" i="3"/>
  <c r="E225" i="3"/>
  <c r="E255" i="3"/>
  <c r="H327" i="3"/>
  <c r="F254" i="3"/>
  <c r="F221" i="3"/>
  <c r="G337" i="3"/>
  <c r="J334" i="3"/>
  <c r="J336" i="3"/>
  <c r="G216" i="3"/>
  <c r="G321" i="3"/>
  <c r="G251" i="3"/>
  <c r="G253" i="3"/>
  <c r="G328" i="3"/>
  <c r="F251" i="3"/>
  <c r="F220" i="3"/>
  <c r="G217" i="3"/>
  <c r="G256" i="3"/>
  <c r="I330" i="3"/>
  <c r="F230" i="3"/>
  <c r="F227" i="3"/>
  <c r="F258" i="3"/>
  <c r="E333" i="3"/>
  <c r="F327" i="3"/>
  <c r="F250" i="3"/>
  <c r="G243" i="3"/>
  <c r="G247" i="3"/>
  <c r="G331" i="3"/>
  <c r="E324" i="3"/>
  <c r="J321" i="3"/>
  <c r="E328" i="3"/>
  <c r="F255" i="3"/>
  <c r="E220" i="3"/>
  <c r="F216" i="3"/>
  <c r="E256" i="3"/>
  <c r="E338" i="3"/>
  <c r="J333" i="3"/>
  <c r="E226" i="3"/>
  <c r="F332" i="3"/>
  <c r="E258" i="3"/>
  <c r="F257" i="3"/>
  <c r="F328" i="3"/>
  <c r="F243" i="3"/>
  <c r="I323" i="3"/>
  <c r="F242" i="3"/>
  <c r="J338" i="3"/>
  <c r="E248" i="3"/>
  <c r="I322" i="3"/>
  <c r="F247" i="3"/>
  <c r="F223" i="3"/>
  <c r="E337" i="3"/>
  <c r="F222" i="3"/>
  <c r="G332" i="3"/>
  <c r="F324" i="3"/>
  <c r="I333" i="3"/>
  <c r="J325" i="3"/>
  <c r="G220" i="3"/>
  <c r="F336" i="3"/>
  <c r="M206" i="3"/>
  <c r="F338" i="3"/>
  <c r="E336" i="3"/>
  <c r="F249" i="3"/>
  <c r="H321" i="3"/>
  <c r="G241" i="3"/>
  <c r="E247" i="3"/>
  <c r="E253" i="3"/>
  <c r="E323" i="3"/>
  <c r="E254" i="3"/>
  <c r="I321" i="3"/>
  <c r="J331" i="3"/>
  <c r="F331" i="3"/>
  <c r="H325" i="3"/>
  <c r="E252" i="3"/>
  <c r="F334" i="3"/>
  <c r="F241" i="3"/>
  <c r="E241" i="3"/>
  <c r="F228" i="3"/>
  <c r="F325" i="3"/>
  <c r="I310" i="3" l="1"/>
  <c r="J309" i="3"/>
  <c r="I297" i="3"/>
  <c r="I285" i="3"/>
  <c r="H187" i="3"/>
  <c r="H188" i="3"/>
  <c r="H189" i="3"/>
  <c r="H190" i="3"/>
  <c r="D207" i="3"/>
  <c r="D293" i="3"/>
  <c r="D308" i="3"/>
  <c r="F191" i="3"/>
  <c r="F306" i="3"/>
  <c r="D295" i="3"/>
  <c r="E283" i="3"/>
  <c r="F169" i="3"/>
  <c r="H306" i="3"/>
  <c r="H295" i="3"/>
  <c r="F166" i="3"/>
  <c r="E306" i="3"/>
  <c r="H279" i="3"/>
  <c r="F281" i="3"/>
  <c r="D170" i="3"/>
  <c r="F295" i="3"/>
  <c r="H291" i="3"/>
  <c r="E308" i="3"/>
  <c r="H293" i="3"/>
  <c r="E281" i="3"/>
  <c r="D205" i="3"/>
  <c r="G295" i="3"/>
  <c r="D279" i="3"/>
  <c r="E304" i="3"/>
  <c r="G308" i="3"/>
  <c r="E291" i="3"/>
  <c r="G291" i="3"/>
  <c r="D206" i="3"/>
  <c r="E279" i="3"/>
  <c r="E293" i="3"/>
  <c r="G279" i="3"/>
  <c r="D304" i="3"/>
  <c r="F304" i="3"/>
  <c r="D306" i="3"/>
  <c r="E295" i="3"/>
  <c r="D168" i="3"/>
  <c r="D209" i="3"/>
  <c r="D166" i="3"/>
  <c r="H283" i="3"/>
  <c r="G283" i="3"/>
  <c r="F283" i="3"/>
  <c r="H304" i="3"/>
  <c r="D208" i="3"/>
  <c r="F167" i="3"/>
  <c r="D283" i="3"/>
  <c r="D167" i="3"/>
  <c r="F291" i="3"/>
  <c r="G191" i="3"/>
  <c r="F168" i="3"/>
  <c r="D169" i="3"/>
  <c r="F279" i="3"/>
  <c r="G304" i="3"/>
  <c r="G306" i="3"/>
  <c r="F308" i="3"/>
  <c r="D291" i="3"/>
  <c r="F170" i="3"/>
  <c r="F293" i="3"/>
  <c r="D281" i="3"/>
  <c r="G293" i="3"/>
  <c r="G281" i="3"/>
  <c r="H281" i="3"/>
  <c r="H308" i="3"/>
  <c r="F192" i="3" l="1"/>
  <c r="F193" i="3"/>
  <c r="G192" i="3"/>
  <c r="G193" i="3"/>
  <c r="D171" i="3"/>
  <c r="F171" i="3"/>
  <c r="J306" i="3"/>
  <c r="F307" i="3" s="1"/>
  <c r="J308" i="3"/>
  <c r="J304" i="3"/>
  <c r="D310" i="3"/>
  <c r="E310" i="3"/>
  <c r="F310" i="3"/>
  <c r="G310" i="3"/>
  <c r="H310" i="3"/>
  <c r="H297" i="3"/>
  <c r="G297" i="3"/>
  <c r="F297" i="3"/>
  <c r="E297" i="3"/>
  <c r="D297" i="3"/>
  <c r="D285" i="3"/>
  <c r="E285" i="3"/>
  <c r="F285" i="3"/>
  <c r="G285" i="3"/>
  <c r="H285" i="3"/>
  <c r="H191" i="3"/>
  <c r="I191" i="3" s="1"/>
  <c r="I193" i="3" s="1"/>
  <c r="J59" i="3"/>
  <c r="H60" i="3"/>
  <c r="E61" i="3"/>
  <c r="H59" i="3"/>
  <c r="N74" i="3"/>
  <c r="G49" i="3"/>
  <c r="I73" i="3"/>
  <c r="J48" i="3"/>
  <c r="J47" i="3"/>
  <c r="F74" i="3"/>
  <c r="M62" i="3"/>
  <c r="E105" i="3"/>
  <c r="J61" i="3"/>
  <c r="E50" i="3"/>
  <c r="I71" i="3"/>
  <c r="M74" i="3"/>
  <c r="E72" i="3"/>
  <c r="J49" i="3"/>
  <c r="E71" i="3"/>
  <c r="I49" i="3"/>
  <c r="E59" i="3"/>
  <c r="J72" i="3"/>
  <c r="E60" i="3"/>
  <c r="H49" i="3"/>
  <c r="F50" i="3"/>
  <c r="F105" i="3"/>
  <c r="F73" i="3"/>
  <c r="H47" i="3"/>
  <c r="I59" i="3"/>
  <c r="J60" i="3"/>
  <c r="G73" i="3"/>
  <c r="E48" i="3"/>
  <c r="G61" i="3"/>
  <c r="H48" i="3"/>
  <c r="E49" i="3"/>
  <c r="G59" i="3"/>
  <c r="G60" i="3"/>
  <c r="F48" i="3"/>
  <c r="H72" i="3"/>
  <c r="I61" i="3"/>
  <c r="G48" i="3"/>
  <c r="F62" i="3"/>
  <c r="I47" i="3"/>
  <c r="D105" i="3"/>
  <c r="H73" i="3"/>
  <c r="H61" i="3"/>
  <c r="F106" i="3"/>
  <c r="F47" i="3"/>
  <c r="E106" i="3"/>
  <c r="J71" i="3"/>
  <c r="J73" i="3"/>
  <c r="F49" i="3"/>
  <c r="E62" i="3"/>
  <c r="F60" i="3"/>
  <c r="F71" i="3"/>
  <c r="N62" i="3"/>
  <c r="I60" i="3"/>
  <c r="I72" i="3"/>
  <c r="E73" i="3"/>
  <c r="H71" i="3"/>
  <c r="F61" i="3"/>
  <c r="G71" i="3"/>
  <c r="E47" i="3"/>
  <c r="F59" i="3"/>
  <c r="I48" i="3"/>
  <c r="D106" i="3"/>
  <c r="G72" i="3"/>
  <c r="E74" i="3"/>
  <c r="G47" i="3"/>
  <c r="R74" i="3" l="1"/>
  <c r="I76" i="3"/>
  <c r="H76" i="3"/>
  <c r="Q62" i="3"/>
  <c r="O62" i="3" s="1"/>
  <c r="E76" i="3"/>
  <c r="F76" i="3"/>
  <c r="J76" i="3"/>
  <c r="G76" i="3"/>
  <c r="E307" i="3"/>
  <c r="H193" i="3"/>
  <c r="H192" i="3"/>
  <c r="J310" i="3"/>
  <c r="J285" i="3"/>
  <c r="J191" i="3"/>
  <c r="C101" i="3"/>
  <c r="I50" i="3"/>
  <c r="J50" i="3"/>
  <c r="E64" i="3"/>
  <c r="F64" i="3"/>
  <c r="G64" i="3"/>
  <c r="H64" i="3"/>
  <c r="I64" i="3"/>
  <c r="J64" i="3"/>
  <c r="H14" i="3"/>
  <c r="L8" i="3"/>
  <c r="L19" i="3" l="1"/>
  <c r="L20" i="3" s="1"/>
  <c r="C197" i="3"/>
  <c r="J193" i="3"/>
  <c r="J286" i="3"/>
  <c r="I286" i="3"/>
  <c r="E286" i="3"/>
  <c r="F286" i="3"/>
  <c r="H286" i="3"/>
  <c r="G286" i="3"/>
  <c r="D286" i="3"/>
  <c r="E311" i="3"/>
  <c r="F311" i="3"/>
  <c r="G311" i="3"/>
  <c r="H311" i="3"/>
  <c r="J311" i="3"/>
  <c r="D311" i="3"/>
  <c r="I311" i="3"/>
  <c r="I14" i="3"/>
  <c r="J297" i="3" l="1"/>
  <c r="J296" i="3"/>
  <c r="J189" i="3"/>
  <c r="I189" i="3"/>
  <c r="J188" i="3"/>
  <c r="I188" i="3"/>
  <c r="J187" i="3"/>
  <c r="I187" i="3"/>
  <c r="G139" i="3"/>
  <c r="G138" i="3"/>
  <c r="G137" i="3"/>
  <c r="G136" i="3"/>
  <c r="G135" i="3"/>
  <c r="G134" i="3"/>
  <c r="G133" i="3"/>
  <c r="G132" i="3"/>
  <c r="G131" i="3"/>
  <c r="G130" i="3"/>
  <c r="F130" i="3" s="1"/>
  <c r="R75" i="3"/>
  <c r="P75" i="3" s="1"/>
  <c r="Q75" i="3"/>
  <c r="R63" i="3"/>
  <c r="P63" i="3" s="1"/>
  <c r="I298" i="3" l="1"/>
  <c r="J298" i="3"/>
  <c r="D298" i="3"/>
  <c r="F298" i="3"/>
  <c r="G298" i="3"/>
  <c r="H298" i="3"/>
  <c r="E298" i="3"/>
  <c r="M339" i="3"/>
  <c r="K339" i="3"/>
  <c r="H38" i="3"/>
  <c r="L25" i="3" s="1"/>
  <c r="L21" i="3"/>
  <c r="L22" i="3" s="1"/>
  <c r="M8" i="3"/>
  <c r="N8" i="3" s="1"/>
  <c r="N59" i="3"/>
  <c r="D113" i="3"/>
  <c r="P74" i="3"/>
  <c r="G233" i="3"/>
  <c r="H339" i="3"/>
  <c r="L326" i="3"/>
  <c r="L331" i="3"/>
  <c r="I339" i="3"/>
  <c r="N72" i="3"/>
  <c r="R72" i="3" s="1"/>
  <c r="J339" i="3"/>
  <c r="N61" i="3"/>
  <c r="R61" i="3" s="1"/>
  <c r="M61" i="3"/>
  <c r="L336" i="3"/>
  <c r="J291" i="3"/>
  <c r="L327" i="3"/>
  <c r="L332" i="3"/>
  <c r="C141" i="3"/>
  <c r="C142" i="3" s="1"/>
  <c r="D115" i="3"/>
  <c r="M72" i="3"/>
  <c r="L337" i="3"/>
  <c r="D107" i="3"/>
  <c r="R62" i="3"/>
  <c r="P62" i="3" s="1"/>
  <c r="E107" i="3"/>
  <c r="J293" i="3"/>
  <c r="L328" i="3"/>
  <c r="F107" i="3"/>
  <c r="J190" i="3"/>
  <c r="C196" i="3" s="1"/>
  <c r="J279" i="3"/>
  <c r="L333" i="3"/>
  <c r="L338" i="3"/>
  <c r="J295" i="3"/>
  <c r="I51" i="3"/>
  <c r="E259" i="3"/>
  <c r="J281" i="3"/>
  <c r="L334" i="3"/>
  <c r="M60" i="3"/>
  <c r="F259" i="3"/>
  <c r="L323" i="3"/>
  <c r="E51" i="3"/>
  <c r="J14" i="3"/>
  <c r="N60" i="3"/>
  <c r="G259" i="3"/>
  <c r="L330" i="3"/>
  <c r="M59" i="3"/>
  <c r="D114" i="3"/>
  <c r="D210" i="3"/>
  <c r="M205" i="3" s="1"/>
  <c r="L324" i="3"/>
  <c r="N73" i="3"/>
  <c r="J51" i="3"/>
  <c r="L325" i="3"/>
  <c r="F51" i="3"/>
  <c r="G51" i="3"/>
  <c r="M73" i="3"/>
  <c r="L335" i="3"/>
  <c r="L322" i="3"/>
  <c r="L329" i="3"/>
  <c r="H51" i="3"/>
  <c r="J283" i="3"/>
  <c r="E339" i="3"/>
  <c r="L321" i="3"/>
  <c r="M71" i="3"/>
  <c r="E233" i="3"/>
  <c r="F339" i="3"/>
  <c r="N71" i="3"/>
  <c r="Q74" i="3"/>
  <c r="O74" i="3" s="1"/>
  <c r="F233" i="3"/>
  <c r="G339" i="3"/>
  <c r="D130" i="3"/>
  <c r="M76" i="3" l="1"/>
  <c r="Q59" i="3"/>
  <c r="O59" i="3" s="1"/>
  <c r="Q61" i="3"/>
  <c r="O61" i="3" s="1"/>
  <c r="Q60" i="3"/>
  <c r="O60" i="3" s="1"/>
  <c r="R59" i="3"/>
  <c r="P59" i="3" s="1"/>
  <c r="N76" i="3"/>
  <c r="Q64" i="3"/>
  <c r="F115" i="3"/>
  <c r="L26" i="3"/>
  <c r="I305" i="3"/>
  <c r="I292" i="3"/>
  <c r="D292" i="3"/>
  <c r="E292" i="3"/>
  <c r="G292" i="3"/>
  <c r="E305" i="3"/>
  <c r="F305" i="3"/>
  <c r="F292" i="3"/>
  <c r="H305" i="3"/>
  <c r="H292" i="3"/>
  <c r="D305" i="3"/>
  <c r="G305" i="3"/>
  <c r="I307" i="3"/>
  <c r="I294" i="3"/>
  <c r="G294" i="3"/>
  <c r="D307" i="3"/>
  <c r="G307" i="3"/>
  <c r="F294" i="3"/>
  <c r="H294" i="3"/>
  <c r="H307" i="3"/>
  <c r="D294" i="3"/>
  <c r="E294" i="3"/>
  <c r="I284" i="3"/>
  <c r="G284" i="3"/>
  <c r="H284" i="3"/>
  <c r="E284" i="3"/>
  <c r="F284" i="3"/>
  <c r="D284" i="3"/>
  <c r="I282" i="3"/>
  <c r="F282" i="3"/>
  <c r="D282" i="3"/>
  <c r="G282" i="3"/>
  <c r="E282" i="3"/>
  <c r="H282" i="3"/>
  <c r="I280" i="3"/>
  <c r="D280" i="3"/>
  <c r="F280" i="3"/>
  <c r="G280" i="3"/>
  <c r="H280" i="3"/>
  <c r="E280" i="3"/>
  <c r="L27" i="3"/>
  <c r="R73" i="3"/>
  <c r="P73" i="3" s="1"/>
  <c r="P60" i="3"/>
  <c r="E114" i="3"/>
  <c r="N64" i="3"/>
  <c r="E113" i="3"/>
  <c r="F113" i="3"/>
  <c r="R76" i="3"/>
  <c r="R71" i="3"/>
  <c r="P71" i="3" s="1"/>
  <c r="M64" i="3"/>
  <c r="Q73" i="3"/>
  <c r="O73" i="3" s="1"/>
  <c r="J192" i="3"/>
  <c r="Q72" i="3"/>
  <c r="L339" i="3"/>
  <c r="I190" i="3"/>
  <c r="Q71" i="3"/>
  <c r="O71" i="3" s="1"/>
  <c r="L23" i="3"/>
  <c r="L24" i="3" s="1"/>
  <c r="E141" i="3"/>
  <c r="E142" i="3" s="1"/>
  <c r="E115" i="3"/>
  <c r="J305" i="3" l="1"/>
  <c r="Q76" i="3"/>
  <c r="J292" i="3"/>
  <c r="J307" i="3"/>
  <c r="J294" i="3"/>
  <c r="J282" i="3"/>
  <c r="J284" i="3"/>
  <c r="J280" i="3"/>
  <c r="I192" i="3"/>
  <c r="O72" i="3"/>
  <c r="P61" i="3"/>
  <c r="F114" i="3"/>
  <c r="P72" i="3"/>
  <c r="G141" i="3"/>
  <c r="D141" i="3" l="1"/>
  <c r="G142" i="3"/>
  <c r="D142" i="3" s="1"/>
  <c r="F141" i="3"/>
  <c r="F172" i="3"/>
  <c r="D172" i="3"/>
  <c r="F142" i="3" l="1"/>
  <c r="P8" i="18" l="1"/>
  <c r="Q12" i="18" l="1"/>
  <c r="Q8" i="18"/>
  <c r="P11" i="18"/>
  <c r="Q11" i="18" l="1"/>
  <c r="R8" i="18"/>
  <c r="R11" i="18" l="1"/>
  <c r="S8" i="18"/>
  <c r="T8" i="18" l="1"/>
  <c r="S11" i="18"/>
  <c r="U8" i="18" l="1"/>
  <c r="T11" i="18"/>
  <c r="U11" i="18" l="1"/>
  <c r="V8" i="18"/>
  <c r="V11" i="18" l="1"/>
  <c r="W8" i="18"/>
  <c r="X8" i="18" l="1"/>
  <c r="X11" i="18" s="1"/>
  <c r="W11" i="18"/>
</calcChain>
</file>

<file path=xl/sharedStrings.xml><?xml version="1.0" encoding="utf-8"?>
<sst xmlns="http://schemas.openxmlformats.org/spreadsheetml/2006/main" count="5005" uniqueCount="1640">
  <si>
    <t>PA_NewDwellPr</t>
  </si>
  <si>
    <t>04/3088/COU</t>
  </si>
  <si>
    <t>Rear Of 70-76 Station Road_x000D_Hampton_x000D_Richmond Upon Thames_x000D_TW12 2AX_x000D_</t>
  </si>
  <si>
    <t>Change of Use of ground and first  Floors from Acid Bath House to form Self Contained Two Bedroom Flat.</t>
  </si>
  <si>
    <t>Y</t>
  </si>
  <si>
    <t>07/1624/FUL</t>
  </si>
  <si>
    <t>Rear Of_x000D_70 - 74 Station Road_x000D_Hampton_x000D_Middlesex_x000D_TW12 2AX_x000D_</t>
  </si>
  <si>
    <t>Change of use of former first floor showroom/store to form a self contained 2 bed flat with dormer window. Change of use of ground floor premises and first floor showroom into two self contained 1 bed flats with alterations to form new windows.</t>
  </si>
  <si>
    <t>07/3348/FUL</t>
  </si>
  <si>
    <t>289 Petersham Road_x000D_Richmond_x000D_Surrey_x000D_TW10 7DA_x000D_</t>
  </si>
  <si>
    <t>Demolition of existing house and outbuildings, construction of 3 houses.</t>
  </si>
  <si>
    <t>07/3512/FUL</t>
  </si>
  <si>
    <t>64 Ormond Avenue_x000D_Hampton_x000D_Middlesex_x000D_TW12 2RX_x000D_</t>
  </si>
  <si>
    <t>Demolition of an existing bungalow and construction of two new residential units. Separate entrance will be provided to both dwellings. The developments two main levels: above lower ground and a built out roof area underneath a pitch roof.</t>
  </si>
  <si>
    <t>08/0225/FUL</t>
  </si>
  <si>
    <t>Pouparts Yard And Land Rear Of 84A_x000D_Hampton Road_x000D_Twickenham_x000D_Middlesex_x000D__x000D_</t>
  </si>
  <si>
    <t>Demolition of Pouparts Yard workshop and the erection of a mixed use development comprising 9 No. residential units and 348 square metres of commercial floor space with associated parking and landscaping.</t>
  </si>
  <si>
    <t>08/1069/EXT</t>
  </si>
  <si>
    <t>15A Colne Road_x000D_Twickenham_x000D_TW2 6QQ_x000D_</t>
  </si>
  <si>
    <t>Extension of time to application 08/1069/FUL for the demolition of existing building and erection of 6 no. dwelling houses and 2 no. flats, including parking provision for 6 no. cars. Change of use from retail unit to residential.</t>
  </si>
  <si>
    <t>08/1760/EXT</t>
  </si>
  <si>
    <t>St Pauls School_x000D_Lonsdale Road_x000D_Barnes_x000D_London_x000D_SW13 9JT_x000D_</t>
  </si>
  <si>
    <t>Application for a new planning permission to replace the extant planning permission 08/1760/OUT: 'Demolition of most of existing School buildings. Outline permission for the refurbishment of the sports hall and construction of a maximum of 36,090m2 f</t>
  </si>
  <si>
    <t>08/3097/NMA</t>
  </si>
  <si>
    <t>18 Petersham Road_x000D_Richmond_x000D_TW10 6UW_x000D_</t>
  </si>
  <si>
    <t>Erection of additional floor (including mezzanine level) on top of existing building to form seven residential units (4 x 1bed flats, 1 x 2 bed flat and 2 x 3 bed flats) with car parking facilities and alterations to front and rear elevations of exis</t>
  </si>
  <si>
    <t>09/2538/EXT</t>
  </si>
  <si>
    <t>144 Heath Road_x000D_Twickenham_x000D_TW1 4BN_x000D_</t>
  </si>
  <si>
    <t>Proposed first floor rear extension and change of use of the restaurant store room to form a self-contained 1 bed flat (Extension Of Time Application For Previously Approved Application 09/2538/FUL Dated 16/06/2010).</t>
  </si>
  <si>
    <t>10/0312/FUL</t>
  </si>
  <si>
    <t>72 Stanley Road_x000D_Teddington_x000D__x000D_</t>
  </si>
  <si>
    <t>Construction of three bedroom house and associated landscaping</t>
  </si>
  <si>
    <t>10/1026/FUL</t>
  </si>
  <si>
    <t>21 St Georges Road_x000D_Twickenham_x000D__x000D_</t>
  </si>
  <si>
    <t>Change of use from 3 no. self contained flats to a single family dwelling house incorporating minor internal alterations.</t>
  </si>
  <si>
    <t>10/1864/FUL</t>
  </si>
  <si>
    <t>84 Whitton Road_x000D_Twickenham_x000D_TW1 1BS_x000D_</t>
  </si>
  <si>
    <t>Erection of 9 residential units.</t>
  </si>
  <si>
    <t>10/3233/FUL</t>
  </si>
  <si>
    <t>1 Parke Road_x000D_Barnes_x000D_London_x000D_SW13 9NF_x000D_</t>
  </si>
  <si>
    <t>Demolition of existing house and construction of new house.</t>
  </si>
  <si>
    <t>10/3421/FUL</t>
  </si>
  <si>
    <t>3 - 5 Dee Road_x000D_Richmond_x000D__x000D_</t>
  </si>
  <si>
    <t>Minor material amendment to of planning permission 10/3421/FUL (New floor above existing building to house 2, 1 bedroom flats and 1, 2 bedroom flat. Glazing to front and rear. Terraces for 2 flats to rear.) by way of removal of condition U37119 (Code</t>
  </si>
  <si>
    <t>11/0468/PS192</t>
  </si>
  <si>
    <t>Becketts Wharf And Osbourne House_x000D_Becketts Place_x000D_Hampton Wick_x000D__x000D_</t>
  </si>
  <si>
    <t>Continuing construction of block of 11 flats on site of Osbourne House under permission 07/2991/FUL after 28/02/2011 (when the permission would otherwise have expired) will be lawful.</t>
  </si>
  <si>
    <t>11/1443/FUL</t>
  </si>
  <si>
    <t>Twickenham Railway Station_x000D_London Road_x000D_Twickenham_x000D_TW1 1BD_x000D_</t>
  </si>
  <si>
    <t>Demolition of existing station building and access gantries to the platforms and a phased redevelopment to provide; _x000D_1. Removal of existing footbridge structures, adjustment of existing platform canopies and rebuilding of a section of the London Road</t>
  </si>
  <si>
    <t>11/2592/FUL</t>
  </si>
  <si>
    <t>The Kings Observatory_x000D_Old Deer Park_x000D_Kew Road_x000D_Richmond_x000D_TW9 2SB_x000D_</t>
  </si>
  <si>
    <t>Phase 1: Change of use and conversion of Observatory from mainly B1 office use to single C3 dwelling house with associated external/internal alterations including new services/plant, relocation of Meteorological Huts /other historic remnants within c</t>
  </si>
  <si>
    <t>11/3248/FUL</t>
  </si>
  <si>
    <t>37 Grosvenor Road_x000D_Twickenham_x000D__x000D_</t>
  </si>
  <si>
    <t>Amendments to planning permission 08/4334/FUL during the course of construction to amend 3x 1 bed units of accommodation at the rear of No. 37 Grosvenor Road into 1x2 bed unit with associated internal alterations.</t>
  </si>
  <si>
    <t>11/3720/FUL</t>
  </si>
  <si>
    <t>4 Elmfield Avenue_x000D_Teddington_x000D_TW11 8BS_x000D_</t>
  </si>
  <si>
    <t>Residential redevelopment to provide two houses</t>
  </si>
  <si>
    <t>12/1020/FUL</t>
  </si>
  <si>
    <t>25 - 27 Thames Street_x000D_Hampton_x000D_TW12 2EW_x000D_</t>
  </si>
  <si>
    <t>Conversion of ground and first floors to create of no. 25-27 which are linked internally to create the following: no. 25 convert to single dwellinghouse with loft conversion. no.27 Convert ground floor to 1 x 2 bed flat, first floor convert to 2 x 1</t>
  </si>
  <si>
    <t>Land Rear Of 12 To 36_x000D_Vincam Close_x000D_Twickenham_x000D__x000D_</t>
  </si>
  <si>
    <t>12/3452/FUL</t>
  </si>
  <si>
    <t>105 Church Road_x000D_Teddington_x000D_TW11 8QH_x000D_</t>
  </si>
  <si>
    <t>Extension at ground and roof level to create an additional residential unit, to form 2 no. 1 bed flats</t>
  </si>
  <si>
    <t>12/3650/FUL</t>
  </si>
  <si>
    <t>Twickenham Sorting Office_x000D_London Road_x000D_Twickenham_x000D_TW1 1EE_x000D_</t>
  </si>
  <si>
    <t>Demolition of existing buildings and redevelopment of the site to provide a mixed use development comprising of a 3 to 5 storey building accommodating 82 residential units (16 affordable and 66 private sale), 2 restaurant units (A3 Use Class) with ba</t>
  </si>
  <si>
    <t>13 Broad Street_x000D_Teddington_x000D_TW11 8QZ_x000D_</t>
  </si>
  <si>
    <t>12/4074/FUL</t>
  </si>
  <si>
    <t>Conversion of two storey flat into 2no. single storey flats. Erection of first floor rear extension.</t>
  </si>
  <si>
    <t>13/1085/FUL</t>
  </si>
  <si>
    <t>91 Mount Ararat Road_x000D_Richmond_x000D_TW10 6PL_x000D_</t>
  </si>
  <si>
    <t>Demolition of existing house and redevelopment of the site to provide a new five bedroom house with au pair suite and associated site works</t>
  </si>
  <si>
    <t>13/1090/FUL</t>
  </si>
  <si>
    <t>1 - 5 Dee Road_x000D_Richmond_x000D__x000D_</t>
  </si>
  <si>
    <t>The proposal is for a new 3rd floor containing 2 new flats above 1 Dee Road, together with alterations to the elevational treatment and materials to 1-5 Dee Road. New lightwell to allow natural light and ventilation to existing basement accommodation</t>
  </si>
  <si>
    <t>13/1327/FUL</t>
  </si>
  <si>
    <t>Doughty House And Doughty Cottage_x000D_142 - 142A Richmond Hill_x000D_Richmond_x000D__x000D_</t>
  </si>
  <si>
    <t>Reversion of Doughty House and Doughty Cottage, change of use from D1 gallery to a single family dwelling. New conservatory with basement below; underground car parking beneath the upper garden and linked to Doughty House; part re-construction of rea</t>
  </si>
  <si>
    <t>13/2484/FUL</t>
  </si>
  <si>
    <t>The Bungalow Annexe_x000D_Willoughby Road_x000D_Twickenham_x000D_TW1 2QH_x000D_</t>
  </si>
  <si>
    <t>Demolish 'The Bungalow' and 'The Annexe' and erect one pair of semi detached five bed houses on three floors with garages, access, forecourt, bin stores, landscaping and ancillary works</t>
  </si>
  <si>
    <t>13/2509/COU</t>
  </si>
  <si>
    <t>76D Station Road_x000D_Hampton_x000D_TW12 2AX_x000D_</t>
  </si>
  <si>
    <t>Change of use from Class D1 (health centre) to Class C3 (residential).</t>
  </si>
  <si>
    <t>13/2794/FUL</t>
  </si>
  <si>
    <t>60 Gould Road_x000D_Twickenham_x000D__x000D_</t>
  </si>
  <si>
    <t>Proposed demolition of lock up garages and storage building.  Construction of 2 No.single family dwelling houses (C3 Use Class) with associated parking and landscaping.</t>
  </si>
  <si>
    <t>13/2845/P3JPA</t>
  </si>
  <si>
    <t>99 South Worple Way_x000D_East Sheen_x000D_London_x000D__x000D_</t>
  </si>
  <si>
    <t>Change of use from class B1 (offices) to C3 (residential).</t>
  </si>
  <si>
    <t>13/3913/P3JPA</t>
  </si>
  <si>
    <t>28 Barnes Avenue_x000D_Barnes_x000D_London_x000D_SW13 9AB_x000D_</t>
  </si>
  <si>
    <t>Change of use from B1(a) office to C3 residential.</t>
  </si>
  <si>
    <t>13/3940/P3JPA</t>
  </si>
  <si>
    <t>2-4 Heath Road_x000D_Twickenham_x000D_TW1 4BZ_x000D_</t>
  </si>
  <si>
    <t>Change of use of first floor from B1 office use to 3 x 1 bed and 1 x studio flat.</t>
  </si>
  <si>
    <t>13/4293/FUL</t>
  </si>
  <si>
    <t>120 High Street_x000D_Hampton Hill_x000D_TW12 1NS_x000D_</t>
  </si>
  <si>
    <t>Erection of a part two-storey/part three storey extension together with alterations and change of use of part of ground floor A1 retail use to  provide 7 X 1 bedroom and 1 X 2 bedroom flats.</t>
  </si>
  <si>
    <t>13/4315/FUL</t>
  </si>
  <si>
    <t>9 Nassau Road_x000D_Barnes_x000D_London_x000D_SW13 9QF_x000D_</t>
  </si>
  <si>
    <t>Division of single dwelling into two flats, loft conversion including rear dormer roof extensions and two rooflights in front roofslope.</t>
  </si>
  <si>
    <t>13/4340/FUL</t>
  </si>
  <si>
    <t>17 The Green_x000D_Richmond_x000D_TW9 1PX_x000D_</t>
  </si>
  <si>
    <t>Change of use from Class B1a (office) and Class A1 (retail) related storage use to a single dwelling house (Class C3), with associated external alterations</t>
  </si>
  <si>
    <t>13/4409/FUL</t>
  </si>
  <si>
    <t>Royal Star And Garter Home_x000D_Richmond Hill_x000D_Richmond_x000D_TW10 6RR_x000D_</t>
  </si>
  <si>
    <t>Change of use from care home (use class C2) to residential (use class C3), comprising 86 dwelling units, including reconfiguration of the listed building and minor demolition to modern additions, new basement car park and associated landscaping.</t>
  </si>
  <si>
    <t>13/4414/FUL</t>
  </si>
  <si>
    <t>14 Old Deer Park Gardens_x000D_Richmond_x000D__x000D_</t>
  </si>
  <si>
    <t>For the reversion of two flats to a single family dwelling house, including the construction of a new single storey extension, the enlargement and remodelling of a loft extension and the replacement of all windows.</t>
  </si>
  <si>
    <t>13/4609/FUL</t>
  </si>
  <si>
    <t>17 Cambrian Road_x000D_Richmond_x000D__x000D_</t>
  </si>
  <si>
    <t>Reinstate the current Victorian converted house from two flats back into one single dwellinghouse. Solar panels to the rear roof pitch</t>
  </si>
  <si>
    <t>13/4733/FUL</t>
  </si>
  <si>
    <t>49 Castelnau_x000D_Barnes_x000D_London_x000D__x000D_</t>
  </si>
  <si>
    <t>Change of use from 11 self-contained studio flats into a single dwellinghouse</t>
  </si>
  <si>
    <t>13/4790/FUL</t>
  </si>
  <si>
    <t>5 Chestnut Avenue_x000D_Hampton_x000D_TW12 2NY_x000D_</t>
  </si>
  <si>
    <t>Construction of a pair of three storey, semi detached three/four bedroom houses on site of recently demolished bungalow.</t>
  </si>
  <si>
    <t>14/0010/P3JPA</t>
  </si>
  <si>
    <t>7 Elmtree Road_x000D_Teddington_x000D_TW11 8ST_x000D_</t>
  </si>
  <si>
    <t>Change of use from B1 office use to C3 residential (use as single residential dwelling)</t>
  </si>
  <si>
    <t>14/0157/FUL</t>
  </si>
  <si>
    <t>Lockcorp House_x000D_75 Norcutt Road_x000D_Twickenham_x000D_TW2 6SR_x000D_</t>
  </si>
  <si>
    <t>Demolition of the existing light industrial building and replacement with a detached three-storey building (with accommodation in roof) to provide 9 No.flats (all affordable housing) together with 6 off-street car parking spaces and associated amenit</t>
  </si>
  <si>
    <t>14/0174/P3JPA</t>
  </si>
  <si>
    <t>Block C_x000D_1 - 26 Orchard Road_x000D_Richmond_x000D__x000D_</t>
  </si>
  <si>
    <t>Conversion of units 9, 10 and 14 on 2nd floor (Block C) from B1 office use to C3 residential use (2 apartments).</t>
  </si>
  <si>
    <t>14/0363/P3JPA</t>
  </si>
  <si>
    <t>Change of use of units 3, 4 &amp; 8 on the first floor (Block C) from offices (B1) to residential (C3) (2 apartments)</t>
  </si>
  <si>
    <t>14/0453/P3JPA</t>
  </si>
  <si>
    <t>Conversion of units 11, 12 and 13 on 2nd floor (Block C) from B1 office use to C3 residential use (3 apartments).</t>
  </si>
  <si>
    <t>14/0484/P3JPA</t>
  </si>
  <si>
    <t>4 Latimer Road_x000D_Teddington_x000D_TW11 8QA_x000D_</t>
  </si>
  <si>
    <t>Change of use from B1 (office use) to C3 residential use 1 x 2 bed dwellinghouse)</t>
  </si>
  <si>
    <t>14/0599/P3JPA</t>
  </si>
  <si>
    <t>9 Hanworth Road_x000D_Hampton_x000D_TW12 3DH</t>
  </si>
  <si>
    <t>Change of use of ground floor offices (B1) to residential (C3)</t>
  </si>
  <si>
    <t>14/0676/FUL</t>
  </si>
  <si>
    <t>36 Lonsdale Road_x000D_Barnes_x000D_London_x000D_SW13 9EB_x000D_</t>
  </si>
  <si>
    <t>Demolition of single storey garden building and erection of a two storey, 3 bedroom dwelling</t>
  </si>
  <si>
    <t>14/0790/FUL</t>
  </si>
  <si>
    <t>6 And 8 And 10_x000D_High Street_x000D_Hampton Wick_x000D__x000D_</t>
  </si>
  <si>
    <t>Conversion of existing listed buildings from disused bakery and joinery workshop to provide two houses (within no6-8) and flat over shop/office (no10). Demolition of part-three, part-two and single storey rear (later extensions) within the curtilage</t>
  </si>
  <si>
    <t>14/1094/FUL</t>
  </si>
  <si>
    <t>323 - 325 Staines Road_x000D_Twickenham_x000D__x000D_</t>
  </si>
  <si>
    <t>Change of use of ground floor of 323 Staines Road from residential (Class C3) to doctors surgery (Class D1); erection of 2 storey side extension and single storey rear extension to 323 Staines Road; creation of 1 x1 bed flat at first floor of 323 Sta</t>
  </si>
  <si>
    <t>14/1217/FUL</t>
  </si>
  <si>
    <t>1 Church Terrace_x000D_Richmond_x000D_TW10 6SE_x000D_</t>
  </si>
  <si>
    <t>Change of use from office (Class B1) to single family dwelling (Class C3), rear dormers, internal and external alterations, front boundary gate and railings.</t>
  </si>
  <si>
    <t>14/1407/P3JPA</t>
  </si>
  <si>
    <t>1A Church Road_x000D_Teddington_x000D_TW11 8PF_x000D_</t>
  </si>
  <si>
    <t>Change of use from B1 office use to C3 residential (1x 1 bed unit to ground floor)</t>
  </si>
  <si>
    <t>14/1488/FUL</t>
  </si>
  <si>
    <t>Erection of 4 blocks containing 170 no. 1, 2 and 3 bedroom apartments (including 27 affordable housing 16%) and a GP surgery with associated semi-basement car and cycle parking, open space, play space, landscaping and new access arrangements.</t>
  </si>
  <si>
    <t>14/1600/FUL</t>
  </si>
  <si>
    <t>186 - 188 Stanley Road_x000D_Teddington_x000D_TW11 8UE_x000D_</t>
  </si>
  <si>
    <t>New one bed flat at first floor level to the rear of 186 Stanley Road.</t>
  </si>
  <si>
    <t>14/1619/FUL</t>
  </si>
  <si>
    <t>Rear Of 70 To 74_x000D_Station Road_x000D_Hampton_x000D__x000D_</t>
  </si>
  <si>
    <t>Change of use and conversion of the existing ground floor single-storey rear extension from ancillary retail (Class A1) use to a two bedroom flat (Class C3) together with changes to the fenestration and the provision of associated private amenity spa</t>
  </si>
  <si>
    <t>14/1663/FUL</t>
  </si>
  <si>
    <t>401 Chertsey Road_x000D_Twickenham_x000D_TW2 6LS</t>
  </si>
  <si>
    <t>Construction of single storey 4 bed building for use as additional assisted living care facility in the grounds of an existing care facility.</t>
  </si>
  <si>
    <t>14/1683/FUL</t>
  </si>
  <si>
    <t>14 St Leonards Road_x000D_East Sheen_x000D_London_x000D_SW14 7LY</t>
  </si>
  <si>
    <t>Demolition of mechanic workshop and construction of a new two storey building comprising a two bedroom maisonette at first floor and roof level and ground floor office (revised description).</t>
  </si>
  <si>
    <t>14/1717/P3JPA</t>
  </si>
  <si>
    <t>37-39 Kew Foot Road_x000D_Richmond_x000D_TW9 2SS_x000D_</t>
  </si>
  <si>
    <t>Change of use from offices (B1) to 20 no. residential (C3) flats comprising 1 studio, 10 x 1 bed and 9 x 2 bed.</t>
  </si>
  <si>
    <t>14/1742/P3JPA</t>
  </si>
  <si>
    <t>63 - 67 High Street_x000D_Teddington_x000D__x000D_</t>
  </si>
  <si>
    <t>Change of use from B1 office use to C3 residential use (3 x 2, 1 x 3 bed units)</t>
  </si>
  <si>
    <t>14/1865/FUL</t>
  </si>
  <si>
    <t>211 Staines Road_x000D_Twickenham_x000D_TW2 5AY</t>
  </si>
  <si>
    <t>Demolition of existing single storey side extension and detached garage to rear, alterations and erection of a new two-storey dwelling (including basement and accommodation within roof) adjoining No.211 Staines Road with associated landscaping and pa</t>
  </si>
  <si>
    <t>14/1898/P3JPA</t>
  </si>
  <si>
    <t>60 Glentham Road_x000D_Barnes_x000D_London_x000D_SW13 9JJ_x000D_</t>
  </si>
  <si>
    <t>Conversion of first floor to two flats.</t>
  </si>
  <si>
    <t>14/1969/P3JPA</t>
  </si>
  <si>
    <t>Burgoine Quay_x000D_8 Lower Teddington Road_x000D_Hampton Wick_x000D_Kingston Upon Thames_x000D_KT1 4ER_x000D_</t>
  </si>
  <si>
    <t>Change of use of 3 upper floors from B1 office use to C3 residential use (16 residential units)</t>
  </si>
  <si>
    <t>14/2011/P3JPA</t>
  </si>
  <si>
    <t>Second Floor_x000D_34 York Street_x000D_Twickenham_x000D_TW1 3LJ_x000D_</t>
  </si>
  <si>
    <t>Change of use of 2nd floor from B1 (offices) to C3 (residential) comprising 1 x 1 bedroom flat</t>
  </si>
  <si>
    <t>14/2113/P3JPA</t>
  </si>
  <si>
    <t>107 Hampton Road_x000D_Hampton Hill_x000D_Hampton_x000D_TW12 1JQ_x000D_</t>
  </si>
  <si>
    <t>Change of use from B1 office use to C3 residential (2 x 1 bed units)</t>
  </si>
  <si>
    <t>14/2252/FUL</t>
  </si>
  <si>
    <t>9 Bell Lane_x000D_Twickenham_x000D__x000D_</t>
  </si>
  <si>
    <t>Construction of new 3 storey house plus basement</t>
  </si>
  <si>
    <t>14/2257/FUL</t>
  </si>
  <si>
    <t>310 Nelson Road_x000D_Twickenham_x000D_TW2 7AJ_x000D_</t>
  </si>
  <si>
    <t>Partial rebuild and refurbishment of existing building and erection of two-storey side / rear extension with 3No. rear dormers to facilitate the formation of a mixed use building comprising a ground floor retail shop unit (A1 Use Class) and 4 No. 1-b</t>
  </si>
  <si>
    <t>14/2447/FUL</t>
  </si>
  <si>
    <t>18A Hill Street_x000D_Richmond_x000D_TW9 1TN_x000D_</t>
  </si>
  <si>
    <t>Change of use of first and second floors from beauty salon (Class D1) to 2 no. residential flats (within Class C3).</t>
  </si>
  <si>
    <t>14/2490/FUL</t>
  </si>
  <si>
    <t>29 Charles Street_x000D_Barnes_x000D_London_x000D__x000D_</t>
  </si>
  <si>
    <t>Demolition of existing lock up garages and car repair garage and redevelopment to provide five dwellings (four houses on ground and basement level and one first floor flat) and 148 sqm of office (B1) accommodation, with associated parking and landsca</t>
  </si>
  <si>
    <t>14/2505/P3JPA</t>
  </si>
  <si>
    <t>Change of use of third floor from office (B1a) to residential (C3) comprising 1 x 1 bed flat</t>
  </si>
  <si>
    <t>14/2543/FUL</t>
  </si>
  <si>
    <t>305 Sandycombe Road_x000D_Richmond_x000D_TW9 3NA_x000D_</t>
  </si>
  <si>
    <t>Change of use of the ground floor of the building from Estate Agents (Use Class A2) to a residential flat (Use Class C3) with rear infill extension, the conversion of the upper floor self-contained maisonette to two self-contained flats (one on each</t>
  </si>
  <si>
    <t>14/2578/FUL</t>
  </si>
  <si>
    <t>Land North Of Mill Farm Business Park_x000D_Millfield Road_x000D_Whitton_x000D__x000D_</t>
  </si>
  <si>
    <t>Erection of five houses and nineteen flats together with amenity space and car parking (100% Affordable).</t>
  </si>
  <si>
    <t>14/2687/FUL</t>
  </si>
  <si>
    <t>6 Cambrian Road_x000D_Richmond_x000D__x000D_</t>
  </si>
  <si>
    <t>Reversion from two flats into one single 4 bed dwellinghouse and addition of solar panels</t>
  </si>
  <si>
    <t>14/2704/FUL</t>
  </si>
  <si>
    <t>2 - 4 Princes Road_x000D_Kew_x000D__x000D_</t>
  </si>
  <si>
    <t>Demolition of 2 existing semi-detached houses and erection of 2 new energy efficient semi-detached houses with basements.</t>
  </si>
  <si>
    <t>14/2735/FUL</t>
  </si>
  <si>
    <t>67 High Street_x000D_Hampton_x000D_TW12 2SX_x000D_</t>
  </si>
  <si>
    <t>New build detached house to rear, new garages within current large garden plot of 67 High St Hampton, new car access alongside existing house and demolition of single storey garage.</t>
  </si>
  <si>
    <t>14/2736/FUL</t>
  </si>
  <si>
    <t>40 Wellington Road_x000D_Hampton_x000D_TW12 1JT_x000D_</t>
  </si>
  <si>
    <t>Demolition and the replacement of an existing bungalow with a single family dwelling.</t>
  </si>
  <si>
    <t>14/2797/P3JPA</t>
  </si>
  <si>
    <t>Crane Mews_x000D_32 Gould Road_x000D_Twickenham_x000D__x000D_</t>
  </si>
  <si>
    <t>Proposed change of use of part of an existing two storey office block (B1a Use Class) to Residential (C3 Use Class) creating 6 No.flats (comprising 1 x 1-bed unit and 5 x 2-bed units).</t>
  </si>
  <si>
    <t>14/3011/FUL</t>
  </si>
  <si>
    <t>2 Broad Street_x000D_Teddington_x000D_TW11 8RF_x000D_</t>
  </si>
  <si>
    <t>Refurbishment and remodelling of the existing dry cleaners (Use Class A1: Shops)  and workshop (Use Class B1c: light industrial) including infill extensions and alterations, conversion of seven x one self-contained flats to six residential flats (com</t>
  </si>
  <si>
    <t>14/3027/P3JPA</t>
  </si>
  <si>
    <t>Barnes Police Station_x000D_92 - 102 Station Road_x000D_Barnes_x000D_London_x000D_SW13 0NG_x000D_</t>
  </si>
  <si>
    <t>Change of use from office building (use class B1a) to residential use (use class C3).</t>
  </si>
  <si>
    <t>14/3047/FUL</t>
  </si>
  <si>
    <t>80 Lonsdale Road_x000D_Barnes_x000D_London_x000D_SW13 9JS_x000D_</t>
  </si>
  <si>
    <t>Change of use from HMO to residential. Conversion of building to three self-contained flats.</t>
  </si>
  <si>
    <t>14/3053/FUL</t>
  </si>
  <si>
    <t>276 Nelson Road_x000D_Twickenham_x000D_TW2 7BW</t>
  </si>
  <si>
    <t>Erection of a two storey side extension incorporating a new dwelling together with landscaping.</t>
  </si>
  <si>
    <t>Rear Of_x000D_70 - 74 Station Road_x000D_Hampton_x000D_TW12 2AX_x000D_</t>
  </si>
  <si>
    <t>14/3416/FUL</t>
  </si>
  <si>
    <t>82 Amyand Park Road_x000D_Twickenham_x000D__x000D_</t>
  </si>
  <si>
    <t>Reversion from 3 flats into a single 5 bedroom family house and front boundary wall</t>
  </si>
  <si>
    <t>14/3429/FUL</t>
  </si>
  <si>
    <t>9A Lion Gate Gardens_x000D_Richmond_x000D_TW9 2DW_x000D_</t>
  </si>
  <si>
    <t>Demolition of existing building and re-build of single residential dwelling on similar scale to previously approved planning 13/1508/HOT.</t>
  </si>
  <si>
    <t>19 - 21 Lower Teddington Road_x000D_Hampton Wick_x000D__x000D_</t>
  </si>
  <si>
    <t>14/3662/FUL</t>
  </si>
  <si>
    <t>Ancaster House_x000D_Richmond Hill_x000D_Richmond_x000D_TW10 6RN_x000D_</t>
  </si>
  <si>
    <t>Internal and external alterations to Ancaster House for a conversion to 3 houses comprising of 2 no 4 bed and 1 no 6 bed house together with incidental works and erection of 1 no 4 bed, and 3 no 3 bed houses situated within existing boundary wall  to</t>
  </si>
  <si>
    <t>14/3756/FUL</t>
  </si>
  <si>
    <t>San Toy_x000D_Old Farm Road_x000D_Hampton_x000D_TW12 3QT_x000D_</t>
  </si>
  <si>
    <t>Demolition of existing dwelling and erection of new 2 storey detached house</t>
  </si>
  <si>
    <t>14/3780/FUL</t>
  </si>
  <si>
    <t>Richmond Film Services_x000D_Park Lane_x000D_Richmond_x000D_TW9 2RA_x000D_</t>
  </si>
  <si>
    <t>The conversion and restoration of the Old School building to form 5 no. residential apartments, and 90 square metres of B1a Office space, and the erection of 3no. terraced townhouses with basement accommodation at the rear, with car parking, landscap</t>
  </si>
  <si>
    <t>14/3783/FUL</t>
  </si>
  <si>
    <t>51 Burtons Road_x000D_Hampton Hill_x000D_Hampton_x000D_TW12 1DE</t>
  </si>
  <si>
    <t>Erection of 2 bedroom house on land adjacent to 51 Burtons Road</t>
  </si>
  <si>
    <t>14/3840/FUL</t>
  </si>
  <si>
    <t>32 - 34 Paradise Road_x000D_Richmond_x000D_TW9 1SE_x000D_</t>
  </si>
  <si>
    <t>Change of use and conversion from offices to 2 dwellinghouses, with associated internal and external works</t>
  </si>
  <si>
    <t>14/3983/FUL</t>
  </si>
  <si>
    <t>Kings Road Garage_x000D_Kings Road_x000D_Richmond_x000D_TW10 6EG_x000D_</t>
  </si>
  <si>
    <t>Demolition of existing buildings and erection of 2 pairs of two storey four bedroom townhouses, with basements, roofspace accomodation, associated landscaping and 4 car parking spaces.</t>
  </si>
  <si>
    <t>14/4044/P3JPA</t>
  </si>
  <si>
    <t>4 Old Lodge Place_x000D_Twickenham_x000D_TW1 1RQ_x000D_</t>
  </si>
  <si>
    <t>Proposed change of use from B1(a) Office use to C3 Residential use (4 No.residential flats).</t>
  </si>
  <si>
    <t>14/4045/P3JPA</t>
  </si>
  <si>
    <t>5 Old Lodge Place_x000D_Twickenham_x000D_TW1 1RQ_x000D_</t>
  </si>
  <si>
    <t>Proposed change of use from B1(a) Office use to C3 Residential use (5 No. 1-bed flats and 1No 2-bed flat) and associated on-site car parking (8 bays).</t>
  </si>
  <si>
    <t>1 Mount Mews_x000D_Hampton_x000D_TW12 2SH_x000D_</t>
  </si>
  <si>
    <t>14/4251/P3JPA</t>
  </si>
  <si>
    <t>Clarence Court_x000D_5 Dee Road_x000D_Richmond_x000D__x000D_</t>
  </si>
  <si>
    <t>Change of use of 3 floors from offices (B1) to residential (C3) to comprise 5 one and two bed apartments</t>
  </si>
  <si>
    <t>14/4339/FUL</t>
  </si>
  <si>
    <t>Sandycombe Lodge_x000D_40 Sandycoombe Road_x000D_Twickenham_x000D_TW1 2LR_x000D_</t>
  </si>
  <si>
    <t>Restoration and conversion of existing residential dwelling (use class C3)  into a visitor attraction dedicated to Turner in Twickenham (use class D1). Works include alterations to the building - taking down later first floor additions to North and S</t>
  </si>
  <si>
    <t>14/4450/FUL</t>
  </si>
  <si>
    <t>318B Upper Richmond Road West_x000D_East Sheen_x000D_London_x000D_SW14 7JN_x000D_</t>
  </si>
  <si>
    <t>New single-storey (two bed) 'mews style' dwelling to the rear of the plot in place of existing workshop annexe.</t>
  </si>
  <si>
    <t>14/4464/P3JPA</t>
  </si>
  <si>
    <t>111 Heath Road_x000D_Twickenham_x000D_TW1 4AH_x000D_</t>
  </si>
  <si>
    <t>Change of use of part of the ground floor and first floor offices (B1a) to residential (C3) comprising 6 one bed  residential units.</t>
  </si>
  <si>
    <t>14/4632/FUL</t>
  </si>
  <si>
    <t>2 Manor Gardens_x000D_Hampton_x000D_TW12 2TU_x000D_</t>
  </si>
  <si>
    <t>New detached 2 storey house at northern end of property plot, new single storey detached garage, new driveway off Cardinal's Walk. Existing house retained to Manor Gardens, sub division of plot.</t>
  </si>
  <si>
    <t>14/4669/P3JPA</t>
  </si>
  <si>
    <t>5 The Mews_x000D_St Margarets Road_x000D_Twickenham_x000D_TW1 1RF_x000D_</t>
  </si>
  <si>
    <t>Change of use from (B1a) office to (C3) residential use (1 No.House).</t>
  </si>
  <si>
    <t>14/4721/FUL</t>
  </si>
  <si>
    <t>97A White Hart Lane_x000D_Barnes_x000D_London_x000D_SW13 0JL_x000D_</t>
  </si>
  <si>
    <t>Demolition of the existing buildings and erection of a mixed-use residential-led redevelopment of two storeys over basement with roof accommodation and balconies and roof terraces comprising eight apartments; 401m2 of B1(a) floorspace; twelve car par</t>
  </si>
  <si>
    <t>14/4724/FUL</t>
  </si>
  <si>
    <t>60 High Street_x000D_Hampton Hill_x000D_TW12 1PD_x000D_</t>
  </si>
  <si>
    <t>Conversion of rear of property and upper floors into 3 No. residential flats. Including the addition of a terrace with railings at first floor level to the rear of the property and change of garage doors to glazed doors to the rear elevation. Creatio</t>
  </si>
  <si>
    <t>14/4793/FUL</t>
  </si>
  <si>
    <t>42 Sheen Lane_x000D_East Sheen_x000D_London_x000D_SW14 8LP_x000D_</t>
  </si>
  <si>
    <t>Refurbishment of existing shop and refurbishment and part extension of existing 1st floor flat to provide 2 new 1 and 2 bed flats. Refurbishment and part demolition of existing 2 storey barn to provide new 2 bed 2 storey dwelling.</t>
  </si>
  <si>
    <t>14/4801/FUL</t>
  </si>
  <si>
    <t>65 Heathside_x000D_Whitton_x000D_Hounslow_x000D_TW4 5NJ_x000D_</t>
  </si>
  <si>
    <t>Erection of a detached 3 bedroom dwelling with associated landscaping, 2 no. off-street parking spaces and new vehicle crossover.</t>
  </si>
  <si>
    <t>14/4839/FUL</t>
  </si>
  <si>
    <t>The Cottage_x000D_Eel Pie Island_x000D_Twickenham_x000D_TW1 3DY_x000D_</t>
  </si>
  <si>
    <t>Demolition of existing house and construction of a new 3 bedroom house.</t>
  </si>
  <si>
    <t>14/4842/FUL</t>
  </si>
  <si>
    <t>Queens House_x000D_2 Holly Road_x000D_Twickenham_x000D__x000D_</t>
  </si>
  <si>
    <t>Conversion, elevational alterations and infill extension of the existing Queens House building from office (B1) to residential use comprising 10 x 1 bed and 22 x 2 bed flats (100% affordable housing). Demolition of existing 2 storey extension to Quee</t>
  </si>
  <si>
    <t>14/4848/FUL</t>
  </si>
  <si>
    <t>Land On Corner Of Castlegate And Lower Mortlake Road_x000D_Castlegate_x000D_Richmond_x000D__x000D_</t>
  </si>
  <si>
    <t>Erect a two storey detached house following demolition of existing garages.</t>
  </si>
  <si>
    <t>14/4865/FUL</t>
  </si>
  <si>
    <t>93 - 95 High Street_x000D_Teddington_x000D__x000D_</t>
  </si>
  <si>
    <t>Demolition of rear store and erection of 2 storey dwelling.</t>
  </si>
  <si>
    <t>14/5167/FUL</t>
  </si>
  <si>
    <t>24 Denbigh Gardens_x000D_Richmond_x000D_TW10 6EL_x000D_</t>
  </si>
  <si>
    <t>Demolition of existing house. Erection of a new house with similar footprint and heights</t>
  </si>
  <si>
    <t>14/5240/FUL</t>
  </si>
  <si>
    <t>60 Lowther Road_x000D_Barnes_x000D_London_x000D_SW13 9NU_x000D_</t>
  </si>
  <si>
    <t>Complete demolition of existing single family dwelling to allow for the construction of a new four storey single family dwelling with basement level</t>
  </si>
  <si>
    <t>14/5284/FUL</t>
  </si>
  <si>
    <t>46 Halford Road_x000D_Richmond_x000D__x000D_</t>
  </si>
  <si>
    <t>The reversion of a Building of Townscape Merit from two self-contained flats (1x1 and 1x3 beds) to a single-family dwelling (Use Class C3: Dwelling Houses) including a rear side infill extension with associated works.</t>
  </si>
  <si>
    <t>14/5300/FUL</t>
  </si>
  <si>
    <t>Land Adjacent To_x000D_29A High Street_x000D_Hampton Wick_x000D__x000D_</t>
  </si>
  <si>
    <t>Demolition of two storage units and erection of new single dwelling</t>
  </si>
  <si>
    <t>14/5306/FUL</t>
  </si>
  <si>
    <t>21 - 21A St Johns Road_x000D_Richmond_x000D__x000D_</t>
  </si>
  <si>
    <t>Change of use from B1 to residential (Number 21) and demolition of existing 2-storey dwelling (21A) with erection of back extension with basement</t>
  </si>
  <si>
    <t>14/5364/P3JPA</t>
  </si>
  <si>
    <t>22 Linden Road_x000D_Hampton_x000D_TW12 2JB_x000D_</t>
  </si>
  <si>
    <t>change of use from B1 office use to C3 residential use</t>
  </si>
  <si>
    <t>15/0160/FUL</t>
  </si>
  <si>
    <t>1 Latimer Road_x000D_Teddington_x000D_TW11 8QA_x000D_</t>
  </si>
  <si>
    <t>Demolition of existing dwelling and erection of two buildings containing  1No. two bedroom house, 1No. two bedroom apartment and 1No. three bedroom apartment.</t>
  </si>
  <si>
    <t>15/0182/FUL</t>
  </si>
  <si>
    <t>2 Longford Close_x000D_Hampton Hill_x000D_TW12 1AB_x000D_</t>
  </si>
  <si>
    <t>Extension to the side of the existing building, that will become a new 2 bedroom family dwelling.</t>
  </si>
  <si>
    <t>15/0421/FUL</t>
  </si>
  <si>
    <t>17 Kings Road_x000D_Richmond_x000D__x000D_</t>
  </si>
  <si>
    <t>Reversion of a Building of Townscape Merit from four self-contained flats (3x2 and 1x1 beds) to a single-family dwelling (Use Class C3: Dwelling Houses) with lower and upper ground rear extensions, external alterations to dormers, fenestration, and s</t>
  </si>
  <si>
    <t>15/0426/FUL</t>
  </si>
  <si>
    <t>10 The Broadway_x000D_Barnes_x000D_London_x000D_SW13 0NY</t>
  </si>
  <si>
    <t>Partial change of use of existing D1/D2 commercial premises via conversion of building at ground and basement levels to provide single residential unit, including external alterations and rear basement extension.</t>
  </si>
  <si>
    <t>15/0429/FUL</t>
  </si>
  <si>
    <t>1 Ham Farm Road_x000D_Ham_x000D_Richmond_x000D_TW10 5ND_x000D_</t>
  </si>
  <si>
    <t>Ground floor and first floor extension to rear of existing garage to create a self-contained residential unit.</t>
  </si>
  <si>
    <t>15/0547/FUL</t>
  </si>
  <si>
    <t>97A - 97B High Street_x000D_Hampton Wick_x000D__x000D_</t>
  </si>
  <si>
    <t>Demolition of shops and redevelopment to form 4 No self contained Residential Units</t>
  </si>
  <si>
    <t>15/0588/FUL</t>
  </si>
  <si>
    <t>Renewal of planning permission 12/0052/FUL dated 11 May 2012 for the erection of a part single and part two-storey side extension to the existing building to provide for a two bedroom dwelling unit together with associated private amenity space, cycl</t>
  </si>
  <si>
    <t>15/0591/FUL</t>
  </si>
  <si>
    <t>23 Rodney Road_x000D_Twickenham_x000D_TW2 7AW_x000D_</t>
  </si>
  <si>
    <t>Demolition of existing garden sheds and creation of a new two bedroom house adjoining No.23 Rodney Road.</t>
  </si>
  <si>
    <t>15/0659/P3JPA</t>
  </si>
  <si>
    <t>The Lodge_x000D_69 The Green_x000D_Twickenham_x000D_TW2 5TU_x000D_</t>
  </si>
  <si>
    <t>Proposed change of use from B1(a) (Office) use to C3 Residential use (1 no. 1 bed apartments and 4 no. 2 bed apartments)</t>
  </si>
  <si>
    <t>15/0736/FUL</t>
  </si>
  <si>
    <t>10A Red Lion Street_x000D_Richmond_x000D_TW9 1RW_x000D_</t>
  </si>
  <si>
    <t>Change of use from a single two bedroom flat on first and second floor to two no. one bedroom flats</t>
  </si>
  <si>
    <t>15/0802/FUL</t>
  </si>
  <si>
    <t>Garages To Rear Of 18 To 20 Cassilis Road And_x000D_Norfolk Close_x000D_Twickenham_x000D__x000D_</t>
  </si>
  <si>
    <t>Demolition of existing garages and erection of a new single storey 2 bedroom house with parking for one car.</t>
  </si>
  <si>
    <t>15/0834/FUL</t>
  </si>
  <si>
    <t>48 Fourth Cross Road_x000D_Twickenham_x000D_TW2 5EL_x000D_</t>
  </si>
  <si>
    <t>Demolition of Existing 3 Bedroom Bungalow and Erection Of a New 3-Bedroom Detached House.</t>
  </si>
  <si>
    <t>15/0853/P3JPA</t>
  </si>
  <si>
    <t>116 St Margarets Road_x000D_Twickenham_x000D_TW1 2AA_x000D_</t>
  </si>
  <si>
    <t>Proposed change of use for first and second floors from B1(a) Office use to C3 Residential use (2 x 1 bedroom flats).</t>
  </si>
  <si>
    <t>15/1135/PS192</t>
  </si>
  <si>
    <t>Ground Floor_x000D_18 Water Lane_x000D_Richmond_x000D_TW9 1TJ_x000D_</t>
  </si>
  <si>
    <t>Change of use from Office (B1) to residentail (C3).</t>
  </si>
  <si>
    <t>15/1214/FUL</t>
  </si>
  <si>
    <t>129 Waldegrave Road_x000D_Teddington_x000D__x000D_</t>
  </si>
  <si>
    <t>Ground, basement and first floor rear extensions, rear dormer/ front gable extensions and introduction of an additional self contained flat at 129 Waldegrave road</t>
  </si>
  <si>
    <t>15/1342/FUL</t>
  </si>
  <si>
    <t>8 Cambrian Road_x000D_Richmond_x000D__x000D_</t>
  </si>
  <si>
    <t>Conversion from three flats into one single dwellinghouse. Solar panels to the rear roof pitch.</t>
  </si>
  <si>
    <t>15/1397/P3JPA</t>
  </si>
  <si>
    <t>38-42 Hampton Road_x000D_Teddington_x000D_TW11 0JE_x000D_</t>
  </si>
  <si>
    <t>Change of use from B1 office use to C3 residential use (17 x 1 bed units (2 person), 10 x 2 bed units (3 person), 8 x 2 bed units (4 person) units (totalling 35 residential units).</t>
  </si>
  <si>
    <t>15/1485/FUL</t>
  </si>
  <si>
    <t>26 St Stephens Gardens_x000D_Twickenham_x000D__x000D_</t>
  </si>
  <si>
    <t>Conversion of three flats back into a single dwelling with ground floor extension and roof works</t>
  </si>
  <si>
    <t>15/1486/FUL</t>
  </si>
  <si>
    <t>8 Heathside_x000D_Whitton_x000D_Hounslow_x000D_TW4 5NN_x000D_</t>
  </si>
  <si>
    <t>Demolition of existing dwelling and erection of 2 No.4 bed semi-detached dwellings with associated parking and landscaping.</t>
  </si>
  <si>
    <t>15/1614/FUL</t>
  </si>
  <si>
    <t>12 - 13 Church Street_x000D_Twickenham_x000D__x000D_</t>
  </si>
  <si>
    <t>Conversion of existing flat to 2 flats, 2 x 2 Bed, including second floor rear extension to No. 12.</t>
  </si>
  <si>
    <t>15/1638/FUL</t>
  </si>
  <si>
    <t>53 Cole Park Road_x000D_Twickenham_x000D_TW1 1HT_x000D_</t>
  </si>
  <si>
    <t>Demolition of the existing dwelling and erection of 2 No.semi-detached dwellings and associated hard and soft landscaping.</t>
  </si>
  <si>
    <t>15/1687/FUL</t>
  </si>
  <si>
    <t>186 Castelnau_x000D_Barnes_x000D_London_x000D_SW13 9DH</t>
  </si>
  <si>
    <t>Change of use for part of the ground floor (A1 use) shop to (C3 use) residential and single storey rear extension to create a new 1 bedroom residential dwelling.</t>
  </si>
  <si>
    <t>15/1696/FUL</t>
  </si>
  <si>
    <t>21A St Leonards Road_x000D_East Sheen_x000D_London_x000D_SW14 7LY_x000D_</t>
  </si>
  <si>
    <t>Partial demolition and alterations to the existing building and the erection of 3 x 3-bedroom new build houses on the eastern part of the site, with associated parking and landscaping.</t>
  </si>
  <si>
    <t>15/1725/FUL</t>
  </si>
  <si>
    <t>2 - 6 Bardolph Road_x000D_Richmond_x000D__x000D_</t>
  </si>
  <si>
    <t>Single storey mansard style roof extension to provide 8 residential units to existing office building with the provision of stair access cores and associated site works and 3 storey extension for staircases, sustainability technologies and elevation</t>
  </si>
  <si>
    <t>15/1753/FUL</t>
  </si>
  <si>
    <t>Prince House_x000D_116 High Street_x000D_Hampton Hill_x000D_Hampton_x000D_TW12 1NT_x000D_</t>
  </si>
  <si>
    <t>Erection of a two bedroom flat at second floor level.</t>
  </si>
  <si>
    <t>15/1784/FUL</t>
  </si>
  <si>
    <t>5 The Crescent_x000D_Barnes_x000D_London_x000D_SW13 0NN</t>
  </si>
  <si>
    <t>Change of use from 2x 1bedroom residential units to 1x 3bedroom family apartment with 2 pitched roof dormer extensions to the rear main roof</t>
  </si>
  <si>
    <t>15/1805/FUL</t>
  </si>
  <si>
    <t>2 Richmond Hill_x000D_Richmond_x000D__x000D_</t>
  </si>
  <si>
    <t>The reversion of a Grade II Listed Building from office premises (Use Class B1: Business) to a single-family dwelling (Use Class C3: Dwelling Houses) with external alterations and associated works.</t>
  </si>
  <si>
    <t>15/1836/FUL</t>
  </si>
  <si>
    <t>Land At Rear Of Latchmere Lodge_x000D_Church Road_x000D_Ham_x000D__x000D_</t>
  </si>
  <si>
    <t>Proposed two bedroom house with two off-road parking spaces and enclosed garden.</t>
  </si>
  <si>
    <t>15/1881/P3JPA</t>
  </si>
  <si>
    <t>Shanklin House_x000D_70 Sheen Road_x000D_Richmond_x000D_TW9 1UF_x000D_</t>
  </si>
  <si>
    <t>Change of use of 1st and 2nd floors from B1 (office) use to 1 x 2 bed dwelling unit (C3) use.</t>
  </si>
  <si>
    <t>15/1884/FUL</t>
  </si>
  <si>
    <t>1 Victoria Villas_x000D_Richmond_x000D_TW9 2GW</t>
  </si>
  <si>
    <t>Erection of a single storey extension at fourth floor level on top of the existing building to provide 3 self contained flats.</t>
  </si>
  <si>
    <t>15/1904/FUL</t>
  </si>
  <si>
    <t>59 Lonsdale Road_x000D_Barnes_x000D_London_x000D_SW13 9JR_x000D_</t>
  </si>
  <si>
    <t>Reunification of two flats into a single dwelling.</t>
  </si>
  <si>
    <t>15/1932/P3JPA</t>
  </si>
  <si>
    <t>52 - 54 Glentham Road_x000D_Barnes_x000D_London_x000D_SW13 9JJ_x000D_</t>
  </si>
  <si>
    <t>Change of use from Office (B1a) to a single class C3 dwelling house</t>
  </si>
  <si>
    <t>15/1949/FUL</t>
  </si>
  <si>
    <t>1A Glebe Cottages_x000D_Twickenham Road_x000D_Hanworth_x000D_Feltham_x000D_TW13 6HG_x000D_</t>
  </si>
  <si>
    <t>Proposed two storey side and single storey rear extension and conversion of the property into 2 No. 2 bedroom flats with associated front parking, refuse and cycle storage.  Construction of a rear outbuilding for residential use ancillary to the firs</t>
  </si>
  <si>
    <t>15/1968/FUL</t>
  </si>
  <si>
    <t>Land Rear Of_x000D_70 - 76 Station Road_x000D_Hampton_x000D__x000D_</t>
  </si>
  <si>
    <t>Renewal of planning permission 12/2084/FUL dated 15 October 2012 for the extension and alteration to the roof of No. 76d involving changes to the fenestration and the insertion of dormer windows and roof lights to create a one bedroom self-contained</t>
  </si>
  <si>
    <t>15/2207/GPD15</t>
  </si>
  <si>
    <t>20A London Road_x000D_Twickenham_x000D_TW1 3RR_x000D_</t>
  </si>
  <si>
    <t>Change of use from office use (B1a) to residential use (C3) to create 2 flats.</t>
  </si>
  <si>
    <t>15/2268/GPD15</t>
  </si>
  <si>
    <t>19 - 21 High Street_x000D_Whitton_x000D_Twickenham_x000D_TW2 7LB_x000D_</t>
  </si>
  <si>
    <t>Change of use from B1 offices to C3 residential.</t>
  </si>
  <si>
    <t>15/2318/FUL</t>
  </si>
  <si>
    <t>27 Friars Stile Road_x000D_Richmond_x000D_TW10 6NH_x000D_</t>
  </si>
  <si>
    <t>Change of use from dentist surgery to residential.</t>
  </si>
  <si>
    <t>15/2342/FUL</t>
  </si>
  <si>
    <t>27 Popes Grove_x000D_Twickenham_x000D_TW1 4JZ_x000D_</t>
  </si>
  <si>
    <t>Proposed new dwellinghouse to replace existing.</t>
  </si>
  <si>
    <t>15/2377/FUL</t>
  </si>
  <si>
    <t>6 Manor Gardens_x000D_Hampton_x000D_TW12 2TU_x000D_</t>
  </si>
  <si>
    <t>Two houses together with driveway access and landscpaing</t>
  </si>
  <si>
    <t>15/2407/FUL</t>
  </si>
  <si>
    <t>Car Park Adjacent To Number_x000D_23 Holly Road_x000D_Twickenham_x000D__x000D_</t>
  </si>
  <si>
    <t>Erection of a pair of 2-storey semi-detached 1-bed cottages with car parking, cycle and refuse/recycling storage.</t>
  </si>
  <si>
    <t>15/2440/VRC</t>
  </si>
  <si>
    <t>11 Sandycombe Road_x000D_Richmond_x000D_TW9 2EP_x000D_</t>
  </si>
  <si>
    <t>Variation of condition 2 of application 08/4792/FUL to allow for amendments including:_x000D_- Introduction of clerestory windows to eastern elevation of office building;_x000D_- 2 Conservation rooflights added to front (western) elevation of residential buildin</t>
  </si>
  <si>
    <t>15/2452/FUL</t>
  </si>
  <si>
    <t>77 - 79 Richmond Road_x000D_Twickenham_x000D__x000D_</t>
  </si>
  <si>
    <t>Refurbishment and Extension of existing dwelling - No 79 Richmond Road; Demolition of existing shop and associated office, storage - No 77 Richmond Road; Erection of new single storey B1/D1 employment unit; Erection of new detached 3 Bed Family Unit.</t>
  </si>
  <si>
    <t>15/2757/FUL</t>
  </si>
  <si>
    <t>Land Adjacent To 32_x000D_Bexhill Road_x000D_East Sheen_x000D_London_x000D__x000D_</t>
  </si>
  <si>
    <t>Erection of a single two-bedroom house and the demolition of three lock-up garages.</t>
  </si>
  <si>
    <t>15/2854/FUL</t>
  </si>
  <si>
    <t>Garages At_x000D_Riverside Drive_x000D_Ham_x000D__x000D_</t>
  </si>
  <si>
    <t>Demolition of a row of 18 garages; Proposed to construct two two-bedroom Wheelchair Bungalows; Provision of two car parking spaces.</t>
  </si>
  <si>
    <t>15/2855/FUL</t>
  </si>
  <si>
    <t>Garages At_x000D_Maguire Drive_x000D_Ham_x000D__x000D_</t>
  </si>
  <si>
    <t>Demolition of 20 garages in two rows; Construction of two three-bedroom houses</t>
  </si>
  <si>
    <t>15/2857/FUL</t>
  </si>
  <si>
    <t>Garages At_x000D_Clifford Road_x000D_Petersham_x000D__x000D_</t>
  </si>
  <si>
    <t>Removal of 26 garages; Creation of 3 two storey three-bedroom houses. Provision of 11 parking spaces in a shared surface courtyard</t>
  </si>
  <si>
    <t>15/2904/FUL</t>
  </si>
  <si>
    <t>1 London Road_x000D_Twickenham_x000D_TW1 3SX_x000D_</t>
  </si>
  <si>
    <t>Conversion of A2 office space at the upper levels to 2 no. self-contained flats with access to the rear of the building.</t>
  </si>
  <si>
    <t>15/2911/FUL</t>
  </si>
  <si>
    <t>17A Tower Road_x000D_Twickenham_x000D_TW1 4PD</t>
  </si>
  <si>
    <t>Demolition of existing single family dwelling and creation of new replacement single family dwelling.</t>
  </si>
  <si>
    <t>15/2975/FUL</t>
  </si>
  <si>
    <t>14 King Street_x000D_Twickenham_x000D_TW1 3SN_x000D_</t>
  </si>
  <si>
    <t>Erection of new pitched roof and conversion of upper floors over existing retail use to form 1no self-contained flat. Single storey rear extension to form additional flat. New shop front.</t>
  </si>
  <si>
    <t>15/3062/FUL</t>
  </si>
  <si>
    <t>20A Red Lion Street_x000D_Richmond_x000D_TW9 1RW_x000D_</t>
  </si>
  <si>
    <t>Subdivision of existing flat to create an additional unit and infill of void and new roof</t>
  </si>
  <si>
    <t>15/3072/FUL</t>
  </si>
  <si>
    <t>Christ Church_x000D_Station Road_x000D_Teddington_x000D__x000D_</t>
  </si>
  <si>
    <t>Conversion, extension and alteration of the existing church building to provide for 6 x 2 bedroom flats over four levels together with 6 off-street car parking spaces, motorcycle parking, garden amenity areas and refuse, recycling and cycle parking a</t>
  </si>
  <si>
    <t>15/3183/FUL</t>
  </si>
  <si>
    <t>5A And 5B Upper Lodge Mews_x000D_Bushy Park_x000D_Hampton Hill_x000D__x000D_</t>
  </si>
  <si>
    <t>Conversion of existing lower ground floor property and existing upper first floor property (5a and 5b) into one dwelling space and single storey rear extension</t>
  </si>
  <si>
    <t>15/3184/GPD15</t>
  </si>
  <si>
    <t>31 Hampton Road_x000D_Twickenham_x000D_TW2 5QE_x000D_</t>
  </si>
  <si>
    <t>Proposed change of use from B1(a) Office use to C3 Residential use (1 flat).</t>
  </si>
  <si>
    <t>15/3256/GPD15</t>
  </si>
  <si>
    <t>1D Becketts Place_x000D_Hampton Wick_x000D__x000D_</t>
  </si>
  <si>
    <t>Change of use of B1 office to C3 residential use of ground and mezzanine floors (2 x 1 bed flats at ground floor level, 1 x 1 bed flat at first floor level)</t>
  </si>
  <si>
    <t>15/3394/FUL</t>
  </si>
  <si>
    <t>Wick House_x000D_10 Station Road_x000D_Hampton Wick_x000D__x000D_</t>
  </si>
  <si>
    <t>Erection of new mansard roof to accommodate 2 new self contained flats, new lift shaft, new bin stores.</t>
  </si>
  <si>
    <t>15/3424/FUL</t>
  </si>
  <si>
    <t>South Corner_x000D_Upper Ham Road_x000D_Ham_x000D_Richmond_x000D_TW10 5LA_x000D_</t>
  </si>
  <si>
    <t>Erection of detached house and garage following demolition of existing house and garage.</t>
  </si>
  <si>
    <t>15/3496/GPD15</t>
  </si>
  <si>
    <t>Vision House_x000D_3 Dee Road_x000D_Richmond_x000D__x000D_</t>
  </si>
  <si>
    <t>Change of use of first floor from offices (B1) to residential (C3).</t>
  </si>
  <si>
    <t>15/3522/FUL</t>
  </si>
  <si>
    <t>20 Sixth Cross Road_x000D_Twickenham_x000D_TW2 5PB_x000D_</t>
  </si>
  <si>
    <t>Demolition of existing garage and conservatory to rear of No. 20.  Erection of a part 2 storey, part single storey 2 bedroom dwelling house adjoining No. 20 . Construction of a single storey rear extension, roof alterations and installation of 2 dorm</t>
  </si>
  <si>
    <t>15/3545/GPD15</t>
  </si>
  <si>
    <t>10 - 12 Priests Bridge_x000D_East Sheen_x000D_London_x000D_SW15 5JE</t>
  </si>
  <si>
    <t>Change of use from B1(a) office use to C3 residential use (1 no. unit).</t>
  </si>
  <si>
    <t>15/3641/GPD15</t>
  </si>
  <si>
    <t>Barnes Delivery Office_x000D_Station Road_x000D_Barnes_x000D_London_x000D__x000D_</t>
  </si>
  <si>
    <t>Change of use of part of first floor level from B1(a) office use to C3 residential use to form one self contained apartment.</t>
  </si>
  <si>
    <t>15/3654/PS192</t>
  </si>
  <si>
    <t>341 Upper Richmond Road West_x000D_East Sheen_x000D_London_x000D_SW14 8QN_x000D_</t>
  </si>
  <si>
    <t>Change of use of the first floor to 2 No. flats.</t>
  </si>
  <si>
    <t>15/3691/FUL</t>
  </si>
  <si>
    <t>6 Old Lodge Place_x000D_Twickenham_x000D_TW1 1RQ_x000D_</t>
  </si>
  <si>
    <t>Change of use of third floor of existing unit from office to residential to provide 1 x 1 bed 1 person flat.</t>
  </si>
  <si>
    <t>15/3804/FUL</t>
  </si>
  <si>
    <t>10 Cambrian Road_x000D_Richmond_x000D__x000D_</t>
  </si>
  <si>
    <t>Reversion from three flats into one single dwellinghouse. Solar panels to the rear roof pitch. Storage enclosure to front garden.</t>
  </si>
  <si>
    <t>15/4229/FUL</t>
  </si>
  <si>
    <t>33 Denbigh Gardens_x000D_Richmond_x000D_TW10 6EL_x000D_</t>
  </si>
  <si>
    <t>Demolition of existing 5 bedroom detached house and construction of new detached house on the same site.</t>
  </si>
  <si>
    <t>15/4230/FUL</t>
  </si>
  <si>
    <t>The Bungalow_x000D_Beresford Court_x000D_Park Road_x000D_Twickenham_x000D_TW1 2PU_x000D_</t>
  </si>
  <si>
    <t>Extension to existing Bungalow to convert into 1No. Studio Flat &amp; 1No. 1 Bedroom Flat.</t>
  </si>
  <si>
    <t>15/4255/GPD15</t>
  </si>
  <si>
    <t>Albion House_x000D_Colne Road_x000D_Twickenham_x000D_TW2 6QL_x000D_</t>
  </si>
  <si>
    <t>Proposed change of use from B1(A) (Office) use to C3 (Residential) use to create 3No. dwellings (2No. 1-bed flats and 1No. 2-bed flat) with asociated internal parking facilities (3No. car spaces with car turntable), bin and cycle storage.</t>
  </si>
  <si>
    <t>15/4257/FUL</t>
  </si>
  <si>
    <t>13 Rectory Road_x000D_Barnes_x000D_London_x000D_SW13 0DU</t>
  </si>
  <si>
    <t>Re-unification of two flats into a single house.</t>
  </si>
  <si>
    <t>15/4280/FUL</t>
  </si>
  <si>
    <t>1 Bloxham Crescent_x000D_Hampton_x000D_TW12 2QF_x000D_</t>
  </si>
  <si>
    <t>Conversion of an existing residential 3 bed property into two x 2 bed properties and two storey side extension with formation of new vehiclar access.</t>
  </si>
  <si>
    <t>15/4281/GPD15</t>
  </si>
  <si>
    <t>31 Wick Road_x000D_Teddington_x000D_TW11 9DN_x000D_</t>
  </si>
  <si>
    <t>Change of use of office building (B1) to 4 bed family dwelling (C3).</t>
  </si>
  <si>
    <t>15/4306/FUL</t>
  </si>
  <si>
    <t>24 Haggard Road_x000D_Twickenham_x000D__x000D_</t>
  </si>
  <si>
    <t>Reversion of a two bedroom flat and a one bedroom flat back to a three bedroom family dwelling house.</t>
  </si>
  <si>
    <t>15/4337/FUL</t>
  </si>
  <si>
    <t>27 Grove Terrace_x000D_Teddington_x000D_TW11 8AU_x000D_</t>
  </si>
  <si>
    <t>Construction of detached house with amenity space and off street car parking following removal of trees &amp; part removal/ replacement of boundary fence.</t>
  </si>
  <si>
    <t>15/4390/GPD15</t>
  </si>
  <si>
    <t>16 - 18 Crown Road_x000D_Twickenham_x000D__x000D_</t>
  </si>
  <si>
    <t>Conversion of the existing offices (B1 use) to residential (C3 use).</t>
  </si>
  <si>
    <t>15/4586/FUL</t>
  </si>
  <si>
    <t>257 Waldegrave Road_x000D_Twickenham_x000D_TW1 4SY_x000D_</t>
  </si>
  <si>
    <t>Erection of a two-storey replacement dwellinghouse with attic space.</t>
  </si>
  <si>
    <t>15/4614/GPD15</t>
  </si>
  <si>
    <t>Change of use from B1(A) Office use to 14 apartments (C3 Dwelling Houses).</t>
  </si>
  <si>
    <t>15/4691/FUL</t>
  </si>
  <si>
    <t>26 Runnymede Road_x000D_Twickenham_x000D_TW2 7HF_x000D_</t>
  </si>
  <si>
    <t>Demolition of existing single storey dwelling and erection of three new three storey houses, with off street parking.</t>
  </si>
  <si>
    <t>15/4730/GPD15</t>
  </si>
  <si>
    <t>16 Elmtree Road_x000D_Teddington_x000D__x000D_</t>
  </si>
  <si>
    <t>Change of use of B1 office use to C3 residential use (6 Units)</t>
  </si>
  <si>
    <t>15/4822/FUL</t>
  </si>
  <si>
    <t>88 Church Road_x000D_Barnes_x000D_London_x000D_SW13 0DQ</t>
  </si>
  <si>
    <t>Conversion of first and second floors into two self-contained flats, new external staircase with refuse storage under and conversion of existing out building for cycle storage.</t>
  </si>
  <si>
    <t>15/4835/FUL</t>
  </si>
  <si>
    <t>9 Gloucester Road_x000D_Teddington_x000D__x000D_</t>
  </si>
  <si>
    <t>Erection of a three bedroom chalet bungalow on land to the rear of 9 Gloucester Road.</t>
  </si>
  <si>
    <t>15/4878/FUL</t>
  </si>
  <si>
    <t>6 Ham Farm Road_x000D_Ham_x000D_Richmond_x000D_TW10 5LZ_x000D_</t>
  </si>
  <si>
    <t>Demolition of existing dwelling and detached garage and erection of a 2-storey replacement dwellinghouse and detached carport with altered driveway road access.</t>
  </si>
  <si>
    <t>15/5095/GPD15</t>
  </si>
  <si>
    <t>47 White Hart Lane_x000D_Barnes_x000D_London_x000D_SW13 0PP_x000D_</t>
  </si>
  <si>
    <t>Change of use from B1a (Office) to C3 (Residential).</t>
  </si>
  <si>
    <t>15/5216/FUL</t>
  </si>
  <si>
    <t>The Avenue Centre_x000D_1 Normansfield Avenue_x000D_Hampton Wick_x000D_Teddington_x000D_TW11 9RP_x000D_</t>
  </si>
  <si>
    <t>Redevelopment of the site to provide a care home, 4 supported living units and 15 affordable housing units, with associated onsite parking and external works.  (This scheme is linked to application 15/5217/FUL - whereby the existing care home at Silv</t>
  </si>
  <si>
    <t>15/5217/FUL</t>
  </si>
  <si>
    <t>Silver Birches_x000D_2 - 6 Marchmont Road_x000D_Richmond_x000D_TW10 6HH_x000D_</t>
  </si>
  <si>
    <t>Demolition of care home, and the construction of nine residential units and associated works. (The affordable housing associated to this development is proposed off site on The Avenue Centre site as part of its redevelopment - refer to application 15</t>
  </si>
  <si>
    <t>15/5351/FUL</t>
  </si>
  <si>
    <t>11 Fifth Cross Road_x000D_Twickenham_x000D__x000D_</t>
  </si>
  <si>
    <t>Erection of a pair of two-bedroom, semi-detached dwellings with associated access, car turntable, parking and amenity space following the demolition of existing dwelling.</t>
  </si>
  <si>
    <t>15/5369/FUL</t>
  </si>
  <si>
    <t>65 Wensleydale Road_x000D_Hampton_x000D_TW12 2LP_x000D_</t>
  </si>
  <si>
    <t>Demolition of existing bungalow and replacement dwelling house (Class C3) comprising ground and lower ground floor.</t>
  </si>
  <si>
    <t>15/5376/FUL</t>
  </si>
  <si>
    <t>Sandycombe Centre_x000D_1 - 9 Sandycombe Road_x000D_Richmond_x000D__x000D_</t>
  </si>
  <si>
    <t>Redevelopment of site to provide for a mixed use development of 535m2 of commercial space (B1(a) offices, B1(b) research and development, B1(c) light industrial and B8 storage Use Class) and 20 residential units, together with car parking and landsca</t>
  </si>
  <si>
    <t>15/5395/FUL</t>
  </si>
  <si>
    <t>68 Shalstone Road_x000D_Mortlake_x000D_London_x000D__x000D_</t>
  </si>
  <si>
    <t>Conversion from 2 flats to a single dwelling house and the addition of an entrance porch and window.</t>
  </si>
  <si>
    <t>15/5414/FUL</t>
  </si>
  <si>
    <t>85 High Street_x000D_Hampton Hill_x000D_TW12 1NH_x000D_</t>
  </si>
  <si>
    <t>Change of use from D1 (day nursery) to C3 (residential). Removal of existing porch, addition of external wall insulation and alterations to elevations , together with provision of larger roof terrace/balcony and  two parking spaces.</t>
  </si>
  <si>
    <t>15/5417/FUL</t>
  </si>
  <si>
    <t>Kings Arms_x000D_40 Albion Road_x000D_Twickenham_x000D_TW2 6QJ_x000D_</t>
  </si>
  <si>
    <t>Change of use from public house to 3 bedroom self-contained flat and demolition of rear extension.</t>
  </si>
  <si>
    <t>16/0046/FUL</t>
  </si>
  <si>
    <t>283 Lonsdale Road_x000D_Barnes_x000D_London_x000D_SW13 9QB</t>
  </si>
  <si>
    <t>Demolition of the existing building and the erection of three x 2 bed dwellings with associated parking, landscaping and basement.</t>
  </si>
  <si>
    <t>16/0058/FUL</t>
  </si>
  <si>
    <t>29 George Street_x000D_Richmond_x000D_TW9 1HY_x000D_</t>
  </si>
  <si>
    <t>Change of use of 2nd floor and 3rd floor level from ancillary retail to nine 1 bedroom flats (C3 use) with external alterations and enclosure of walkway at 1st floor, new residential access, bin store, bicycle storage, replacement of plant, new stair</t>
  </si>
  <si>
    <t>16/0084/FUL</t>
  </si>
  <si>
    <t>7 Gomer Gardens_x000D_Teddington_x000D_TW11 9AU_x000D_</t>
  </si>
  <si>
    <t>Conversion of property into two dwellings, including: front and side elevations reconfiguration, single storey rear and side extension, loft extension, opening of roof-lights and internal alterations.</t>
  </si>
  <si>
    <t>16/0197/FUL</t>
  </si>
  <si>
    <t>3 Elm Road_x000D_East Sheen_x000D_London_x000D__x000D_</t>
  </si>
  <si>
    <t>Single storey rear extension, two storey side extension &amp; the conversion of the existing two flats back in to a five bedroom family dwelling house.</t>
  </si>
  <si>
    <t>16/0234/FUL</t>
  </si>
  <si>
    <t>31 Poulett Gardens_x000D_Twickenham_x000D_TW1 4QS_x000D_</t>
  </si>
  <si>
    <t>Demolition of existing garage and construction of a two storey terraced house with associated landscaping, cycle store, rear car parking and access thereto.</t>
  </si>
  <si>
    <t>16/0279/FUL</t>
  </si>
  <si>
    <t>Wild Thyme_x000D_Eel Pie Island_x000D_Twickenham_x000D_TW1 3DY_x000D_</t>
  </si>
  <si>
    <t>Demolition of existing single-storey dwelling and creation of new single-storey, single family residential dwelling.</t>
  </si>
  <si>
    <t>16/0344/FUL</t>
  </si>
  <si>
    <t>113 Stanley Road_x000D_Teddington_x000D_TW11 8UB_x000D_</t>
  </si>
  <si>
    <t>Side extension to existing 1st floor back addition and convert existing 1 bedroom flat to two studio flats</t>
  </si>
  <si>
    <t>16/0400/FUL</t>
  </si>
  <si>
    <t>16A Red Lion Street_x000D_Richmond_x000D_TW9 1RW_x000D_</t>
  </si>
  <si>
    <t>Subdivision of existing flat to create an additional residential unit. Infill of light well on first and second floors.</t>
  </si>
  <si>
    <t>16/0401/FUL</t>
  </si>
  <si>
    <t>18A Red Lion Street_x000D_Richmond_x000D__x000D_</t>
  </si>
  <si>
    <t>Subdivision of existing flat to create an additional unit at same time as filling in the light well on first and second floors.</t>
  </si>
  <si>
    <t>16/0432/FUL</t>
  </si>
  <si>
    <t>48 Glentham Road_x000D_Barnes_x000D_London_x000D_SW13 9JJ</t>
  </si>
  <si>
    <t>Demolition of existing building and erection of three storey building plus basement to provide B1 use at basement, ground floor and first floor, and one 2 bedroom apartment above at second floor level.</t>
  </si>
  <si>
    <t>16/0444/FUL</t>
  </si>
  <si>
    <t>39D Cambridge Park_x000D_Twickenham_x000D_TW1 2JU_x000D_</t>
  </si>
  <si>
    <t>Division of existing house into two separate dwellings. Demolition of garage to the rear to provide a garden. Roof extension with new roof profile with dormer</t>
  </si>
  <si>
    <t>16/0537/FUL</t>
  </si>
  <si>
    <t>51A Third Cross Road_x000D_Twickenham_x000D_TW2 5DY_x000D_</t>
  </si>
  <si>
    <t>Replacement of existing single storey dwelling house with new two storey dwellinghouse.</t>
  </si>
  <si>
    <t>16/0553/FUL</t>
  </si>
  <si>
    <t>56A High Street_x000D_Hampton Hill_x000D_TW12 1PD_x000D_</t>
  </si>
  <si>
    <t>Rear dormer and conversion of existing flat into 2x2 bedroom flats with a roof terrace and 2 roof lights and sun pipes on the outrigger.</t>
  </si>
  <si>
    <t>16/0602/FUL</t>
  </si>
  <si>
    <t>The Idle Hour _x000D_62 Railway Side_x000D_Barnes_x000D_London_x000D_SW13 0PQ</t>
  </si>
  <si>
    <t>Extension and conversion of existing pub and three-bedroom flat to create a two-bedroom house and two two-bedroom flats.</t>
  </si>
  <si>
    <t>16/0606/FUL</t>
  </si>
  <si>
    <t>Police Station_x000D_60 - 68 Station Road_x000D_Hampton_x000D__x000D_</t>
  </si>
  <si>
    <t>Retention of former police station building with partial demolition of the rear wings of the police station and demolition of the rear garages and the construction of 28 residential units (4 x 1 bedroom, 12 x 2 bedroom, 10 x 3 bedroom and 2 x 4 bedro</t>
  </si>
  <si>
    <t>16/0647/FUL</t>
  </si>
  <si>
    <t>Garages Rear Of 8_x000D_Atbara Road_x000D_Teddington_x000D__x000D_</t>
  </si>
  <si>
    <t>Demolition of the existing garages and redevelopment of the site with the erection of two residential houses with associated landscaping.</t>
  </si>
  <si>
    <t>16/0680/FUL</t>
  </si>
  <si>
    <t>2 Firs Avenue_x000D_East Sheen_x000D_London_x000D_SW14 7NZ_x000D_</t>
  </si>
  <si>
    <t>Part demolition of single dwelling house and formation of two semi-detached houses.</t>
  </si>
  <si>
    <t>16/0693/FUL</t>
  </si>
  <si>
    <t>25 School House Lane_x000D_Teddington_x000D_TW11 9DP_x000D_</t>
  </si>
  <si>
    <t>Conversion of one dwelling into two new homes. Retention of and alteration to openings in the front façade with an additional front entrance. part single, part two storey extension to the rear. Internal works throughout to create new layout</t>
  </si>
  <si>
    <t>16/0706/GPD13</t>
  </si>
  <si>
    <t>23 Hampton Road_x000D_Twickenham_x000D_TW2 5QE_x000D_</t>
  </si>
  <si>
    <t>Proposed change of use from a shop to C3 residential use class (1 No.2 bedroom unit).</t>
  </si>
  <si>
    <t>16/0726/FUL</t>
  </si>
  <si>
    <t>5 St Johns Road_x000D_Richmond_x000D_TW9 2PE_x000D_</t>
  </si>
  <si>
    <t>Change of use from a basement flat and a maisonette to a single dwelling, with minor alterations.</t>
  </si>
  <si>
    <t>16/0775/FUL</t>
  </si>
  <si>
    <t>The Chaplains House_x000D_164 Sheen Road_x000D_Richmond_x000D_TW9 1XD_x000D_</t>
  </si>
  <si>
    <t>Conversion of existing house to 1 x 1 bed and 1 x 3 bed flats.</t>
  </si>
  <si>
    <t>16/0905/FUL</t>
  </si>
  <si>
    <t>275 Sandycombe Road_x000D_Richmond_x000D_TW9 3LU_x000D_</t>
  </si>
  <si>
    <t>Demolition of the existing hall and the erection of a new community facility building and 6 flats</t>
  </si>
  <si>
    <t>16/0966/GPD15</t>
  </si>
  <si>
    <t>Sheen Stables Rear Of 119_x000D_Sheen Lane_x000D_East Sheen_x000D_London_x000D_SW14 8AE_x000D_</t>
  </si>
  <si>
    <t>Change of use from 5 no. offices (B1a use) to 2 no. residential houses (C3 use).</t>
  </si>
  <si>
    <t>16/1105/GPD16</t>
  </si>
  <si>
    <t>136 Heath Road_x000D_Twickenham_x000D_TW1 4BN_x000D_</t>
  </si>
  <si>
    <t>Conversion of Existing Coach House (B8 Use Class) to 1 No. 1-bedroom house (C3 Use Class).</t>
  </si>
  <si>
    <t>16/1145/FUL</t>
  </si>
  <si>
    <t>Conversion of part lower ground floor to form 1 x 1 bed self contained flat. New external staircase to match existing</t>
  </si>
  <si>
    <t>16/1279/GPD15</t>
  </si>
  <si>
    <t>115 White Hart Lane_x000D_Barnes_x000D_London_x000D_SW13 0JL_x000D_</t>
  </si>
  <si>
    <t>Change of use from office (B1a) to residential (C3).</t>
  </si>
  <si>
    <t>16/1293/FUL</t>
  </si>
  <si>
    <t>Creation of an additional floor to create 4 'car free' residential units (2 No.2 bed and 2 No.1 bed flats) and incorporate external extensions and alterations to fenestration of the building.  Provision of 6 cycle parking spaces, refuse storage for c</t>
  </si>
  <si>
    <t>16/1344/FUL</t>
  </si>
  <si>
    <t>208 - 210 Amyand Park Road_x000D_Twickenham_x000D_TW1 3HY_x000D_</t>
  </si>
  <si>
    <t>Conversion works to lower ground floor to provide 1No 1-bedroom flat and basement storage for use ancillary to upper ground floor minicab offices.  Conversion of first floor to 2No. 1-bedroom flats (including conversion of part upper ground floor to</t>
  </si>
  <si>
    <t>16/1495/GPD15</t>
  </si>
  <si>
    <t>62 Glentham Road_x000D_Barnes_x000D_London_x000D_SW13 9JJ_x000D_</t>
  </si>
  <si>
    <t>Change of use from B1 (Offices) to C3(a) (Dwellings) (1 x 1 bed and 1 x 2 bed).</t>
  </si>
  <si>
    <t>16/1537/FUL</t>
  </si>
  <si>
    <t>85 Station Road_x000D_Hampton_x000D_TW12 2BJ_x000D_</t>
  </si>
  <si>
    <t>Convert the house into two family dwellings.</t>
  </si>
  <si>
    <t>16/1592/FUL</t>
  </si>
  <si>
    <t>5 Royal Parade_x000D_Kew_x000D_Richmond_x000D_TW9 3QD_x000D_</t>
  </si>
  <si>
    <t>Change of use of the rear of the ground floor level from an 'A1' shop (Dry-cleaning), to C3 Dwelling for use as a 2 bedroom maisonette flat, extending the basement level, together with some internal reconfiguration.</t>
  </si>
  <si>
    <t>16/1624/FUL</t>
  </si>
  <si>
    <t>18 Cambrian Road_x000D_Richmond_x000D_TW10 6JQ_x000D_</t>
  </si>
  <si>
    <t>Conversion of the existing house into 2No. self-contained split level maisonettes. Installation of solar photovoltaic panels to the rear roofslope and storage enclosure to front garden._x000D_</t>
  </si>
  <si>
    <t>16/1634/GPD15</t>
  </si>
  <si>
    <t>42 Glentham Road_x000D_Barnes_x000D_London_x000D__x000D_</t>
  </si>
  <si>
    <t>Change of use of building from offices (B1(a) use class) to two self contained flats (C3 use class).</t>
  </si>
  <si>
    <t>16/1729/FUL</t>
  </si>
  <si>
    <t>67 - 71 Station Road_x000D_Hampton_x000D_TW12 2BT_x000D_</t>
  </si>
  <si>
    <t>Refurbishment of all existing buildings on the site, including improvements to existing shop fronts, and a first floor extension, to provide a mixed use scheme comprising three retail units and four residential dwellings, incorporating off-street par</t>
  </si>
  <si>
    <t>16/1877/GPD15</t>
  </si>
  <si>
    <t>Old Church House_x000D_1B Richmond Park Road_x000D_East Sheen_x000D_London_x000D_SW14 8JU_x000D_</t>
  </si>
  <si>
    <t>Change of use from B1 office use to C3 residential use (2 no. 2 bed dwellings)</t>
  </si>
  <si>
    <t>16/1882/FUL</t>
  </si>
  <si>
    <t>9 Charlotte Road_x000D_Barnes_x000D_London_x000D_SW13 9QJ_x000D_</t>
  </si>
  <si>
    <t>Demolition of existing single dwelling and erection of a new single dwelling.</t>
  </si>
  <si>
    <t>16/1891/FUL</t>
  </si>
  <si>
    <t>14A St Peters Road_x000D_Twickenham_x000D_TW1 1QX</t>
  </si>
  <si>
    <t>Demolition of existing dwelling and erection of a two storey replacement dwellinghouse.</t>
  </si>
  <si>
    <t>16/1903/FUL</t>
  </si>
  <si>
    <t>63 Kew Green_x000D_Kew_x000D__x000D_</t>
  </si>
  <si>
    <t>Change of use from office (B1) to residential (C3), demolition and rebuild of the existing single storey rear building, basement extension to Grade II listed building in the Kew Green Conservation Area.</t>
  </si>
  <si>
    <t>16/1935/GPD15</t>
  </si>
  <si>
    <t>Garrick House_x000D_161 - 163 High Street_x000D_Hampton Hill_x000D_Hampton_x000D_TW12 1NL_x000D_</t>
  </si>
  <si>
    <t>Change of use of ground, first and second floors from B1 (a) offices - C3 residential (21 flats together with 21 off-street parking spaces, 21 cycle spaces and two bin and recycling store area)</t>
  </si>
  <si>
    <t>16/2006/FUL</t>
  </si>
  <si>
    <t>15 High Street_x000D_Hampton Hill_x000D__x000D_</t>
  </si>
  <si>
    <t>Erection of 3 No. 3 bedroom terraced houses with associated parking and landscaping.</t>
  </si>
  <si>
    <t>16/2032/FUL</t>
  </si>
  <si>
    <t>188 Amyand Park Road_x000D_Twickenham_x000D_TW1 3HY</t>
  </si>
  <si>
    <t>Demolition of existing building. Erection of 2x terraced town houses (1 x 3 bed and 1 x 5 bed) with associated bin store and rear car parking area with 2x turntables. Demolition of the garage to the rear of property on Bridle Lane and the constructio</t>
  </si>
  <si>
    <t>16/2079/FUL</t>
  </si>
  <si>
    <t>383 St Margarets Road_x000D_Twickenham_x000D_TW1 1PP</t>
  </si>
  <si>
    <t>Conversion and extension of existing garage to form a new dwelling.</t>
  </si>
  <si>
    <t>16/2151/FUL</t>
  </si>
  <si>
    <t>Basement Flat_x000D_57 Church Road_x000D_Richmond_x000D_TW10 6LX_x000D_</t>
  </si>
  <si>
    <t>Change of use from current use by the Labour Party (D2) to use as a residential dwelling (C3) and rear extension.</t>
  </si>
  <si>
    <t>16/2158/FUL</t>
  </si>
  <si>
    <t>Ormonde Lodge_x000D_2A St Peters Road_x000D_Twickenham_x000D_TW1 1QX_x000D_</t>
  </si>
  <si>
    <t>Reversion of 2 No. dwellinghouses into a single family dwellinghouse.</t>
  </si>
  <si>
    <t>16/2212/GPD15</t>
  </si>
  <si>
    <t>59 North Worple Way_x000D_Mortlake_x000D_London_x000D__x000D_</t>
  </si>
  <si>
    <t>Change of use from B1(a) offices to C3 residential, as 2 bedroom apartment.</t>
  </si>
  <si>
    <t>16/2259/FUL</t>
  </si>
  <si>
    <t>1 Hill Rise_x000D_Richmond_x000D__x000D_</t>
  </si>
  <si>
    <t>Application for change of use from C4 Residential to B1 (a) office.</t>
  </si>
  <si>
    <t>16/2306/FUL</t>
  </si>
  <si>
    <t>112 Richmond Hill_x000D_Richmond_x000D__x000D_</t>
  </si>
  <si>
    <t>Conversion of the building into one family house, plus an additional apartment at basement level to the front.</t>
  </si>
  <si>
    <t>16/2348/FUL</t>
  </si>
  <si>
    <t>38A Pagoda Avenue_x000D_Richmond_x000D_TW9 2HF</t>
  </si>
  <si>
    <t>Demolition of existing sheds and construction of a single storey one bedroom dwelling.</t>
  </si>
  <si>
    <t>16/2403/FUL</t>
  </si>
  <si>
    <t>11 Nelson Road_x000D_Twickenham_x000D_TW2 7AR</t>
  </si>
  <si>
    <t>Demolition of existing two storey rear extension, erection of new two storey side/rear extension, alteration to existing fenestration, insertion of new windows on eastern elevations to facilitate the formation of 4 No.residential units (4 x 2 bed fla</t>
  </si>
  <si>
    <t>16/2489/FUL</t>
  </si>
  <si>
    <t>34 - 40 The Quadrant_x000D_Richmond_x000D__x000D_</t>
  </si>
  <si>
    <t>Erection of an extension to the third storey of an existing residential building to provide 2 no. (2 x one-bedroom) flats including roof terrace.</t>
  </si>
  <si>
    <t>16/2502/FUL</t>
  </si>
  <si>
    <t>43 Strawberry Vale_x000D_Twickenham_x000D_TW1 4RX</t>
  </si>
  <si>
    <t>Demolition of existing dwelling and erection of a new six bedroom house with basement.</t>
  </si>
  <si>
    <t>16/2578/FUL</t>
  </si>
  <si>
    <t>The Old House_x000D_Laurel Dene Home For The Aged_x000D_Hampton Road_x000D_Hampton Hill_x000D__x000D_</t>
  </si>
  <si>
    <t>Erection of two dwellings (1 x 2 bed &amp; 1 x 4 bed) with associated parking and landscaping.</t>
  </si>
  <si>
    <t>16/2637/FUL</t>
  </si>
  <si>
    <t>9 Belgrave Road_x000D_Barnes_x000D_London_x000D_SW13 9NS_x000D_</t>
  </si>
  <si>
    <t>Demolition of the existing building and the erection of new two-storey house, with a basement and front and rear light wells and a rear dormer._x000D__x000D_</t>
  </si>
  <si>
    <t>16/2642/FUL</t>
  </si>
  <si>
    <t>Garages Rear Of Salliesfield_x000D_Kneller Road_x000D_Twickenham_x000D__x000D_</t>
  </si>
  <si>
    <t>Demolition of existing garages for development of 4 no. residential units (3 no. 1 bed and 1 no. 2 bed units) and associated parking, cycle and refuse store, hard and soft landscaping.  Resiting of existing refuse store/area serving Salliesfield deve</t>
  </si>
  <si>
    <t>16/2647/FUL</t>
  </si>
  <si>
    <t>2 High Street_x000D_Teddington_x000D_TW11 8EW_x000D_</t>
  </si>
  <si>
    <t>Demolition of the existing office (B1a) building (395 sq.m) and the erection a part five / part six-storey mixed-use building comprisnig a ground floor office / commercial unit (300 sq.m) and 22 (11 x 1 and 11 x 2 bed) affordable 'shared ownership' a</t>
  </si>
  <si>
    <t>16/2704/FUL</t>
  </si>
  <si>
    <t>3 Berwyn Road_x000D_Richmond_x000D_TW10 5BP_x000D_</t>
  </si>
  <si>
    <t>Demolition of existing dwelling and erection of a replacement dwelling.</t>
  </si>
  <si>
    <t>16/2709/FUL</t>
  </si>
  <si>
    <t>29 Howsman Road_x000D_Barnes_x000D_London_x000D_SW13 9AW_x000D_</t>
  </si>
  <si>
    <t>Demolition of the existing building and the erection of two new two-storey houses, one with a basement and side lightwells and the other with a basement with rear lightwell and rear dormer.</t>
  </si>
  <si>
    <t>16/2729/FUL</t>
  </si>
  <si>
    <t>41A Kings Road_x000D_Richmond_x000D_TW10 6EG_x000D_</t>
  </si>
  <si>
    <t>This Application proposes: 'Nos. 41 and 41a (currently a house and self-contained flat) to become a single dwelling house.'</t>
  </si>
  <si>
    <t>16/2736/FUL</t>
  </si>
  <si>
    <t>Downlands_x000D_Petersham Close_x000D_Petersham_x000D_Richmond_x000D_TW10 7DZ_x000D_</t>
  </si>
  <si>
    <t>Demolition of existing detached dwelling and construction of new 4 bed house.</t>
  </si>
  <si>
    <t>16/2822/FUL</t>
  </si>
  <si>
    <t>48 Sixth Cross Road_x000D_Twickenham_x000D_TW2 5PD</t>
  </si>
  <si>
    <t>Half hip to gable roof extension, enlargement of existing dormer roof extension, erection of an additional dormer roof extension on rear roof slope and alteration to roof of single storey rear extension to provide a roof terrace to faciltate the conv</t>
  </si>
  <si>
    <t>16/2924/FUL</t>
  </si>
  <si>
    <t>149 Stanley Road_x000D_Teddington_x000D_TW11 8UF</t>
  </si>
  <si>
    <t>Replacement 3 bed dwelling.</t>
  </si>
  <si>
    <t>16/2959/FUL</t>
  </si>
  <si>
    <t>Prince House_x000D_116 High Street_x000D_Hampton Hill_x000D__x000D_</t>
  </si>
  <si>
    <t>Erection of a single storey two bedroom house, with associated parking and amenity space.</t>
  </si>
  <si>
    <t>16/2975/GPD15</t>
  </si>
  <si>
    <t>First And Second Floors_x000D_46 King Street_x000D_Twickenham_x000D_TW1 3SH_x000D_</t>
  </si>
  <si>
    <t>Change of use of vacant offices (B1) to residential use (C3) comprising 2 bed flat on 1st floor and 1 bed flat on second floor.</t>
  </si>
  <si>
    <t>16/3010/FUL</t>
  </si>
  <si>
    <t>1 Crane Way_x000D_Twickenham_x000D_TW2 7NH</t>
  </si>
  <si>
    <t>Demolition of existing timber shed.  Alterations to roof of no. 1 Crane Way.  Erection of a two storey side and single storey rear extension to facilitate the creation of a one bedroom dwellinghouse with study and single storey rear extension to the</t>
  </si>
  <si>
    <t>16/3019/FUL</t>
  </si>
  <si>
    <t>9 Tudor Road And_x000D_27 Milton Road_x000D_Hampton_x000D__x000D_</t>
  </si>
  <si>
    <t>Redevelopment of the site to provide seven houses, associated landscaping and parking following the demolition of all existing buildings.</t>
  </si>
  <si>
    <t>16/3146/GPD15</t>
  </si>
  <si>
    <t>Wickham House_x000D_2 Upper Teddington Road_x000D_Hampton Wick_x000D__x000D_</t>
  </si>
  <si>
    <t>Change of use of building from B1a (office use) to C3 residential use to provide 4 flats</t>
  </si>
  <si>
    <t>16/3184/FUL</t>
  </si>
  <si>
    <t>123 High Street_x000D_Whitton_x000D_Twickenham_x000D_TW2 7LQ_x000D_</t>
  </si>
  <si>
    <t>Proposed lower ground floor rear extension to provide 1 x 2 bedroom dwelling with associated garden, refuse and cycle storage.  Rear stair enclosure providing access to the existing first and second floors, external alterations and communal roof terr</t>
  </si>
  <si>
    <t>16/3206/FUL</t>
  </si>
  <si>
    <t>349 - 351 Upper Richmond Road West_x000D_East Sheen_x000D_London_x000D__x000D_</t>
  </si>
  <si>
    <t>Construction of two self contained flats at second floor level and accompanying interior alterations at first floor level to allow access to the new units [revised description].</t>
  </si>
  <si>
    <t>16/3210/GPD15</t>
  </si>
  <si>
    <t>Change of use from B1 (Office) to C3 (Residential) comprising 4 x 1 bedroom flats.</t>
  </si>
  <si>
    <t>16/3247/FUL</t>
  </si>
  <si>
    <t>738 Hanworth Road_x000D_Whitton_x000D_Hounslow_x000D_TW4 5NT_x000D_</t>
  </si>
  <si>
    <t>Demolition of the existing detached bungalow, garage, shed and greenhouse to allow for construction of 2x two storey 4 bedroom semi-detached houses with accommodation in the roof with associated boundary treatment, cycle and car parking and hard and</t>
  </si>
  <si>
    <t>16/3290/FUL</t>
  </si>
  <si>
    <t>45 The Vineyard_x000D_Richmond_x000D_TW10 6AS_x000D_</t>
  </si>
  <si>
    <t>Partial demolition of an existing building and the creation of 3 new dwelling houses and associated works.</t>
  </si>
  <si>
    <t>16/3293/RES</t>
  </si>
  <si>
    <t>Land At Junction Of A316 And Langhorn Drive And Richmond College Site (Including Craneford Way East Playing Fields And Marsh Farm Lane)_x000D_Egerton Road_x000D_Twickenham</t>
  </si>
  <si>
    <t>Detailed Reserved Matters application including Appearance, Landscaping, Layout and Scale for the Schools Development Zone pursuant to Conditions U08026 and U08031 of Outline Planning Permission 15/3038/OUT dated 16.08.16 (Outline application for the</t>
  </si>
  <si>
    <t>16/3297/FUL</t>
  </si>
  <si>
    <t>36 Hampton Road_x000D_Twickenham_x000D_TW2 5QB</t>
  </si>
  <si>
    <t>Change of use of ground floor retail unit (A1) and ground, first and second floor residential unit (C3) to create a single live/work unity (sui generis) with dedicated work area (B1a).</t>
  </si>
  <si>
    <t>16/3343/FUL</t>
  </si>
  <si>
    <t>99 Conway Road_x000D_Whitton_x000D_Hounslow_x000D_TW4 5LW_x000D_</t>
  </si>
  <si>
    <t>Retrospective application for the use of property as two separate self-contained flats. (2 no. 2 bed flats)</t>
  </si>
  <si>
    <t>16/3450/FUL</t>
  </si>
  <si>
    <t>Land At_x000D_149 - 151 Heath Road_x000D_Twickenham_x000D__x000D_</t>
  </si>
  <si>
    <t>Demolition of existing buildings and removal of advertising hoardings. Resiting of existing recycling bins. Erection of a part 3 storey part 4 storey building with commercial use (Flexible Use Class A1, A2 and/or B1a) on the ground floor with 9 flats</t>
  </si>
  <si>
    <t>16/3460/FUL</t>
  </si>
  <si>
    <t>19 The Hermitage_x000D_Richmond_x000D__x000D_</t>
  </si>
  <si>
    <t>Conversion of existing building from four flats to single family dwelling. Replace existing conservatory to lower ground floor with new single storey rear extension, rear extension at upper ground floor level. All materials to match existing.</t>
  </si>
  <si>
    <t>16/3473/GPD15</t>
  </si>
  <si>
    <t>27A Dunstable Road_x000D_Richmond_x000D_TW9 1UH_x000D_</t>
  </si>
  <si>
    <t>Change of use of the office building (use class B1a) to a 1 bed residential unit (Use Class C3).</t>
  </si>
  <si>
    <t>16/3485/FUL</t>
  </si>
  <si>
    <t>11 And 12 Upper Lodge Mews_x000D_Bushy Park_x000D_Hampton Hill_x000D__x000D_</t>
  </si>
  <si>
    <t>Conversion of number 11 Upper Lodge Mews and number 12 Upper Lodge Mews into one dwelling house with internal refurbishment.</t>
  </si>
  <si>
    <t>16/3526/GPD16</t>
  </si>
  <si>
    <t>132 Heath Road_x000D_Twickenham_x000D_TW1 4BN_x000D_</t>
  </si>
  <si>
    <t>Change of use from B8 (Storage) to C3 (Residential Use) to create 1 x 1 bedroom unit.</t>
  </si>
  <si>
    <t>16/3552/FUL</t>
  </si>
  <si>
    <t>St Michaels Convent_x000D_56 Ham Common_x000D_Ham_x000D_Richmond_x000D_TW10 7JH_x000D_</t>
  </si>
  <si>
    <t>Conversion and extension of the existing convent buildings (following demolition of some mid-20th century extensions), together with new build apartments and houses, to provide a total of 23 residential retirement units, an estate managers office and</t>
  </si>
  <si>
    <t>16/3624/FUL</t>
  </si>
  <si>
    <t>12 Ellerker Gardens_x000D_Richmond_x000D__x000D_</t>
  </si>
  <si>
    <t>The reversion of the existing premises (five studios and one x one bed flat) to a single family dwelling.  Further excavation of existing basement by approximately 1m in depth, external alterations to the property and removal of existing ground floor</t>
  </si>
  <si>
    <t>16/3625/FUL</t>
  </si>
  <si>
    <t>65 Holly Road_x000D_Twickenham_x000D_TW1 4HF_x000D_</t>
  </si>
  <si>
    <t>Demolition of existing car repair workshop and replacement with 1 no. ground floor B1(a) commercial unit and 1 no. 2 bed residential unit with associated landscaping, car and cycle parking.</t>
  </si>
  <si>
    <t>16/3670/FUL</t>
  </si>
  <si>
    <t>36 Denbigh Gardens_x000D_Richmond_x000D_TW10 6EL</t>
  </si>
  <si>
    <t>Demolition of existing two storey detached four bedroom house and construction of new detached two storey five bedroom house.</t>
  </si>
  <si>
    <t>16/3685/FUL</t>
  </si>
  <si>
    <t>11 Tayben Avenue_x000D_Twickenham_x000D_TW2 7RA</t>
  </si>
  <si>
    <t>Demolition of existing garage.  Alterations to main entrance, installation of ramp, loft conversion comprising hip to gable roof extension to rear roof slope, dormer on side roof slope, enlargement of single storey rear extension and two storey side</t>
  </si>
  <si>
    <t>16/3737/FUL</t>
  </si>
  <si>
    <t>57 Sheen Lane_x000D_East Sheen_x000D_London_x000D_SW14 8AB</t>
  </si>
  <si>
    <t>Demolition of the rear part of 57 Sheen Lane and rebuild to create a three-bedroom residential unit, including private external space.</t>
  </si>
  <si>
    <t>16/3759/FUL</t>
  </si>
  <si>
    <t>243 Stanley Road_x000D_Twickenham_x000D_TW2 5NL_x000D_</t>
  </si>
  <si>
    <t>Demolition of an existing detached bungalow, garage and outbuildings and the erection of 2No. detached buildings comprising 1No. three bedroom house and 2No. one bedroom flats with associated parking, cycle and refuse store and hard and soft landscap</t>
  </si>
  <si>
    <t>16/3791/FUL</t>
  </si>
  <si>
    <t>92 - 94 Station Road_x000D_Hampton_x000D_TW12 2AX_x000D_</t>
  </si>
  <si>
    <t>Erection of a single-storey, two-bedroom house with accommodation at roof level and associated car parking, cycle and refuse store.</t>
  </si>
  <si>
    <t>16/3800/FUL</t>
  </si>
  <si>
    <t>12 Morley Road_x000D_Twickenham_x000D_TW1 2HF</t>
  </si>
  <si>
    <t>Change of use of 2 flats to a single dwelling house</t>
  </si>
  <si>
    <t>16/3853/FUL</t>
  </si>
  <si>
    <t>4 Bridgeway House_x000D_High Street_x000D_Whitton_x000D_Twickenham_x000D_TW2 7LE_x000D_</t>
  </si>
  <si>
    <t>Proposed conversion of the existing two bedroom flat into one studio flat and one, one bedroom self-contained flat with associated cycle and refuse stores.</t>
  </si>
  <si>
    <t>16/3876/FUL</t>
  </si>
  <si>
    <t>26 The Terrace_x000D_Barnes_x000D_London_x000D_SW13 0NR</t>
  </si>
  <si>
    <t>Demolition of remaining damaged ground floor structure and stairwell, following the collapse of the original building and subsequent demolition by the Council, and erection of a new house to be built over existing basement from ground to third floor</t>
  </si>
  <si>
    <t>16/3961/FUL</t>
  </si>
  <si>
    <t>8 Barnes High Street_x000D_Barnes_x000D_London_x000D_SW13 9LW</t>
  </si>
  <si>
    <t>Demolition of rear stock room and yard to create a 2 bedroom dwelling over 2 floors with one integral parking space at ground level.</t>
  </si>
  <si>
    <t>16/4127/FUL</t>
  </si>
  <si>
    <t>Weir Cottage_x000D_5 Broom Road_x000D_Teddington_x000D__x000D_</t>
  </si>
  <si>
    <t>Conversion of property into two residential units (1 x 2 bed house and 1 x 3 bed house) with associated alterations to fenestration arrangements; Levelling of ground level; new canopy structure to east elevation and enlargement of rear terrace at gro</t>
  </si>
  <si>
    <t>16/4193/FUL</t>
  </si>
  <si>
    <t>12 Broad Lane_x000D_Hampton_x000D_TW12 3AW</t>
  </si>
  <si>
    <t>Demolition of existing two-storey house and erection of replacement two-storey new build house with accommodation in roof space, associated parking and landscaping.</t>
  </si>
  <si>
    <t>16/4198/GPD15</t>
  </si>
  <si>
    <t>123 Station Road_x000D_Hampton_x000D_TW12 2AL_x000D_</t>
  </si>
  <si>
    <t>Prior approval for the change of use of the rear offices at 123 Station Road from office use (class B1a) to residential (class C3) to provide 4 new residential units (2 x one bedroom flats, 2 x studio flats).</t>
  </si>
  <si>
    <t>16/4203/GPD13</t>
  </si>
  <si>
    <t>34-36 High Street_x000D_Whitton_x000D_Twickenham_x000D_TW2 7LT_x000D_</t>
  </si>
  <si>
    <t>Prior approval for conversion of rear part of shop (Use Class A1) to a self-contained residential unit (Use Class C3) including alterations to insert new doors and windows.</t>
  </si>
  <si>
    <t>16/4231/FUL</t>
  </si>
  <si>
    <t>202 Upper Richmond Road West_x000D_East Sheen_x000D_London_x000D_SW14 8AN_x000D_</t>
  </si>
  <si>
    <t>Alterations with dormer extensions to existing first floor dwelling, conversion into 3 no. apartments incorporating a loft conversion.</t>
  </si>
  <si>
    <t>16/4384/FUL</t>
  </si>
  <si>
    <t>Land Junction Of North Worple Way And Wrights Walk Rear Of_x000D_31 Alder Road_x000D_Mortlake_x000D_London_x000D__x000D_</t>
  </si>
  <si>
    <t>Demolition of the existing garage and erection of a new partially sunken one-bedroom, single-storey dwelling, and provision of a new boundary wall and entrance gate.</t>
  </si>
  <si>
    <t>16/4405/FUL</t>
  </si>
  <si>
    <t>46 Sixth Cross Road_x000D_Twickenham_x000D_TW2 5PB_x000D_</t>
  </si>
  <si>
    <t>Demolition of an existing 3 bedroom bungalow and erection of a new 4 bedroom two storey dwelling (including loft accommodation) with associated landscaping works).</t>
  </si>
  <si>
    <t>16/4491/FUL</t>
  </si>
  <si>
    <t>24 The Causeway_x000D_Teddington_x000D_TW11 0HE</t>
  </si>
  <si>
    <t>Roof extension to facilitate the creation of 1 no. 1 bed flat.  Formalisation of existing rear parking area to provide 2 no. parking spaces, cycle and refuse store.</t>
  </si>
  <si>
    <t>16/4587/FUL</t>
  </si>
  <si>
    <t>24 Christchurch Road_x000D_East Sheen_x000D_London_x000D_SW14 7AA</t>
  </si>
  <si>
    <t>Proposed conversion of garden studio to one person residential studio incorporating the extension of depth and height of existing garden studio in order to create a first floor level, with installation of a rooflight to the eastern roofslope and a ro</t>
  </si>
  <si>
    <t>16/4590/FUL</t>
  </si>
  <si>
    <t>2A Suffolk Road_x000D_Barnes_x000D_London_x000D_SW13 9PH_x000D_</t>
  </si>
  <si>
    <t>Demolition of existing property and the construction of a new 4 bed house with basement with associated landscaping (bin and bike store).</t>
  </si>
  <si>
    <t>16/4635/FUL</t>
  </si>
  <si>
    <t>Construction of a three bedroom single storey dwelling with associated hard and soft landscaping, parking and access road (bollard lit)</t>
  </si>
  <si>
    <t>16/4669/FUL</t>
  </si>
  <si>
    <t>42 George Street_x000D_Richmond_x000D_TW9 1HJ</t>
  </si>
  <si>
    <t>Change of use of first and second floors from A1 ancillary to C3 residential to create 1 No. Studio apartment and 1 No. 2-bedroom apartment. First floor rear extension and alterations to fenestration.</t>
  </si>
  <si>
    <t>16/4753/FUL</t>
  </si>
  <si>
    <t>1 Royal Parade_x000D_Kew_x000D_Richmond_x000D_TW9 3QD_x000D_</t>
  </si>
  <si>
    <t>Retrospective application for the variation to approved schemes 09/0110/FUL &amp; 14/2004/VRC comprising internal alterations to create  2 No. x one bedroom flats in addition to external alterations (AMENDED DESCRIPTION)</t>
  </si>
  <si>
    <t>16/4772/GPD15</t>
  </si>
  <si>
    <t>52 - 64 Heath Road_x000D_Twickenham_x000D__x000D_</t>
  </si>
  <si>
    <t>Change of use of first floor from B1 office use to C3 residential use comprising 9 units (8 x 1 bed and 1 x 2 bed flats)</t>
  </si>
  <si>
    <t>16/4794/FUL</t>
  </si>
  <si>
    <t>Boatrace House_x000D_63 Mortlake High Street_x000D_Mortlake_x000D_London_x000D__x000D_</t>
  </si>
  <si>
    <t>Erection of one additional storey to provide two residential units and alterations to the elevations of the building</t>
  </si>
  <si>
    <t>16/4798/FUL</t>
  </si>
  <si>
    <t>19 Stanley Road_x000D_East Sheen_x000D_London_x000D_SW14 7EB_x000D_</t>
  </si>
  <si>
    <t>Demolition of existing dwelling and the construction of a 2.5/3-storey dwelling with basement including front and rear light well with walk-over covering. Additional construction of car port/storage building to rear of site including vehicular footwa</t>
  </si>
  <si>
    <t>16/4837/GPD15</t>
  </si>
  <si>
    <t>Change of use of the rear offices at 123 Station Road from office use (class B1a) to residential (class C3) to provide 1 no. 4 bed dwellinghouse</t>
  </si>
  <si>
    <t>16/4894/ES191</t>
  </si>
  <si>
    <t>6 North Road_x000D_Kew_x000D_TW9 4HA_x000D_</t>
  </si>
  <si>
    <t>Establish use as 2 no. residential dwellings.</t>
  </si>
  <si>
    <t>16/4932/GPD15</t>
  </si>
  <si>
    <t>Change of use from B1( office use) to C3 (residential - 2 x 2 bed self contained flats)</t>
  </si>
  <si>
    <t>17/0164/GPD15</t>
  </si>
  <si>
    <t>Ground Floor_x000D_101 Holly Road_x000D_Twickenham_x000D_TW1 4HQ_x000D_</t>
  </si>
  <si>
    <t>Change of use of ground floor officer from B1(a) (Office) to C3 (residential) use to provide 1 no. 1 bed dwelling unit</t>
  </si>
  <si>
    <t>17/0220/GPD15</t>
  </si>
  <si>
    <t>5 King Edward Mews_x000D_Barnes_x000D_London_x000D_SW13 9HD_x000D_</t>
  </si>
  <si>
    <t>Change of use of ground floor office (use class B1(a)) to residential dwelling (use class C3).</t>
  </si>
  <si>
    <t>17/0259/FUL</t>
  </si>
  <si>
    <t>2 Queens Road_x000D_East Sheen_x000D_London_x000D_SW14 8PJ</t>
  </si>
  <si>
    <t>Demolition of building and erection of new dwelling with basement.</t>
  </si>
  <si>
    <t>17/0323/FUL</t>
  </si>
  <si>
    <t>Courtyard Apartments_x000D_70B Hampton Road_x000D_Teddington_x000D__x000D_</t>
  </si>
  <si>
    <t>Erection of a three-storey building to provide  4 two-bedroom residential units (Class C3) separate refuse facilities and altered parking layout.</t>
  </si>
  <si>
    <t>17/0330/FUL</t>
  </si>
  <si>
    <t>58 Munster Road_x000D_Teddington_x000D_TW11 9LL</t>
  </si>
  <si>
    <t>1 no. 2 storey 6-bedroom dwellinghouse with rooms in the roof and 1 no. one storey with basement 5-bedroom dwelling house (following demolition of existing dwelling at No.58 Munster Road), and associated refuse/recycling store, cycle parking and park</t>
  </si>
  <si>
    <t>17/0341/GPD13</t>
  </si>
  <si>
    <t>Teddington Garden Centre_x000D_Station Road_x000D_Teddington_x000D_TW11 9AA_x000D_</t>
  </si>
  <si>
    <t>Change of use from retail (Use Class A1) to 1 residential unit (Use Class C3) with associated cycle and refuse provision.</t>
  </si>
  <si>
    <t>17/0346/FUL</t>
  </si>
  <si>
    <t>49 Manor Road_x000D_Richmond_x000D_TW9 1YA</t>
  </si>
  <si>
    <t>Subdivision of house (C3) to form 2 no. 2-bed flats (C3), ground floor infill side extension, to the rear of property, with windows to north elevation and hip to gable roof extension, rear facing dormer, including 2 No. front facing rooflights, follo</t>
  </si>
  <si>
    <t>17/0396/FUL</t>
  </si>
  <si>
    <t>Garage Site_x000D_Craig Road_x000D_Ham_x000D__x000D_</t>
  </si>
  <si>
    <t>Demolition of existing garages and creation of 3 x 1bed 2person flats and 1 x 2bed 3-person bungalow with associated parking and landscaping.</t>
  </si>
  <si>
    <t>17/0460/FUL</t>
  </si>
  <si>
    <t>45 Castelnau_x000D_Barnes_x000D_London_x000D_SW13 9RT</t>
  </si>
  <si>
    <t>Reversion of 4no. flats to a single family dwellinghouse.</t>
  </si>
  <si>
    <t>17/0600/FUL</t>
  </si>
  <si>
    <t>2-4 _x000D_Heath Road_x000D_Twickenham_x000D_TW1 4BZ</t>
  </si>
  <si>
    <t>Change of use from existing open hall (D1) into 2 x residential apartments (C3). _x000D_</t>
  </si>
  <si>
    <t>17/0691/FUL</t>
  </si>
  <si>
    <t>46 High Street_x000D_Hampton Wick_x000D_Kingston Upon Thames_x000D_KT1 4DB_x000D_</t>
  </si>
  <si>
    <t>Change of use of mixed use A1 (Retail)/C3 (Residential) premises to a ground floor unit providing a D1 use (Osteopathic, Physiotherapy, Massage and Acupuncture Services) and 1No. self contained 1-bedroom flat (C3 - Residential) on the upper levels (e</t>
  </si>
  <si>
    <t>17/0733/FUL</t>
  </si>
  <si>
    <t>26 Colston Road_x000D_East Sheen_x000D_London_x000D_SW14 7PG</t>
  </si>
  <si>
    <t>Alterations incorporating rear dormer, rooflights to front roofslope and external stairs to rear.  Alterations to create a 1-bed flat on the first floor, a 2-bed duplex flat on the second and third floor roof extension. Division of the rear roof terr</t>
  </si>
  <si>
    <t>17/0763/GPD15</t>
  </si>
  <si>
    <t>2 Archer Mews_x000D_Hampton Hill_x000D_TW12 1RN_x000D_</t>
  </si>
  <si>
    <t>Change of use of B1 offices to C3 residential use (5 no. studio flats)</t>
  </si>
  <si>
    <t>17/0774/GPD16</t>
  </si>
  <si>
    <t>2 - 3 Stable Mews_x000D_Twickenham_x000D__x000D_</t>
  </si>
  <si>
    <t>Conversion of existing Coach houses from B8 (Storage) use to C3 (Residential) comprising two x 1 bedroom residential units.</t>
  </si>
  <si>
    <t>17/0788/FUL</t>
  </si>
  <si>
    <t>High Wigsell_x000D_35 Twickenham Road_x000D_Teddington_x000D__x000D_</t>
  </si>
  <si>
    <t>Demolition of lock up garages to provide 1 no. detached 4 bedroom dwellinghouse with associated parking, cycle and refuse stores, new boundary fence and hard and soft landscaping.</t>
  </si>
  <si>
    <t>17/0798/FUL</t>
  </si>
  <si>
    <t>25 Cedar Avenue_x000D_Twickenham_x000D_TW2 7HD</t>
  </si>
  <si>
    <t>Demolition of the existing detached bungalow and all outbuildings on site together with infill of the existing ponds to facilitate the construction of a pair of four bedroom semi-detached houses with associated boundary treatment, car parking, bin st</t>
  </si>
  <si>
    <t>17/0908/FUL</t>
  </si>
  <si>
    <t>224 - 226 Hampton Road_x000D_Twickenham_x000D__x000D_</t>
  </si>
  <si>
    <t>Proposed two storey side/rear extension, single storey front and rear extensions and basement level to facilitate the provision of 137.5sqm additional A1(retail) floorspace to existing ground floor A1 retail store (no. 226) and internal reconfigurati</t>
  </si>
  <si>
    <t>17/0956/FUL</t>
  </si>
  <si>
    <t>Rear Of_x000D_74 Church Road_x000D_Barnes_x000D_London_x000D_SW13 0DQ_x000D_</t>
  </si>
  <si>
    <t>Proposed demolition of existing buildings and erection of residential-led mixed-use development and associated works.</t>
  </si>
  <si>
    <t>17/0968/FUL</t>
  </si>
  <si>
    <t>1 Palace Gate_x000D_Hampton Court Road_x000D_Hampton_x000D_East Molesey_x000D_KT8 9BN_x000D_</t>
  </si>
  <si>
    <t>Change of use of part ground floor (stair access) and first floor from B1a(Office) to C3 (residential) use and change of use of part ground floor from A1(retail) to C3(residential).  Replacement door and window on ground floor side elevatio and insta</t>
  </si>
  <si>
    <t>17/1072/FUL</t>
  </si>
  <si>
    <t>422 Upper Richmond Road West_x000D_East Sheen_x000D_London_x000D__x000D_</t>
  </si>
  <si>
    <t>Extension and alterations to existing 2 no. retail units and 1 no. 3-bedroom residential unit to provide 1 no. A1/A2/B1 unit and 4 no. residential units, including provision of lower ground floor level and rear dormers.</t>
  </si>
  <si>
    <t>17/1139/GPD15</t>
  </si>
  <si>
    <t>108 Sherland Road_x000D_Twickenham_x000D_TW1 4HD_x000D_</t>
  </si>
  <si>
    <t>Change of use of property from B1a (office use) to C3 (residential) to provide 1 no. 4 bedroom dwellinghouse</t>
  </si>
  <si>
    <t>17/1207/FUL</t>
  </si>
  <si>
    <t>12 Princes Road_x000D_Kew_x000D_Richmond_x000D_TW9 3HP_x000D_</t>
  </si>
  <si>
    <t>Redevelopment comprising ground floor Change of Use from MOT garage (B2) to a Dental Surgery (D1) and Office (B1); and replacement (over) of 1 no. 2-bed flat with 3 no. 2-bed flats; and associated landscaping.</t>
  </si>
  <si>
    <t>17/1285/GPD15</t>
  </si>
  <si>
    <t>First Floor_x000D_300 - 302 Sandycombe Road_x000D_Richmond_x000D__x000D_</t>
  </si>
  <si>
    <t>Change of use from B1 office to C3 residential.</t>
  </si>
  <si>
    <t>17/1286/VRC</t>
  </si>
  <si>
    <t>Teddington Studios_x000D_Broom Road_x000D_Teddington_x000D__x000D_</t>
  </si>
  <si>
    <t>Variation of approved drawing nos attached to 14/0914/FUL to allow for the development of Block B as two blocks and an increase in the overall number of units from 220 to 238 and minor changes to the riverside walkway._x000D_To allow changes to the interna</t>
  </si>
  <si>
    <t>17/1331/FUL</t>
  </si>
  <si>
    <t>56 Coval Road_x000D_East Sheen_x000D_London_x000D_SW14 7RL_x000D_</t>
  </si>
  <si>
    <t>Application for the creation of a new single three storey family dwelling.</t>
  </si>
  <si>
    <t>17/1371/FUL</t>
  </si>
  <si>
    <t>2A Talbot Road_x000D_Isleworth_x000D_TW7 7HH</t>
  </si>
  <si>
    <t>Change of use from B1(a) business use into a live/work (C3/B1 mixed use) unit.</t>
  </si>
  <si>
    <t>17/1534/FUL</t>
  </si>
  <si>
    <t>The Bugalow Oldfield Centre _x000D_Oldfield Road_x000D_Hampton_x000D_TW12 2HP</t>
  </si>
  <si>
    <t>Temporary change of use from residential (use class C3) to a community centre (use class D2) (temporary use for 2 years).</t>
  </si>
  <si>
    <t>17/1547/FUL</t>
  </si>
  <si>
    <t>103A High Street_x000D_Whitton_x000D_Twickenham_x000D_TW2 7LD_x000D_</t>
  </si>
  <si>
    <t>Additional mansard roof extension and alterations to front elevation to create new separate access from High Street to facilitate the conversion of existing 3 Bed maisonette into 3x 1bedroom 1 Person flats.  Change of use of part ground floor from ba</t>
  </si>
  <si>
    <t>17/1741/FUL</t>
  </si>
  <si>
    <t>1 Victoria Villas_x000D_Richmond_x000D__x000D_</t>
  </si>
  <si>
    <t>Erection of a single storey roof extension to create a new two bedroom flat on Fourth floor of existing building.</t>
  </si>
  <si>
    <t>17/1784/FUL</t>
  </si>
  <si>
    <t>57 Kew Road_x000D_Richmond_x000D_TW9 2NQ</t>
  </si>
  <si>
    <t>Change of Use of Ground Floor from Class A5 (hot food takeaway) to Class A1 (Retail) and Change of Use of First and Second Floors from Class A5 (hot food takeaway) to Class C3 (Residential), with alterations to shopfront.</t>
  </si>
  <si>
    <t>17/1971/FUL</t>
  </si>
  <si>
    <t>59 Ham Street_x000D_Ham_x000D_Richmond_x000D_TW10 7HR_x000D_</t>
  </si>
  <si>
    <t>Demolition of the existing bungalow (C3) and the erection of a pair of semi-detached dwellings with associated landscaping and off-street parking.</t>
  </si>
  <si>
    <t>17/1996/FUL</t>
  </si>
  <si>
    <t>49 Clifford Avenue_x000D_East Sheen_x000D_London_x000D_SW14 7BW</t>
  </si>
  <si>
    <t>Demolition of existing outbuildings and construction of 2 No. detached dwellinghouses.</t>
  </si>
  <si>
    <t>17/2181/GPD15</t>
  </si>
  <si>
    <t>Claridge House_x000D_29 Barnes High Street_x000D_Barnes_x000D_London_x000D_SW13 9LW_x000D_</t>
  </si>
  <si>
    <t>Change from B1 office use into C3 residential use comprising 2 no. 2 bedroom flats.</t>
  </si>
  <si>
    <t>17/2523/FUL</t>
  </si>
  <si>
    <t>Railway Cottage _x000D_White Hart Lane_x000D_Barnes_x000D_London_x000D_SW13 0PZ</t>
  </si>
  <si>
    <t>Conversion of existing dwelling house to 5 no. self-contained flats, comprising 3no. 1 bedroom units, 1no. 2 bedroom unit and 1no. 3 bedroom unit, and external alterations to existing fenestration.</t>
  </si>
  <si>
    <t>17/2532/GPD15</t>
  </si>
  <si>
    <t>The Coach House_x000D_273A Sandycombe Road_x000D_Richmond_x000D_TW9 3LU_x000D_</t>
  </si>
  <si>
    <t>Prior approval for the change of use from office B1(a) to residential (C3) in the form of 5 no. units.</t>
  </si>
  <si>
    <t>17/2534/FUL</t>
  </si>
  <si>
    <t>1 Royston Road_x000D_Richmond_x000D__x000D_</t>
  </si>
  <si>
    <t>Creation of a single storey rear and side extension and conversion of the two lower flats and upper maisonette into a single dwelling house</t>
  </si>
  <si>
    <t>17/2571/GPD15</t>
  </si>
  <si>
    <t>1 And 3_x000D_Foxton Mews_x000D_Richmond_x000D__x000D_</t>
  </si>
  <si>
    <t>Change of use of the building to provide one 1 bedroom dwelling and one 3 bedroom dwelling and three cycle parking spaces (one for the 1 bedroom flat and two for the three bedroom flats).</t>
  </si>
  <si>
    <t>17/2586/FUL</t>
  </si>
  <si>
    <t>First Floor Flat_x000D_18 Percival Road_x000D_East Sheen_x000D_London_x000D_SW14 7QE_x000D_</t>
  </si>
  <si>
    <t>Change of use from 2 no. flats back to a single family dwelling house.</t>
  </si>
  <si>
    <t>17/2597/GPD15</t>
  </si>
  <si>
    <t>West House 108 And East House 109_x000D_South Worple Way_x000D_East Sheen_x000D_London_x000D__x000D_</t>
  </si>
  <si>
    <t>Conversion of East and West House from B1(a) offices to 1 x 2 bed house (C3) (West House) and 2 x 2 bed flats (C3) (East House).</t>
  </si>
  <si>
    <t>17/2656/FUL</t>
  </si>
  <si>
    <t>15 - 17 Paved Court_x000D_Richmond_x000D_TW9 1LZ_x000D_</t>
  </si>
  <si>
    <t>Conversion of upper floors and part ground floor of property from A1 retail use (ground floor level) and storage ancillary to the retail use (first and second floors) to C3 residential comprising 1 no. 1 bedroom flat, incorporating associated interna</t>
  </si>
  <si>
    <t>17/2680/FUL</t>
  </si>
  <si>
    <t>4 Warwick Close_x000D_Hampton_x000D_TW12 2TY</t>
  </si>
  <si>
    <t>Demolition of existing detached house and erection of 3no. new residential units comprising 2x 4 bedroom semi detached houses and 1x detached 5 bedroom house, together with associated landscaping and parking</t>
  </si>
  <si>
    <t>17/2693/GPD15</t>
  </si>
  <si>
    <t>246 Upper Richmond Road West_x000D_East Sheen_x000D_London_x000D_SW14 8AG_x000D_</t>
  </si>
  <si>
    <t>Change of use from Class B1(a) office to Class C3 residential.</t>
  </si>
  <si>
    <t>17/2779/NMA</t>
  </si>
  <si>
    <t>HMP Latchmere House_x000D_Church Road_x000D_Ham_x000D_Richmond_x000D_TW10 5HH_x000D_</t>
  </si>
  <si>
    <t>Non Material Amendment to Planning Permission 17/2779/VRC  (Removal of condition U05665 - NS09 (Formally condition 9 - Lifetime Homes Standards) of Planning Permission 16/0523/VRC) Amendments to include internal amendments to revise housing mix in La</t>
  </si>
  <si>
    <t>17/2824/ES191</t>
  </si>
  <si>
    <t>11 The Hermitage_x000D_Richmond_x000D_TW10 6SH</t>
  </si>
  <si>
    <t>Use a single dwelling house.</t>
  </si>
  <si>
    <t>17/2919/FUL</t>
  </si>
  <si>
    <t>2 Brookwood Avenue_x000D_Barnes_x000D_London_x000D_SW13 0LR</t>
  </si>
  <si>
    <t>Reversion from 2 no. self-contained flats to a single dwelling house.</t>
  </si>
  <si>
    <t>17/2939/FUL</t>
  </si>
  <si>
    <t>54 White Hart Lane_x000D_Barnes_x000D_London_x000D_SW13 0PZ_x000D_</t>
  </si>
  <si>
    <t>Part conversion of rear shop unit and single storey side/rear extension to form a studio flat._x000D_</t>
  </si>
  <si>
    <t>17/2957/FUL</t>
  </si>
  <si>
    <t>4A New Broadway_x000D_Hampton Hill_x000D_Hampton_x000D_TW12 1JG_x000D_</t>
  </si>
  <si>
    <t>Formation of additional floor of accommodation in the form of a mansard style roof extension to facilitate the conversion of existing first floor 3 bedroom flat into 2x1 bedroom flats and provision of 2x1 bedroom flats at second floor level through t</t>
  </si>
  <si>
    <t>17/2988/FUL</t>
  </si>
  <si>
    <t>Ground Floor _x000D_204 Stanley Road_x000D_Teddington_x000D_TW11 8UE</t>
  </si>
  <si>
    <t>Alteration of the former shop frontage, new window on side elevation and erection of single storey side/rear extension to facilitate the change of use of existing ground floor A1(retail) unit to provide 1 x 2 bed flat and 1x one-person studio flat wi</t>
  </si>
  <si>
    <t>17/3045/GPD15</t>
  </si>
  <si>
    <t>Change of use from B1a (office use) to C3 (dwellinghouse) (4 x 1 bed flats)</t>
  </si>
  <si>
    <t>17/3061/FUL</t>
  </si>
  <si>
    <t>19 - 19A Warwick Road_x000D_Hampton Wick_x000D__x000D_</t>
  </si>
  <si>
    <t>Conversion of flats 19 and 19a Warwick Road into a single family dwelling. Replacement window on ground floor front elevation.</t>
  </si>
  <si>
    <t>17/3077/FUL</t>
  </si>
  <si>
    <t>4 Church Street_x000D_Twickenham_x000D_TW1 3NJ</t>
  </si>
  <si>
    <t>Erection of a 3 storey dwellinghouse with accommodation at basement level, associated landscaping works and rear outbuilding for garage.</t>
  </si>
  <si>
    <t>17/3088/FUL</t>
  </si>
  <si>
    <t>74 Lowther Road_x000D_Barnes_x000D_London_x000D_SW13 9NU</t>
  </si>
  <si>
    <t>Demolition of existing house and construction of a new 5 bed house.</t>
  </si>
  <si>
    <t>17/3265/FUL</t>
  </si>
  <si>
    <t>Lestock House_x000D_73B Castelnau_x000D_Barnes_x000D_London_x000D_SW13 9RT_x000D_</t>
  </si>
  <si>
    <t>Demolition of existing detached house and erection of a new detached single family dwellinghouse.</t>
  </si>
  <si>
    <t>17/3402/GPD16</t>
  </si>
  <si>
    <t>Unit 1_x000D_Plough Lane_x000D_Teddington_x000D__x000D_</t>
  </si>
  <si>
    <t>Change of use from B8 (Storage) to C3 (Residential) to create 1 no. studio flat.</t>
  </si>
  <si>
    <t>17/3404/FUL</t>
  </si>
  <si>
    <t>91 Stanley Road_x000D_Teddington_x000D_TW11 8UB</t>
  </si>
  <si>
    <t>Erection of a two storey side and single storey rear extension and change of existing C3(residential) use at first floor to facilitate the provision of B1(a) office floorspace with associated hard and soft landscaping, bin and cycle storage and 2 car</t>
  </si>
  <si>
    <t>17/3504/FUL</t>
  </si>
  <si>
    <t>Second Floor_x000D_57 - 58 George Street_x000D_Richmond_x000D__x000D_</t>
  </si>
  <si>
    <t>Erection of second floor rear extension to create a 2 bedroom, 3 person residential unit (use class C3).</t>
  </si>
  <si>
    <t>17/3531/FUL</t>
  </si>
  <si>
    <t>8 Sutherland Grove_x000D_Teddington_x000D_TW11 8RW</t>
  </si>
  <si>
    <t>Alterations and extensions to no. 8 comprising hip to gable roof extension, demolition of existing shed/workshop to rear and erection of cycle and refuse stores to front garden.  _x000D_Erection of a two storey, three bedroom dwellinghouse. with associated</t>
  </si>
  <si>
    <t>17/3610/FUL</t>
  </si>
  <si>
    <t>67 - 69 Barnes High Street_x000D_Barnes_x000D_London_x000D__x000D_</t>
  </si>
  <si>
    <t>Partial demolition of existing buildings, refurbishment of  2  x commercial units (A2 use Class) on ground floor. Partial new build extensions to the roof in addition to ground, first and second floor extensions to the rear of the site to provide 2 x</t>
  </si>
  <si>
    <t>17/3696/GPD16</t>
  </si>
  <si>
    <t>1A St Leonards Road_x000D_East Sheen_x000D_London_x000D_SW14 7LY_x000D_</t>
  </si>
  <si>
    <t>Change of use of premises from B8 (warehouse/distrubtion) to C3 (residential - 6 x 1 bed flats)</t>
  </si>
  <si>
    <t>17/3701/GPD15</t>
  </si>
  <si>
    <t>3 Foxton Mews_x000D_Richmond_x000D_TW10 6BS_x000D_</t>
  </si>
  <si>
    <t>Change of use from B1(a) office use to C3 residential use to provide 1 x 3 bedroom unit</t>
  </si>
  <si>
    <t>17/3748/FUL</t>
  </si>
  <si>
    <t>101 Forsyth House_x000D_211 - 217 Lower Richmond Road_x000D_Richmond_x000D_TW9 4LN_x000D_</t>
  </si>
  <si>
    <t>Creation of 2 No. x 1 bedroom residential flats through a third floor extension and alterations to fenestration [revised description].</t>
  </si>
  <si>
    <t>17/3795/GPD15</t>
  </si>
  <si>
    <t>25 Church Road_x000D_Teddington_x000D_TW11 8PF_x000D_</t>
  </si>
  <si>
    <t>Change of use from Offices (B1) to Residential (C3).</t>
  </si>
  <si>
    <t>17/3945/ES191</t>
  </si>
  <si>
    <t>245 Upper Richmond Road West_x000D_East Sheen_x000D_London_x000D_SW14 8QS</t>
  </si>
  <si>
    <t>Use of the rear ground floor unit as a self-contained flat under Use Class C3 (Residential).</t>
  </si>
  <si>
    <t>17/4002/FUL</t>
  </si>
  <si>
    <t>228 Kingston Road_x000D_Teddington_x000D__x000D_</t>
  </si>
  <si>
    <t>Reversion of the existing premises (2 flats) back into a single family dwelling house involving construction of a new two storey rear extension, rear loft extension and alterations to the existing front dormer.</t>
  </si>
  <si>
    <t>17/4114/PS192</t>
  </si>
  <si>
    <t>35A Broad Street_x000D_Teddington_x000D_TW11 8QZ_x000D_</t>
  </si>
  <si>
    <t>Change of use from Class C4 (House in Multiple Occupation) to C3 (residential) to provide 1 x 3 bed flat</t>
  </si>
  <si>
    <t>17/4238/FUL</t>
  </si>
  <si>
    <t>105 Queens Road_x000D_Teddington_x000D_TW11 0LZ</t>
  </si>
  <si>
    <t>Demolition of the existing bungalow and construction of a new 6 bedroom detached house, to include external hard and soft landscaping to the front and rear, to be used as a children's home.</t>
  </si>
  <si>
    <t>17/4292/FUL</t>
  </si>
  <si>
    <t>Cliveden House_x000D_Victoria Villas_x000D_Richmond_x000D_TW9 2JX_x000D_</t>
  </si>
  <si>
    <t>Proposed roof and side extension to the existing two storey residential building to provide three new apartment units and to increase the size of four of the existing units. Alterations to elevations including balconies at first and second floor.</t>
  </si>
  <si>
    <t>17/4344/FUL</t>
  </si>
  <si>
    <t>First To Third Floors_x000D_2 The Square_x000D_Richmond_x000D__x000D_</t>
  </si>
  <si>
    <t>Change of use of first, second and third floors from Class A2 (offices) and Class A1 (ancillary office space) to 1 two-bedroom residential dwelling with roof terrace at fourth floor level with associated safety balustrade.</t>
  </si>
  <si>
    <t>17/4422/GPD15</t>
  </si>
  <si>
    <t>Change of use of the ground floor and accommodation above the rear workshop from Class B1(C) Light Industrial to Dwelling (Class C3).</t>
  </si>
  <si>
    <t>17/4517/VRC</t>
  </si>
  <si>
    <t>66 Derby Road_x000D_East Sheen_x000D_London_x000D_SW14 7DP_x000D_</t>
  </si>
  <si>
    <t>Variation of condition U30401 (Approved drawings) of planning permission 17/2624/FUL (Demolition of the existing four bedroom house and erection of two semi-detached, four bedroom townhouses incorporating basements) to allow for internal alterations</t>
  </si>
  <si>
    <t>17/4603/GPD13</t>
  </si>
  <si>
    <t>158 Upper Richmond Road West_x000D_East Sheen_x000D_London_x000D_SW14 8AW_x000D_</t>
  </si>
  <si>
    <t>Change of use of ground floor from A1 retail to C3 residential (3 x one bed flats).</t>
  </si>
  <si>
    <t>17/4605/GPD15</t>
  </si>
  <si>
    <t>10 Church Lane_x000D_Teddington_x000D_TW11 8PA_x000D_</t>
  </si>
  <si>
    <t>Change of use from offices (B1a) to residential (C3) to provide 1 x 3 bed dwellinghouse.</t>
  </si>
  <si>
    <t>17/4606/FUL</t>
  </si>
  <si>
    <t>1 Upper Ham Road_x000D_Ham_x000D__x000D_</t>
  </si>
  <si>
    <t>Construction of 2No. 3 bed dwellinghouses (including basement accommodation) with rear plot boundary alteration.</t>
  </si>
  <si>
    <t>18/0049/FUL</t>
  </si>
  <si>
    <t>269 - 271 Sandycombe Road_x000D_Richmond_x000D__x000D_</t>
  </si>
  <si>
    <t>Change of use to Bed and Breakfast accommodation (use class C1 - Hotel/Guesthouse).</t>
  </si>
  <si>
    <t>18/0282/FUL</t>
  </si>
  <si>
    <t>Upton House_x000D_19 - 20 Queens Ride_x000D_Barnes_x000D_London_x000D_SW13 0HX_x000D_</t>
  </si>
  <si>
    <t>Demolition of the existing 2 storey residential building and single storey garages and erection of a pair of semi-detached, 3 storey (plus basement) 4 bedroom dwellings with associated private gardens and off street parking. Creation of a new crossov</t>
  </si>
  <si>
    <t>18/0305/GPD15</t>
  </si>
  <si>
    <t>Argyle House_x000D_1 Dee Road_x000D_Richmond_x000D__x000D_</t>
  </si>
  <si>
    <t>Change of use of basement from B1a (office use) to C3 (residential use) - creation of 1 x 2 bed flat</t>
  </si>
  <si>
    <t>18/0774/ES191</t>
  </si>
  <si>
    <t>7A Kneller Road_x000D_Twickenham_x000D_TW2 7DF</t>
  </si>
  <si>
    <t>Application to establish the use of No.7A Kneller Road as a separate self-contained dwelling unit.</t>
  </si>
  <si>
    <t>0 bed ex</t>
  </si>
  <si>
    <t>1 bed ex</t>
  </si>
  <si>
    <t>2 bed ex</t>
  </si>
  <si>
    <t>3 bed ex</t>
  </si>
  <si>
    <t>4 bed ex</t>
  </si>
  <si>
    <t>5 bed ex</t>
  </si>
  <si>
    <t>6 bed ex</t>
  </si>
  <si>
    <t>7 bed ex</t>
  </si>
  <si>
    <t>0 bed pr</t>
  </si>
  <si>
    <t>1 bed pr</t>
  </si>
  <si>
    <t>2 bed pr</t>
  </si>
  <si>
    <t>3 bed pr</t>
  </si>
  <si>
    <t>4 bed pr</t>
  </si>
  <si>
    <t>5 bed pr</t>
  </si>
  <si>
    <t>6 bed pr</t>
  </si>
  <si>
    <t>7 bed pr</t>
  </si>
  <si>
    <t>Units Existing</t>
  </si>
  <si>
    <t>Units Proposed</t>
  </si>
  <si>
    <t>Status</t>
  </si>
  <si>
    <t>01. Completion</t>
  </si>
  <si>
    <t>02. Under Construction</t>
  </si>
  <si>
    <t>03. Not Started</t>
  </si>
  <si>
    <t>Row Labels</t>
  </si>
  <si>
    <t>Grand Total</t>
  </si>
  <si>
    <t>Inland Revenue_x000D_ Ruskin Avenue _x000D_Kew_x000D__x000D_</t>
  </si>
  <si>
    <t>Table 1</t>
  </si>
  <si>
    <t>Performance against London Plan (July 2011) target (2011 to 2021)</t>
  </si>
  <si>
    <t>Additional Homes (net)</t>
  </si>
  <si>
    <t>London Plan Target</t>
  </si>
  <si>
    <t>Total</t>
  </si>
  <si>
    <t>% of Target</t>
  </si>
  <si>
    <t>2011/12</t>
  </si>
  <si>
    <t>2012/13</t>
  </si>
  <si>
    <t>2013/14</t>
  </si>
  <si>
    <t>2014/15</t>
  </si>
  <si>
    <t>2015/16</t>
  </si>
  <si>
    <t>2016/17</t>
  </si>
  <si>
    <t>Conventional Supply</t>
  </si>
  <si>
    <t>Table 1a</t>
  </si>
  <si>
    <t>Performance against Further Alterations to the London Plan (2015) target (2015 to 2025)</t>
  </si>
  <si>
    <t>Table 1b</t>
  </si>
  <si>
    <t>Five year housing land supply calculation methodology</t>
  </si>
  <si>
    <t>a</t>
  </si>
  <si>
    <t>London Plan (FALP) Requirement 1 April 2015 to 31 March 2025 (10 year plan period)</t>
  </si>
  <si>
    <t>b</t>
  </si>
  <si>
    <t>c</t>
  </si>
  <si>
    <t>a - b</t>
  </si>
  <si>
    <t>d</t>
  </si>
  <si>
    <t>Average per year</t>
  </si>
  <si>
    <t>e</t>
  </si>
  <si>
    <t>Five year requirement</t>
  </si>
  <si>
    <t>d x 5</t>
  </si>
  <si>
    <t>f</t>
  </si>
  <si>
    <t>Five percent buffer</t>
  </si>
  <si>
    <t>e x 0.05</t>
  </si>
  <si>
    <t>g</t>
  </si>
  <si>
    <t>Total five year requirement (including 5% buffer)</t>
  </si>
  <si>
    <t>e + f</t>
  </si>
  <si>
    <t>h</t>
  </si>
  <si>
    <t>Estimated supply over five year period</t>
  </si>
  <si>
    <t>i</t>
  </si>
  <si>
    <t>Five year land supply as a percentage of requirement (excluding any buffer)</t>
  </si>
  <si>
    <t>(h ÷ e) x 100</t>
  </si>
  <si>
    <t>j</t>
  </si>
  <si>
    <t>Five year land supply expressed in years (excluding any buffer)</t>
  </si>
  <si>
    <t>h ÷ d</t>
  </si>
  <si>
    <t>Table 1c</t>
  </si>
  <si>
    <t>Site Type</t>
  </si>
  <si>
    <t>Total used for 5-year supply</t>
  </si>
  <si>
    <t>New Build under construction</t>
  </si>
  <si>
    <t>New Build Sites with planning permission</t>
  </si>
  <si>
    <t>Conversion sites under construction</t>
  </si>
  <si>
    <t>Conversion sites with planning permission</t>
  </si>
  <si>
    <t>Conversion sites with prior notification approval</t>
  </si>
  <si>
    <t>Total 5 year supply</t>
  </si>
  <si>
    <t>Table 2</t>
  </si>
  <si>
    <t>Housing Capacity</t>
  </si>
  <si>
    <t>New Build</t>
  </si>
  <si>
    <t>Conversions</t>
  </si>
  <si>
    <t xml:space="preserve">Gross </t>
  </si>
  <si>
    <t>Net</t>
  </si>
  <si>
    <t>Under Construction</t>
  </si>
  <si>
    <t>Planning Permissions</t>
  </si>
  <si>
    <t>Potential Sites</t>
  </si>
  <si>
    <t>Table 3</t>
  </si>
  <si>
    <t>Open Market</t>
  </si>
  <si>
    <t>Affordable</t>
  </si>
  <si>
    <t>Tenure Unknown</t>
  </si>
  <si>
    <t>Total Affordable</t>
  </si>
  <si>
    <t>% Affordable</t>
  </si>
  <si>
    <t>Intermediate</t>
  </si>
  <si>
    <t>Social/Affordable Rent</t>
  </si>
  <si>
    <t>Gross</t>
  </si>
  <si>
    <t>Small Sites Allowance</t>
  </si>
  <si>
    <t>Table 4</t>
  </si>
  <si>
    <t>*Note Pipeline includes some dwellings expected to be completed outside of the plan period</t>
  </si>
  <si>
    <t>Table 5</t>
  </si>
  <si>
    <t>Year</t>
  </si>
  <si>
    <t xml:space="preserve"> Completions</t>
  </si>
  <si>
    <t>2001/02</t>
  </si>
  <si>
    <t>2002/03</t>
  </si>
  <si>
    <t>2003/04</t>
  </si>
  <si>
    <t>2004/05</t>
  </si>
  <si>
    <t>2005/06</t>
  </si>
  <si>
    <t>2006/07</t>
  </si>
  <si>
    <t>2007/08</t>
  </si>
  <si>
    <t>2008/09</t>
  </si>
  <si>
    <t>2009/10</t>
  </si>
  <si>
    <t>2010/11</t>
  </si>
  <si>
    <t>Table 6</t>
  </si>
  <si>
    <t>Development Type</t>
  </si>
  <si>
    <t>Permissions</t>
  </si>
  <si>
    <t>Starts</t>
  </si>
  <si>
    <t>Completions</t>
  </si>
  <si>
    <t xml:space="preserve"> New Build</t>
  </si>
  <si>
    <t xml:space="preserve"> Conversions</t>
  </si>
  <si>
    <t xml:space="preserve"> Total</t>
  </si>
  <si>
    <t>Table 7</t>
  </si>
  <si>
    <t>Total Net</t>
  </si>
  <si>
    <t>Table 8</t>
  </si>
  <si>
    <t xml:space="preserve"> Open Market</t>
  </si>
  <si>
    <t>Units</t>
  </si>
  <si>
    <t>%</t>
  </si>
  <si>
    <t>Table 9</t>
  </si>
  <si>
    <t>Dwelling Type / Size</t>
  </si>
  <si>
    <t>Prior Approvals</t>
  </si>
  <si>
    <t>Percentage</t>
  </si>
  <si>
    <t>Table 10</t>
  </si>
  <si>
    <t>Proportion of housing completions provided by large sites</t>
  </si>
  <si>
    <t>Table 10a</t>
  </si>
  <si>
    <t>Net completions on small / large sites</t>
  </si>
  <si>
    <t>Small</t>
  </si>
  <si>
    <t>Large</t>
  </si>
  <si>
    <t>% Small</t>
  </si>
  <si>
    <t>% Large</t>
  </si>
  <si>
    <t xml:space="preserve">Total </t>
  </si>
  <si>
    <t>FY average</t>
  </si>
  <si>
    <t>Spatial Areas</t>
  </si>
  <si>
    <t>Town Centres</t>
  </si>
  <si>
    <t>Policy Areas</t>
  </si>
  <si>
    <t>Table 11</t>
  </si>
  <si>
    <t>Net completions within main centre boundaries (Total conventional supply)</t>
  </si>
  <si>
    <t>Table 12</t>
  </si>
  <si>
    <t>Net completions by policy areas (Total conventional supply)</t>
  </si>
  <si>
    <t>Town Centre</t>
  </si>
  <si>
    <t>Policy Area</t>
  </si>
  <si>
    <t>East Sheen</t>
  </si>
  <si>
    <t>Richmond</t>
  </si>
  <si>
    <t>Thames Policy Area</t>
  </si>
  <si>
    <t>Teddington</t>
  </si>
  <si>
    <t>Mixed Use Land</t>
  </si>
  <si>
    <t>Twickenham</t>
  </si>
  <si>
    <t>Whitton</t>
  </si>
  <si>
    <t>OOLTI</t>
  </si>
  <si>
    <t>Total in Town Centres</t>
  </si>
  <si>
    <t>Green Belt MOL</t>
  </si>
  <si>
    <t>Wards</t>
  </si>
  <si>
    <t>Table 13</t>
  </si>
  <si>
    <t>Ward</t>
  </si>
  <si>
    <t>Barnes</t>
  </si>
  <si>
    <t>Fulwell, Hampton Hill</t>
  </si>
  <si>
    <t>Ham, Petersham, Richmond Riverside</t>
  </si>
  <si>
    <t>Hampton North</t>
  </si>
  <si>
    <t>Hampton</t>
  </si>
  <si>
    <t>Hampton Wick</t>
  </si>
  <si>
    <t>Heathfield</t>
  </si>
  <si>
    <t>Kew</t>
  </si>
  <si>
    <t>Mortlake, Barnes Common</t>
  </si>
  <si>
    <t>North Richmond</t>
  </si>
  <si>
    <t>South Richmond</t>
  </si>
  <si>
    <t>South Twickenham</t>
  </si>
  <si>
    <t>St Margarets, North Twickenham</t>
  </si>
  <si>
    <t>Twickenham Riverside</t>
  </si>
  <si>
    <t>West Twickenham</t>
  </si>
  <si>
    <t>Table 14</t>
  </si>
  <si>
    <t>Proposed</t>
  </si>
  <si>
    <t>Existing</t>
  </si>
  <si>
    <t>Net Gain</t>
  </si>
  <si>
    <t>Dwelling Mix</t>
  </si>
  <si>
    <t>Table 15</t>
  </si>
  <si>
    <t>Net new build units completed by unit size and tenure</t>
  </si>
  <si>
    <t>Net new build units completed by unit size</t>
  </si>
  <si>
    <t>Studio</t>
  </si>
  <si>
    <t>1 bed</t>
  </si>
  <si>
    <t>2 bed</t>
  </si>
  <si>
    <t>3 bed</t>
  </si>
  <si>
    <t>4 + bed</t>
  </si>
  <si>
    <t>Not Known</t>
  </si>
  <si>
    <t>Market</t>
  </si>
  <si>
    <t>Table 16</t>
  </si>
  <si>
    <t>Net new build units with planning permission by unit size and tenure</t>
  </si>
  <si>
    <t>Net new build units with planning permission by unit size</t>
  </si>
  <si>
    <t>Future Housing Supply</t>
  </si>
  <si>
    <t>Table 17</t>
  </si>
  <si>
    <t>Total 2018- 2023</t>
  </si>
  <si>
    <t>2023-2028</t>
  </si>
  <si>
    <t>New Build Sites Under Construction</t>
  </si>
  <si>
    <t>Conversion Sites Under Construction</t>
  </si>
  <si>
    <t>Conversion Sites with planning permission</t>
  </si>
  <si>
    <t>Prior Approval Sites Under Construction</t>
  </si>
  <si>
    <t>Prior Approval Sites with approval</t>
  </si>
  <si>
    <t>Proposal / Other known large sites</t>
  </si>
  <si>
    <t>Fulwell and Hampton Hill</t>
  </si>
  <si>
    <t>Ham, Petersham &amp; Richmond Riverside</t>
  </si>
  <si>
    <t>Mortlake and Barnes Common</t>
  </si>
  <si>
    <t>St Margarets and North Twickenham</t>
  </si>
  <si>
    <t>Not Started</t>
  </si>
  <si>
    <t>Potential</t>
  </si>
  <si>
    <t>Completions Net</t>
  </si>
  <si>
    <t>Site Status</t>
  </si>
  <si>
    <t>(Multiple Items)</t>
  </si>
  <si>
    <t>Completions Gross</t>
  </si>
  <si>
    <t>Tenure</t>
  </si>
  <si>
    <t>(All)</t>
  </si>
  <si>
    <t>CHU</t>
  </si>
  <si>
    <t>CON</t>
  </si>
  <si>
    <t>EXT</t>
  </si>
  <si>
    <t>MIX</t>
  </si>
  <si>
    <t>NEW</t>
  </si>
  <si>
    <t>PA</t>
  </si>
  <si>
    <t>Table 3 - Tenure</t>
  </si>
  <si>
    <t>Net Completions Intermediate</t>
  </si>
  <si>
    <t>Under Construction Intermediate</t>
  </si>
  <si>
    <t>Not Started Intermediate</t>
  </si>
  <si>
    <t>Net Completions Open Market</t>
  </si>
  <si>
    <t>Under Construction Open Market</t>
  </si>
  <si>
    <t>Not Started Open Market</t>
  </si>
  <si>
    <t>(blank)</t>
  </si>
  <si>
    <t>Completions Open Market</t>
  </si>
  <si>
    <t>Completions Intermediate</t>
  </si>
  <si>
    <t>5 year supply</t>
  </si>
  <si>
    <t>Castelnau</t>
  </si>
  <si>
    <t>Hampton Road</t>
  </si>
  <si>
    <t>High Street</t>
  </si>
  <si>
    <t>Kew Gardens Station</t>
  </si>
  <si>
    <t>Kew Road</t>
  </si>
  <si>
    <t>Mortlake</t>
  </si>
  <si>
    <t>Sheen Road</t>
  </si>
  <si>
    <t>St Margarets</t>
  </si>
  <si>
    <t>Station Road</t>
  </si>
  <si>
    <t>Thames Street</t>
  </si>
  <si>
    <t>Twickenham Green</t>
  </si>
  <si>
    <r>
      <t>Richmond upon Thames - Authority Monitoring Report 
Housing Land Financial Year Report 2017/18 - Position at 1</t>
    </r>
    <r>
      <rPr>
        <b/>
        <vertAlign val="superscript"/>
        <sz val="16"/>
        <rFont val="Arial"/>
        <family val="2"/>
      </rPr>
      <t>st</t>
    </r>
    <r>
      <rPr>
        <b/>
        <sz val="16"/>
        <rFont val="Arial"/>
        <family val="2"/>
      </rPr>
      <t xml:space="preserve"> April 2018</t>
    </r>
  </si>
  <si>
    <t>2017/18</t>
  </si>
  <si>
    <t>Net Dwellings</t>
  </si>
  <si>
    <t>Sum of Net Dwellings</t>
  </si>
  <si>
    <t>Sum of Units Proposed</t>
  </si>
  <si>
    <t xml:space="preserve">Provision (70% of plan period)   </t>
  </si>
  <si>
    <t>Net completions 1 April 2015 to 31 March 2018</t>
  </si>
  <si>
    <t>Remaining London Plan Requirement 31 March 2018 to 31 March 2025 (7 year plan period)</t>
  </si>
  <si>
    <t>c ÷ 7 years</t>
  </si>
  <si>
    <t>Application Type</t>
  </si>
  <si>
    <t>Development Category</t>
  </si>
  <si>
    <t>Budweiser Stag Brewery, Mortlake</t>
  </si>
  <si>
    <t>Richmond Station and above track, The Quadrant</t>
  </si>
  <si>
    <t>Friars Lane Car Park</t>
  </si>
  <si>
    <t>Platts Eyott</t>
  </si>
  <si>
    <t>Twickenham Riverside (Former Pool Site) and south of King Street</t>
  </si>
  <si>
    <t>Police Station, London Road, Twickenham</t>
  </si>
  <si>
    <t>Telephone Exchange, Garfield Road, Twickenham</t>
  </si>
  <si>
    <t>Station Yard, Twickenham</t>
  </si>
  <si>
    <t>Telephone Exchange, Ashdale Road</t>
  </si>
  <si>
    <t>Mereway Day Centre, Mereway Road</t>
  </si>
  <si>
    <t>Teddington Delivery Office, 19 High Street, Teddington</t>
  </si>
  <si>
    <t>Strathmore Centre, Strathmore Road</t>
  </si>
  <si>
    <t>Telephone Exchange, High Street, Teddington</t>
  </si>
  <si>
    <t>Kew Biothane Plant, Mellis Avenue</t>
  </si>
  <si>
    <t>Cassel Hospital, Ham Common, Ham</t>
  </si>
  <si>
    <t>Ham Central Area</t>
  </si>
  <si>
    <t>Hampton Delivery Office, Rosehill, Hampton</t>
  </si>
  <si>
    <t>Telephone Exchange, Upper Richmond Road, East Sheen</t>
  </si>
  <si>
    <t>Barnes Hospital</t>
  </si>
  <si>
    <t>Mortlake And Barnes Delivery Office, 2-12 Mortlake High Street, Mortlake</t>
  </si>
  <si>
    <t>Sainsbury’s, Manor Road/Lower Richmond Road</t>
  </si>
  <si>
    <t>Kneller Hall, Whitton</t>
  </si>
  <si>
    <t>Small Sites Trend</t>
  </si>
  <si>
    <t>07. Small Sites Trend</t>
  </si>
  <si>
    <t>04. Identified Site</t>
  </si>
  <si>
    <t>TAAP TW7</t>
  </si>
  <si>
    <t>TAAP TW6</t>
  </si>
  <si>
    <t>TAAP TW5</t>
  </si>
  <si>
    <t>TAAP TW2</t>
  </si>
  <si>
    <t>Other known large site</t>
  </si>
  <si>
    <t>Small Sites</t>
  </si>
  <si>
    <t>Unknown</t>
  </si>
  <si>
    <t>Affordable Rent</t>
  </si>
  <si>
    <t>Net Completions Affordable Rent</t>
  </si>
  <si>
    <t>Under Construction Affordable Rent</t>
  </si>
  <si>
    <t>Not Started Affordable Rent</t>
  </si>
  <si>
    <t>Completed 2017/2018</t>
  </si>
  <si>
    <t>New Build Completions Net</t>
  </si>
  <si>
    <t>New Build Under Construction Net</t>
  </si>
  <si>
    <t>New Build Under Construction Gross</t>
  </si>
  <si>
    <t>New Build Not Started Net</t>
  </si>
  <si>
    <t>New Build Not Started Gross</t>
  </si>
  <si>
    <t xml:space="preserve">Provision 
(30% of plan period)   </t>
  </si>
  <si>
    <t>New Build Completions Gross</t>
  </si>
  <si>
    <t>Conversions Completions Net</t>
  </si>
  <si>
    <t>Conversions Completions Gross</t>
  </si>
  <si>
    <t>Conversions Under Construction Net</t>
  </si>
  <si>
    <t>Conversions Under Construction Gross</t>
  </si>
  <si>
    <t>Conversions Not Started Net</t>
  </si>
  <si>
    <t>Conversions Not Started Gross</t>
  </si>
  <si>
    <t>All Completions Net</t>
  </si>
  <si>
    <t>All Under Construction Net</t>
  </si>
  <si>
    <t>All Not Started Net</t>
  </si>
  <si>
    <t>All Completions Gross</t>
  </si>
  <si>
    <t>All Under Construction Gross</t>
  </si>
  <si>
    <t>All Not Started Gross</t>
  </si>
  <si>
    <t>Housing land capacity at 1st April 2018 (Total conventional supply)</t>
  </si>
  <si>
    <t>Completions Affordable Rent</t>
  </si>
  <si>
    <t>Completed 2017/18</t>
  </si>
  <si>
    <t>New Build Completions Open Market Net</t>
  </si>
  <si>
    <t>New Build Completions Open Market Gross</t>
  </si>
  <si>
    <t>New Build Under Construction Open Market Net</t>
  </si>
  <si>
    <t>New Build Under Construction Open Market Gross</t>
  </si>
  <si>
    <t>New Build Not Started Open Market Net</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</si>
  <si>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</si>
  <si>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</si>
  <si>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</si>
  <si>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</si>
  <si>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</si>
  <si>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</si>
  <si>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</si>
  <si>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</si>
  <si>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Net</t>
  </si>
  <si>
    <t>New Build Not Started Affordable Rent Net</t>
  </si>
  <si>
    <t>New Build Not Started Affordable Rent Gross</t>
  </si>
  <si>
    <t>New Build Under Construction Affordable Rent Gross</t>
  </si>
  <si>
    <t>New Build Completions Affordable Rent Gross</t>
  </si>
  <si>
    <t>Net units completed during the period 2001/02 to 2017/18 (Total conventional supply)</t>
  </si>
  <si>
    <t xml:space="preserve">Studio </t>
  </si>
  <si>
    <t xml:space="preserve">1 bed </t>
  </si>
  <si>
    <t xml:space="preserve">2 bed </t>
  </si>
  <si>
    <t xml:space="preserve">3 bed </t>
  </si>
  <si>
    <t xml:space="preserve">4+ bed </t>
  </si>
  <si>
    <t>0 bed net</t>
  </si>
  <si>
    <t>1 bed net</t>
  </si>
  <si>
    <t>2 bed net</t>
  </si>
  <si>
    <t>3 bed net</t>
  </si>
  <si>
    <t>4 bed net</t>
  </si>
  <si>
    <t>5 bed net</t>
  </si>
  <si>
    <t>6 bed net</t>
  </si>
  <si>
    <t>7 bed net</t>
  </si>
  <si>
    <t>Sum of 0 bed net</t>
  </si>
  <si>
    <t>Sum of 1 bed net</t>
  </si>
  <si>
    <t>Sum of 2 bed net</t>
  </si>
  <si>
    <t>Sum of 3 bed net</t>
  </si>
  <si>
    <t>Sum of 4 bed net</t>
  </si>
  <si>
    <t>Sum of 5 bed net</t>
  </si>
  <si>
    <t>Sum of 6 bed net</t>
  </si>
  <si>
    <t>Sum of 7 bed net</t>
  </si>
  <si>
    <t>Large Site Completion</t>
  </si>
  <si>
    <t>Affordable Rented</t>
  </si>
  <si>
    <t>Table 15 &amp; 16</t>
  </si>
  <si>
    <t>Net new build units under construction by unit size and tenure</t>
  </si>
  <si>
    <t>Net units with planning permission, commenced or completed by Ward in 2017/18 (Total conventional supply)</t>
  </si>
  <si>
    <t>Green_Belt</t>
  </si>
  <si>
    <t>Mixed_Land_Use</t>
  </si>
  <si>
    <t>Town_Centre</t>
  </si>
  <si>
    <t>TPA</t>
  </si>
  <si>
    <t>Ham, Petersham and Richmond Riverside</t>
  </si>
  <si>
    <t>St. Margarets and North Twickenham</t>
  </si>
  <si>
    <t>Stanley Road</t>
  </si>
  <si>
    <t>White Hart Lane/Mortlake H</t>
  </si>
  <si>
    <t>White Hart lane</t>
  </si>
  <si>
    <t>Church Road/Castelnau</t>
  </si>
  <si>
    <t>Sandycombe Road North</t>
  </si>
  <si>
    <t>Oldfield Road</t>
  </si>
  <si>
    <t>Sum of Units Existing</t>
  </si>
  <si>
    <t>Net units completed by Ward in 2017/18 (Total conventional supply)</t>
  </si>
  <si>
    <t xml:space="preserve">Table 17 - </t>
  </si>
  <si>
    <t>Housing land capacity at 1st April 2018, by tenure (Total conventional supply)</t>
  </si>
  <si>
    <t>Housing land capacity at 1st April 2018, by tenure (New build only)</t>
  </si>
  <si>
    <t>Net units with planning permission, commenced or completed in 2017/18 by development type</t>
  </si>
  <si>
    <t>Net units with planning permission, commenced or completed in 2017/18 by tenure</t>
  </si>
  <si>
    <t>08/4251/FUL</t>
  </si>
  <si>
    <t>10/3494/FUL</t>
  </si>
  <si>
    <t>14/4978/FUL</t>
  </si>
  <si>
    <t>15/5333/FUL</t>
  </si>
  <si>
    <t>17/0954/ES191</t>
  </si>
  <si>
    <t>2 Elm Grove Road_x000D_Barnes_x000D_London_x000D_SW13 0BT_x000D_</t>
  </si>
  <si>
    <t>Erection of a four storey dwelling with basement in the garden of no.2 Elm Grove Road. (Previous application for 3-storey dwelling without basement approved ref DC/JCO/04/2696/FUL/FUL on 22.12.2004 - this application is identical with this previous a</t>
  </si>
  <si>
    <t>107 Hampton Road_x000D_Teddington_x000D_TW12 1JQ_x000D_</t>
  </si>
  <si>
    <t>Change of use of first floor into two bedroom flat. Internal/External alterations.</t>
  </si>
  <si>
    <t>37 Cambridge Park_x000D_Twickenham_x000D_TW1 2JU_x000D_</t>
  </si>
  <si>
    <t>Replacing existing 4 bedroom house with a pair of semi-detached 4-5 bedroom houses with lower ground, ground and first floors plus roof space</t>
  </si>
  <si>
    <t>Sub-division of the existing mixed Class A1 and A3 use at ground floor level, conversion of the rear part of the ground floor to a self-contained one bedroom flat and the retention of an independent mixed Class A1 and Class A3 use fronting Heath Road</t>
  </si>
  <si>
    <t>8 Stanley Gardens Road_x000D_Teddington_x000D__x000D_</t>
  </si>
  <si>
    <t>Use of ground floor as an independent flat (Use class C3).</t>
  </si>
  <si>
    <t>15/4434/FUL</t>
  </si>
  <si>
    <t>20 Morley Road_x000D_Twickenham_x000D__x000D_</t>
  </si>
  <si>
    <t>Reversion of 2No. self-contained flats to one single dwelling; Alterations to fenestration and existing rear infill extension; Installation of rooflights to front roofslope.</t>
  </si>
  <si>
    <t>2017/18 ( R)</t>
  </si>
  <si>
    <t>2018/19 ( C)</t>
  </si>
  <si>
    <t>2019/20 (1)</t>
  </si>
  <si>
    <t>2020/21 (2)</t>
  </si>
  <si>
    <t>2021/22 (3)</t>
  </si>
  <si>
    <t>2022/23 (4)</t>
  </si>
  <si>
    <t>2023/24 (5)</t>
  </si>
  <si>
    <t>2024/25 (6)</t>
  </si>
  <si>
    <t>2025/26 (7)</t>
  </si>
  <si>
    <t>2026/27 (8)</t>
  </si>
  <si>
    <t>2027/28 (9)</t>
  </si>
  <si>
    <t>2028 /29 (10)</t>
  </si>
  <si>
    <t>Sum of 2018/19 ( C)</t>
  </si>
  <si>
    <t>Sum of 2017/18 ( R)</t>
  </si>
  <si>
    <t>Sum of 2019/20 (1)</t>
  </si>
  <si>
    <t>Sum of 2020/21 (2)</t>
  </si>
  <si>
    <t>Sum of 2021/22 (3)</t>
  </si>
  <si>
    <t>Sum of 2022/23 (4)</t>
  </si>
  <si>
    <t>Sum of 2023/24 (5)</t>
  </si>
  <si>
    <t>London Plan Period</t>
  </si>
  <si>
    <t>2011 London Plan</t>
  </si>
  <si>
    <t>2015 Further Alterations to the London Plan</t>
  </si>
  <si>
    <t>2015 Further Alterations to the London Plan (Continued)</t>
  </si>
  <si>
    <t>2018/19</t>
  </si>
  <si>
    <t>2019/20</t>
  </si>
  <si>
    <t>2020/21</t>
  </si>
  <si>
    <t>2021/22</t>
  </si>
  <si>
    <t>2022/23</t>
  </si>
  <si>
    <t>2023/24</t>
  </si>
  <si>
    <t>2024/25</t>
  </si>
  <si>
    <t>2025/26</t>
  </si>
  <si>
    <t>2026/27</t>
  </si>
  <si>
    <t>2027/28</t>
  </si>
  <si>
    <t>2028/29</t>
  </si>
  <si>
    <t>2029/30</t>
  </si>
  <si>
    <t>2030/31</t>
  </si>
  <si>
    <t>2031/32</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</si>
  <si>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</si>
  <si>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</si>
  <si>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</si>
  <si>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</si>
  <si>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</si>
  <si>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</si>
  <si>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</si>
  <si>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</si>
  <si>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above Cumulative Target</t>
  </si>
  <si>
    <t>X</t>
  </si>
  <si>
    <t>Sum of 2024/25 (6)</t>
  </si>
  <si>
    <t>Sum of 2025/26 (7)</t>
  </si>
  <si>
    <t>Sum of 2026/27 (8)</t>
  </si>
  <si>
    <t>Sum of 2027/28 (9)</t>
  </si>
  <si>
    <t>Sum of 2028 /29 (10)</t>
  </si>
  <si>
    <t>Total Pipeline at 01/04/2018</t>
  </si>
  <si>
    <t>Managed Annual Target incorporating Past and Projected Completions</t>
  </si>
  <si>
    <t>07/2346/FUL</t>
  </si>
  <si>
    <t>62 Mill Farm Crescent_x000D_Whitton_x000D_Middlesex_x000D_TW4 5PG_x000D_</t>
  </si>
  <si>
    <t>Conversion of house into three units incorporating: one studio unit, one 1-bedroom unit,one 3-bedroom unit. Rear Extension And Associated Parking, Refuse And Cycle Storage Facilities.</t>
  </si>
  <si>
    <t>15/1444/FUL</t>
  </si>
  <si>
    <t>3 - 5 Richmond Hill_x000D_Richmond_x000D__x000D_</t>
  </si>
  <si>
    <t>The reversion of the interconnected Buildings of Townscape Merit from vacant office premises (Use Class B1: Business) to residential use single-family dwelling (Use Class C3: Dwelling Houses) with external alterations and associated works.</t>
  </si>
  <si>
    <t>15/2746/GPD15</t>
  </si>
  <si>
    <t>Burnham House_x000D_4 Archer Mews_x000D_Hampton Hill_x000D_Hampton_x000D_TW12 1RN_x000D_</t>
  </si>
  <si>
    <t>Change of use from B1a (office use) to C3 residential use (3 units)</t>
  </si>
  <si>
    <t>16/1373/FUL</t>
  </si>
  <si>
    <t>Alterations and refurbishment to provide a single family dwelling house.</t>
  </si>
  <si>
    <t>Proposal / other known Sites</t>
  </si>
  <si>
    <t>Housing Land Supply by ward (net gain) 2018/19 – 2023/24</t>
  </si>
  <si>
    <t>Identified Site 5 year</t>
  </si>
  <si>
    <t>Housing Land Supply 2018/19 – 2023/24</t>
  </si>
  <si>
    <t>Expected Housing Delivery Trajectory</t>
  </si>
  <si>
    <t xml:space="preserve"> Affordable</t>
  </si>
  <si>
    <t>63 - 71 High Street, Hampton Hill</t>
  </si>
  <si>
    <t>Table 18</t>
  </si>
  <si>
    <r>
      <t xml:space="preserve">Dwelling </t>
    </r>
    <r>
      <rPr>
        <b/>
        <sz val="9"/>
        <rFont val="Arial"/>
        <family val="2"/>
      </rPr>
      <t>Size of Net Completions 2017/18 (All tenures)</t>
    </r>
  </si>
  <si>
    <t>Conventional Supply: refers to all new build, change of use, conversions and extensions resulting in a change of residential units.</t>
  </si>
  <si>
    <t>Net completions by tenure and financial year (2005/06 to 2017/18) (Total conventional supply)</t>
  </si>
  <si>
    <t>5YHLS Tests</t>
  </si>
  <si>
    <t>Planning Ref</t>
  </si>
  <si>
    <t>Address</t>
  </si>
  <si>
    <t>Proposal</t>
  </si>
  <si>
    <t>Start Date</t>
  </si>
  <si>
    <t>Completion Date</t>
  </si>
  <si>
    <t>Easting</t>
  </si>
  <si>
    <t>Northing</t>
  </si>
  <si>
    <t>Local Plan SA 14</t>
  </si>
  <si>
    <t>Local Plan SA 28</t>
  </si>
  <si>
    <t>Local Plan SA 27</t>
  </si>
  <si>
    <t>Local Plan SA 25</t>
  </si>
  <si>
    <t>Local Plan SA 4</t>
  </si>
  <si>
    <t>Local Plan SA 15</t>
  </si>
  <si>
    <t>Local Plan SA 16</t>
  </si>
  <si>
    <t>Local Plan SA 26</t>
  </si>
  <si>
    <t>Local Plan SA 5</t>
  </si>
  <si>
    <t>Local Plan SA 7</t>
  </si>
  <si>
    <t>Local Plan SA 12</t>
  </si>
  <si>
    <t>Local Plan SA 13</t>
  </si>
  <si>
    <t>Local Plan SA 2</t>
  </si>
  <si>
    <t>Local Plan SA 20</t>
  </si>
  <si>
    <t>Local Plan SA 19</t>
  </si>
  <si>
    <t>Local Plan SA 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</si>
</sst>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83"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b/>
      <sz val="10"/>
      <color theme="0" tint="-0.249977111117893"/>
      <name val="Arial"/>
      <family val="2"/>
    </font>
    <font>
      <b/>
      <sz val="9"/>
      <color theme="0" tint="-0.249977111117893"/>
      <name val="Arial"/>
      <family val="2"/>
    </font>
    <font>
      <sz val="10"/>
      <color theme="0" tint="-0.249977111117893"/>
      <name val="MS Sans Serif"/>
      <family val="2"/>
    </font>
    <font>
      <sz val="8"/>
      <color theme="0" tint="-0.249977111117893"/>
      <name val="Arial"/>
      <family val="2"/>
    </font>
    <font>
      <b/>
      <sz val="8"/>
      <color theme="1"/>
      <name val="Arial"/>
      <family val="2"/>
    </font>
    <font>
      <sz val="10"/>
      <color indexed="10"/>
      <name val="Arial"/>
      <family val="2"/>
    </font>
    <font>
      <sz val="8"/>
      <color theme="1"/>
      <name val="Arial"/>
      <family val="2"/>
    </font>
    <font>
      <sz val="9"/>
      <color rgb="FFFF0000"/>
      <name val="Arial"/>
      <family val="2"/>
    </font>
    <font>
      <b/>
      <sz val="10"/>
      <name val="Arial"/>
      <family val="2"/>
    </font>
    <font>
      <sz val="9"/>
      <color indexed="10"/>
      <name val="Arial"/>
      <family val="2"/>
    </font>
    <font>
      <sz val="8"/>
      <color indexed="8"/>
      <name val="Arial"/>
      <family val="2"/>
    </font>
    <font>
      <sz val="8"/>
      <color indexed="10"/>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sz val="10"/>
      <color rgb="FFFF0000"/>
      <name val="Calibri"/>
      <family val="2"/>
      <scheme val="minor"/>
    </font>
    <font>
      <b/>
      <u/>
      <sz val="16"/>
      <color theme="0" tint="-0.34998626667073579"/>
      <name val="Arial"/>
      <family val="2"/>
    </font>
    <font>
      <sz val="9"/>
      <color theme="0" tint="-0.34998626667073579"/>
      <name val="Arial"/>
      <family val="2"/>
    </font>
    <font>
      <sz val="10"/>
      <color theme="0" tint="-0.34998626667073579"/>
      <name val="MS Sans Serif"/>
      <family val="2"/>
    </font>
    <font>
      <sz val="10"/>
      <color theme="0" tint="-0.34998626667073579"/>
      <name val="Arial"/>
      <family val="2"/>
    </font>
    <font>
      <b/>
      <sz val="9"/>
      <color theme="0" tint="-0.34998626667073579"/>
      <name val="Arial"/>
      <family val="2"/>
    </font>
    <font>
      <b/>
      <sz val="8"/>
      <color theme="0" tint="-0.34998626667073579"/>
      <name val="Arial"/>
      <family val="2"/>
    </font>
    <font>
      <sz val="8"/>
      <color theme="0" tint="-0.34998626667073579"/>
      <name val="Arial"/>
      <family val="2"/>
    </font>
    <font>
      <sz val="8"/>
      <color rgb="FFFF0000"/>
      <name val="Arial"/>
      <family val="2"/>
    </font>
    <font>
      <b/>
      <sz val="11"/>
      <name val="Arial"/>
      <family val="2"/>
    </font>
    <font>
      <b/>
      <sz val="8"/>
      <color indexed="17"/>
      <name val="Arial"/>
      <family val="2"/>
    </font>
    <font>
      <sz val="8"/>
      <color theme="1"/>
      <name val="Calibri"/>
      <family val="2"/>
      <scheme val="minor"/>
    </font>
    <font>
      <sz val="7.5"/>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name val="Calibri"/>
      <family val="2"/>
      <scheme val="minor"/>
    </font>
    <font>
      <sz val="10"/>
      <name val="Arial"/>
      <family val="2"/>
    </font>
    <font>
      <i/>
      <sz val="8"/>
      <name val="Arial"/>
      <family val="2"/>
    </font>
    <font>
      <b/>
      <i/>
      <sz val="8"/>
      <name val="Arial"/>
      <family val="2"/>
    </font>
  </fonts>
  <fills count="63">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bottom style="thin">
        <color theme="1"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41044">
    <xf numFmtId="0" fontId="0" fillId="0" borderId="0"/>
    <xf numFmtId="9" fontId="2" fillId="0" borderId="0" applyFont="0" applyFill="0" applyBorder="0" applyAlignment="0" applyProtection="0"/>
    <xf numFmtId="0" fontId="18" fillId="0" borderId="0"/>
    <xf numFmtId="0" fontId="19" fillId="0" borderId="0"/>
    <xf numFmtId="0" fontId="28" fillId="0" borderId="0"/>
    <xf numFmtId="9" fontId="18" fillId="0" borderId="0" applyFont="0" applyFill="0" applyBorder="0" applyAlignment="0" applyProtection="0"/>
    <xf numFmtId="0" fontId="19" fillId="0" borderId="0"/>
    <xf numFmtId="0" fontId="28" fillId="0" borderId="0"/>
    <xf numFmtId="43" fontId="18" fillId="0" borderId="0" applyFont="0" applyFill="0" applyBorder="0" applyAlignment="0" applyProtection="0"/>
    <xf numFmtId="0" fontId="19" fillId="0" borderId="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7" fillId="14"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7" fillId="1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17" fillId="2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7" fillId="2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17" fillId="3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7"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7" fillId="11"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17" fillId="1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7" fillId="19"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7" fillId="23"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17" fillId="27"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17" fillId="31"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8" fillId="5"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40" applyNumberFormat="0" applyAlignment="0" applyProtection="0"/>
    <xf numFmtId="0" fontId="63" fillId="58" borderId="40" applyNumberFormat="0" applyAlignment="0" applyProtection="0"/>
    <xf numFmtId="0" fontId="63" fillId="58" borderId="40" applyNumberFormat="0" applyAlignment="0" applyProtection="0"/>
    <xf numFmtId="0" fontId="12" fillId="8" borderId="4" applyNumberFormat="0" applyAlignment="0" applyProtection="0"/>
    <xf numFmtId="0" fontId="63" fillId="58" borderId="40" applyNumberFormat="0" applyAlignment="0" applyProtection="0"/>
    <xf numFmtId="0" fontId="63" fillId="58" borderId="40" applyNumberFormat="0" applyAlignment="0" applyProtection="0"/>
    <xf numFmtId="0" fontId="63" fillId="58" borderId="40" applyNumberFormat="0" applyAlignment="0" applyProtection="0"/>
    <xf numFmtId="0" fontId="63" fillId="58" borderId="40" applyNumberFormat="0" applyAlignment="0" applyProtection="0"/>
    <xf numFmtId="0" fontId="63" fillId="58" borderId="40" applyNumberFormat="0" applyAlignment="0" applyProtection="0"/>
    <xf numFmtId="0" fontId="64" fillId="59" borderId="41" applyNumberFormat="0" applyAlignment="0" applyProtection="0"/>
    <xf numFmtId="0" fontId="64" fillId="59" borderId="41" applyNumberFormat="0" applyAlignment="0" applyProtection="0"/>
    <xf numFmtId="0" fontId="64" fillId="59" borderId="41" applyNumberFormat="0" applyAlignment="0" applyProtection="0"/>
    <xf numFmtId="0" fontId="14" fillId="9" borderId="7" applyNumberFormat="0" applyAlignment="0" applyProtection="0"/>
    <xf numFmtId="0" fontId="64" fillId="59" borderId="41" applyNumberFormat="0" applyAlignment="0" applyProtection="0"/>
    <xf numFmtId="0" fontId="64" fillId="59" borderId="41" applyNumberFormat="0" applyAlignment="0" applyProtection="0"/>
    <xf numFmtId="0" fontId="64" fillId="59" borderId="41" applyNumberFormat="0" applyAlignment="0" applyProtection="0"/>
    <xf numFmtId="0" fontId="64" fillId="59" borderId="41" applyNumberFormat="0" applyAlignment="0" applyProtection="0"/>
    <xf numFmtId="0" fontId="64" fillId="59" borderId="4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7" fillId="4"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4" fillId="0" borderId="1"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5" fillId="0" borderId="2"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8" fillId="0" borderId="43"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 fillId="0" borderId="3"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45" borderId="40" applyNumberFormat="0" applyAlignment="0" applyProtection="0"/>
    <xf numFmtId="0" fontId="71" fillId="45" borderId="40" applyNumberFormat="0" applyAlignment="0" applyProtection="0"/>
    <xf numFmtId="0" fontId="71" fillId="45" borderId="40" applyNumberFormat="0" applyAlignment="0" applyProtection="0"/>
    <xf numFmtId="0" fontId="10" fillId="7" borderId="4" applyNumberFormat="0" applyAlignment="0" applyProtection="0"/>
    <xf numFmtId="0" fontId="71" fillId="45" borderId="40" applyNumberFormat="0" applyAlignment="0" applyProtection="0"/>
    <xf numFmtId="0" fontId="71" fillId="45" borderId="40" applyNumberFormat="0" applyAlignment="0" applyProtection="0"/>
    <xf numFmtId="0" fontId="71" fillId="45" borderId="40" applyNumberFormat="0" applyAlignment="0" applyProtection="0"/>
    <xf numFmtId="0" fontId="71" fillId="45" borderId="40" applyNumberFormat="0" applyAlignment="0" applyProtection="0"/>
    <xf numFmtId="0" fontId="71" fillId="45" borderId="40" applyNumberFormat="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3" fillId="0" borderId="6"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9" fillId="6"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8" fillId="0" borderId="0">
      <alignment vertical="top"/>
    </xf>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60" fillId="0" borderId="0"/>
    <xf numFmtId="0" fontId="2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 fillId="10" borderId="8"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28" fillId="61" borderId="46" applyNumberFormat="0" applyFont="0" applyAlignment="0" applyProtection="0"/>
    <xf numFmtId="0" fontId="74" fillId="58" borderId="47" applyNumberFormat="0" applyAlignment="0" applyProtection="0"/>
    <xf numFmtId="0" fontId="74" fillId="58" borderId="47" applyNumberFormat="0" applyAlignment="0" applyProtection="0"/>
    <xf numFmtId="0" fontId="74" fillId="58" borderId="47" applyNumberFormat="0" applyAlignment="0" applyProtection="0"/>
    <xf numFmtId="0" fontId="11" fillId="8" borderId="5" applyNumberFormat="0" applyAlignment="0" applyProtection="0"/>
    <xf numFmtId="0" fontId="74" fillId="58" borderId="47" applyNumberFormat="0" applyAlignment="0" applyProtection="0"/>
    <xf numFmtId="0" fontId="74" fillId="58" borderId="47" applyNumberFormat="0" applyAlignment="0" applyProtection="0"/>
    <xf numFmtId="0" fontId="74" fillId="58" borderId="47" applyNumberFormat="0" applyAlignment="0" applyProtection="0"/>
    <xf numFmtId="0" fontId="74" fillId="58" borderId="47" applyNumberFormat="0" applyAlignment="0" applyProtection="0"/>
    <xf numFmtId="0" fontId="74" fillId="58" borderId="4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1" fillId="0" borderId="9"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8" borderId="5" applyNumberFormat="0" applyAlignment="0" applyProtection="0"/>
    <xf numFmtId="0" fontId="12" fillId="8" borderId="4" applyNumberFormat="0" applyAlignment="0" applyProtection="0"/>
    <xf numFmtId="0" fontId="13" fillId="0" borderId="6" applyNumberFormat="0" applyFill="0" applyAlignment="0" applyProtection="0"/>
    <xf numFmtId="0" fontId="14" fillId="9" borderId="7" applyNumberFormat="0" applyAlignment="0" applyProtection="0"/>
    <xf numFmtId="0" fontId="15" fillId="0" borderId="0" applyNumberFormat="0" applyFill="0" applyBorder="0" applyAlignment="0" applyProtection="0"/>
    <xf numFmtId="0" fontId="2" fillId="10"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7" fillId="34" borderId="0" applyNumberFormat="0" applyBorder="0" applyAlignment="0" applyProtection="0"/>
    <xf numFmtId="0" fontId="80" fillId="0" borderId="0"/>
    <xf numFmtId="0" fontId="80" fillId="0" borderId="0"/>
    <xf numFmtId="0" fontId="80" fillId="0" borderId="0"/>
    <xf numFmtId="0" fontId="28" fillId="0" borderId="0"/>
    <xf numFmtId="0" fontId="19" fillId="0" borderId="0"/>
    <xf numFmtId="0" fontId="2" fillId="0" borderId="0"/>
  </cellStyleXfs>
  <cellXfs count="461">
    <xf numFmtId="0" fontId="0" fillId="0" borderId="0" xfId="0"/>
    <xf numFmtId="0" fontId="18" fillId="35" borderId="0" xfId="2" applyFill="1" applyBorder="1"/>
    <xf numFmtId="0" fontId="20" fillId="35" borderId="0" xfId="3" applyFont="1" applyFill="1" applyBorder="1" applyAlignment="1">
      <alignment vertical="top"/>
    </xf>
    <xf numFmtId="0" fontId="21" fillId="35" borderId="0" xfId="3" applyFont="1" applyFill="1" applyBorder="1"/>
    <xf numFmtId="0" fontId="18" fillId="35" borderId="0" xfId="2" applyFill="1"/>
    <xf numFmtId="0" fontId="18" fillId="0" borderId="0" xfId="2"/>
    <xf numFmtId="0" fontId="24" fillId="36" borderId="10" xfId="3" applyFont="1" applyFill="1" applyBorder="1"/>
    <xf numFmtId="0" fontId="24" fillId="36" borderId="11" xfId="3" applyFont="1" applyFill="1" applyBorder="1"/>
    <xf numFmtId="0" fontId="24" fillId="36" borderId="12" xfId="3" applyFont="1" applyFill="1" applyBorder="1"/>
    <xf numFmtId="0" fontId="25" fillId="36" borderId="16" xfId="3" applyFont="1" applyFill="1" applyBorder="1"/>
    <xf numFmtId="0" fontId="25" fillId="36" borderId="0" xfId="3" applyFont="1" applyFill="1" applyBorder="1"/>
    <xf numFmtId="0" fontId="21" fillId="36" borderId="0" xfId="3" applyFont="1" applyFill="1" applyBorder="1"/>
    <xf numFmtId="0" fontId="24" fillId="36" borderId="0" xfId="3" applyFont="1" applyFill="1" applyBorder="1"/>
    <xf numFmtId="0" fontId="24" fillId="36" borderId="17" xfId="3" applyFont="1" applyFill="1" applyBorder="1"/>
    <xf numFmtId="3" fontId="27" fillId="36" borderId="19" xfId="3" applyNumberFormat="1" applyFont="1" applyFill="1" applyBorder="1" applyAlignment="1">
      <alignment horizontal="right" wrapText="1"/>
    </xf>
    <xf numFmtId="3" fontId="27" fillId="36" borderId="19" xfId="4" applyNumberFormat="1" applyFont="1" applyFill="1" applyBorder="1" applyAlignment="1">
      <alignment horizontal="right" wrapText="1"/>
    </xf>
    <xf numFmtId="3" fontId="27" fillId="36" borderId="19" xfId="4" applyNumberFormat="1" applyFont="1" applyFill="1" applyBorder="1" applyAlignment="1">
      <alignment horizontal="right"/>
    </xf>
    <xf numFmtId="9" fontId="27" fillId="36" borderId="19" xfId="3" applyNumberFormat="1" applyFont="1" applyFill="1" applyBorder="1" applyAlignment="1">
      <alignment horizontal="right" wrapText="1"/>
    </xf>
    <xf numFmtId="0" fontId="29" fillId="36" borderId="16" xfId="3" applyFont="1" applyFill="1" applyBorder="1"/>
    <xf numFmtId="3" fontId="26" fillId="37" borderId="19" xfId="3" applyNumberFormat="1" applyFont="1" applyFill="1" applyBorder="1" applyAlignment="1">
      <alignment horizontal="center" wrapText="1"/>
    </xf>
    <xf numFmtId="0" fontId="30" fillId="36" borderId="23" xfId="3" applyFont="1" applyFill="1" applyBorder="1"/>
    <xf numFmtId="0" fontId="30" fillId="36" borderId="0" xfId="3" applyFont="1" applyFill="1" applyBorder="1"/>
    <xf numFmtId="0" fontId="31" fillId="36" borderId="0" xfId="3" applyFont="1" applyFill="1" applyBorder="1"/>
    <xf numFmtId="0" fontId="27" fillId="36" borderId="24" xfId="2" applyFont="1" applyFill="1" applyBorder="1" applyAlignment="1">
      <alignment horizontal="center" vertical="center" wrapText="1"/>
    </xf>
    <xf numFmtId="0" fontId="32" fillId="36" borderId="16" xfId="2" applyFont="1" applyFill="1" applyBorder="1" applyAlignment="1">
      <alignment horizontal="center" vertical="center" wrapText="1"/>
    </xf>
    <xf numFmtId="0" fontId="32" fillId="36" borderId="0" xfId="2" applyFont="1" applyFill="1" applyBorder="1" applyAlignment="1">
      <alignment horizontal="left" vertical="center" wrapText="1"/>
    </xf>
    <xf numFmtId="0" fontId="32" fillId="36" borderId="0" xfId="2" applyFont="1" applyFill="1" applyBorder="1" applyAlignment="1">
      <alignment horizontal="center" vertical="center" wrapText="1"/>
    </xf>
    <xf numFmtId="0" fontId="32" fillId="36" borderId="0" xfId="2" applyFont="1" applyFill="1" applyBorder="1" applyAlignment="1">
      <alignment horizontal="right" vertical="center" wrapText="1"/>
    </xf>
    <xf numFmtId="0" fontId="34" fillId="35" borderId="0" xfId="2" applyFont="1" applyFill="1"/>
    <xf numFmtId="0" fontId="34" fillId="35" borderId="0" xfId="2" applyFont="1" applyFill="1" applyBorder="1"/>
    <xf numFmtId="3" fontId="24" fillId="36" borderId="0" xfId="3" applyNumberFormat="1" applyFont="1" applyFill="1" applyBorder="1"/>
    <xf numFmtId="0" fontId="36" fillId="36" borderId="0" xfId="3" applyFont="1" applyFill="1" applyBorder="1"/>
    <xf numFmtId="0" fontId="37" fillId="35" borderId="16" xfId="3" applyFont="1" applyFill="1" applyBorder="1" applyAlignment="1">
      <alignment wrapText="1"/>
    </xf>
    <xf numFmtId="0" fontId="18" fillId="36" borderId="0" xfId="2" applyFill="1"/>
    <xf numFmtId="0" fontId="33" fillId="36" borderId="0" xfId="0" applyFont="1" applyFill="1" applyBorder="1" applyAlignment="1">
      <alignment horizontal="left" vertical="center" wrapText="1"/>
    </xf>
    <xf numFmtId="0" fontId="33" fillId="36" borderId="0" xfId="0" applyFont="1" applyFill="1" applyBorder="1" applyAlignment="1">
      <alignment vertical="center" wrapText="1"/>
    </xf>
    <xf numFmtId="3" fontId="33" fillId="36" borderId="0" xfId="0" applyNumberFormat="1" applyFont="1" applyFill="1" applyBorder="1" applyAlignment="1">
      <alignment horizontal="center" vertical="center" wrapText="1"/>
    </xf>
    <xf numFmtId="0" fontId="33" fillId="36" borderId="0" xfId="0" applyFont="1" applyFill="1" applyBorder="1" applyAlignment="1">
      <alignment horizontal="center" vertical="center" wrapText="1"/>
    </xf>
    <xf numFmtId="3" fontId="18" fillId="35" borderId="0" xfId="2" applyNumberFormat="1" applyFill="1" applyBorder="1"/>
    <xf numFmtId="0" fontId="27" fillId="35" borderId="13" xfId="4" applyFont="1" applyFill="1" applyBorder="1" applyAlignment="1"/>
    <xf numFmtId="0" fontId="27" fillId="35" borderId="14" xfId="4" applyFont="1" applyFill="1" applyBorder="1" applyAlignment="1">
      <alignment wrapText="1"/>
    </xf>
    <xf numFmtId="3" fontId="27" fillId="35" borderId="14" xfId="4" applyNumberFormat="1" applyFont="1" applyFill="1" applyBorder="1" applyAlignment="1">
      <alignment horizontal="center"/>
    </xf>
    <xf numFmtId="0" fontId="28" fillId="35" borderId="14" xfId="4" applyFont="1" applyFill="1" applyBorder="1"/>
    <xf numFmtId="0" fontId="28" fillId="35" borderId="15" xfId="4" applyFont="1" applyFill="1" applyBorder="1"/>
    <xf numFmtId="0" fontId="32" fillId="36" borderId="26" xfId="2" applyFont="1" applyFill="1" applyBorder="1" applyAlignment="1">
      <alignment horizontal="center" vertical="center" wrapText="1"/>
    </xf>
    <xf numFmtId="0" fontId="32" fillId="36" borderId="27" xfId="2" applyFont="1" applyFill="1" applyBorder="1" applyAlignment="1">
      <alignment horizontal="left" vertical="center" wrapText="1"/>
    </xf>
    <xf numFmtId="0" fontId="32" fillId="36" borderId="27" xfId="2" applyFont="1" applyFill="1" applyBorder="1" applyAlignment="1">
      <alignment horizontal="center" vertical="center" wrapText="1"/>
    </xf>
    <xf numFmtId="0" fontId="32" fillId="36" borderId="27" xfId="2" applyFont="1" applyFill="1" applyBorder="1" applyAlignment="1">
      <alignment horizontal="right" vertical="center" wrapText="1"/>
    </xf>
    <xf numFmtId="0" fontId="24" fillId="36" borderId="27" xfId="3" applyFont="1" applyFill="1" applyBorder="1"/>
    <xf numFmtId="0" fontId="24" fillId="36" borderId="28" xfId="3" applyFont="1" applyFill="1" applyBorder="1"/>
    <xf numFmtId="0" fontId="21" fillId="36" borderId="16" xfId="3" applyFont="1" applyFill="1" applyBorder="1"/>
    <xf numFmtId="0" fontId="19" fillId="36" borderId="0" xfId="3" applyFill="1" applyBorder="1"/>
    <xf numFmtId="0" fontId="21" fillId="36" borderId="17" xfId="3" applyFont="1" applyFill="1" applyBorder="1"/>
    <xf numFmtId="0" fontId="25" fillId="35" borderId="16" xfId="3" applyFont="1" applyFill="1" applyBorder="1"/>
    <xf numFmtId="0" fontId="25" fillId="35" borderId="0" xfId="3" applyFont="1" applyFill="1" applyBorder="1"/>
    <xf numFmtId="0" fontId="21" fillId="35" borderId="17" xfId="3" applyFont="1" applyFill="1" applyBorder="1"/>
    <xf numFmtId="0" fontId="26" fillId="37" borderId="19" xfId="3" applyFont="1" applyFill="1" applyBorder="1" applyAlignment="1">
      <alignment horizontal="center"/>
    </xf>
    <xf numFmtId="0" fontId="21" fillId="35" borderId="0" xfId="3" applyNumberFormat="1" applyFont="1" applyFill="1" applyBorder="1"/>
    <xf numFmtId="0" fontId="21" fillId="35" borderId="17" xfId="3" applyNumberFormat="1" applyFont="1" applyFill="1" applyBorder="1"/>
    <xf numFmtId="0" fontId="18" fillId="35" borderId="0" xfId="2" applyFont="1" applyFill="1"/>
    <xf numFmtId="0" fontId="38" fillId="35" borderId="0" xfId="3" applyFont="1" applyFill="1" applyBorder="1"/>
    <xf numFmtId="0" fontId="18" fillId="35" borderId="0" xfId="2" applyFont="1" applyFill="1" applyBorder="1"/>
    <xf numFmtId="0" fontId="18" fillId="0" borderId="0" xfId="2" applyFont="1"/>
    <xf numFmtId="0" fontId="25" fillId="35" borderId="0" xfId="3" applyFont="1" applyFill="1" applyBorder="1" applyAlignment="1">
      <alignment wrapText="1"/>
    </xf>
    <xf numFmtId="3" fontId="25" fillId="35" borderId="0" xfId="3" applyNumberFormat="1" applyFont="1" applyFill="1" applyBorder="1" applyAlignment="1">
      <alignment horizontal="center"/>
    </xf>
    <xf numFmtId="0" fontId="25" fillId="35" borderId="16" xfId="4" applyFont="1" applyFill="1" applyBorder="1"/>
    <xf numFmtId="0" fontId="25" fillId="35" borderId="0" xfId="4" applyFont="1" applyFill="1" applyBorder="1"/>
    <xf numFmtId="0" fontId="21" fillId="35" borderId="0" xfId="4" applyFont="1" applyFill="1" applyBorder="1"/>
    <xf numFmtId="0" fontId="21" fillId="35" borderId="17" xfId="4" applyFont="1" applyFill="1" applyBorder="1"/>
    <xf numFmtId="0" fontId="26" fillId="37" borderId="19" xfId="4" applyFont="1" applyFill="1" applyBorder="1" applyAlignment="1">
      <alignment horizontal="center"/>
    </xf>
    <xf numFmtId="0" fontId="28" fillId="35" borderId="16" xfId="4" applyFill="1" applyBorder="1"/>
    <xf numFmtId="0" fontId="28" fillId="35" borderId="0" xfId="4" applyFill="1" applyBorder="1"/>
    <xf numFmtId="0" fontId="28" fillId="35" borderId="17" xfId="4" applyFill="1" applyBorder="1"/>
    <xf numFmtId="0" fontId="39" fillId="35" borderId="31" xfId="4" applyFont="1" applyFill="1" applyBorder="1"/>
    <xf numFmtId="0" fontId="28" fillId="35" borderId="32" xfId="4" applyFill="1" applyBorder="1"/>
    <xf numFmtId="0" fontId="28" fillId="35" borderId="33" xfId="4" applyFill="1" applyBorder="1"/>
    <xf numFmtId="0" fontId="25" fillId="35" borderId="34" xfId="4" applyFont="1" applyFill="1" applyBorder="1"/>
    <xf numFmtId="0" fontId="26" fillId="37" borderId="35" xfId="4" applyFont="1" applyFill="1" applyBorder="1" applyAlignment="1">
      <alignment horizontal="left" vertical="center"/>
    </xf>
    <xf numFmtId="0" fontId="27" fillId="37" borderId="25" xfId="4" applyFont="1" applyFill="1" applyBorder="1" applyAlignment="1">
      <alignment horizontal="center" vertical="center"/>
    </xf>
    <xf numFmtId="0" fontId="27" fillId="36" borderId="0" xfId="4" applyFont="1" applyFill="1" applyBorder="1" applyAlignment="1">
      <alignment horizontal="center" vertical="center"/>
    </xf>
    <xf numFmtId="0" fontId="21" fillId="35" borderId="0" xfId="4" applyFont="1" applyFill="1" applyBorder="1" applyAlignment="1">
      <alignment horizontal="center" vertical="center"/>
    </xf>
    <xf numFmtId="0" fontId="28" fillId="35" borderId="0" xfId="4" applyFill="1" applyBorder="1" applyAlignment="1">
      <alignment horizontal="center" vertical="center"/>
    </xf>
    <xf numFmtId="0" fontId="28" fillId="35" borderId="17" xfId="4" applyFill="1" applyBorder="1" applyAlignment="1">
      <alignment horizontal="center" vertical="center"/>
    </xf>
    <xf numFmtId="3" fontId="27" fillId="35" borderId="0" xfId="4" applyNumberFormat="1" applyFont="1" applyFill="1" applyBorder="1" applyAlignment="1">
      <alignment horizontal="right" vertical="center"/>
    </xf>
    <xf numFmtId="0" fontId="27" fillId="35" borderId="0" xfId="4" applyFont="1" applyFill="1" applyBorder="1"/>
    <xf numFmtId="3" fontId="39" fillId="35" borderId="0" xfId="4" applyNumberFormat="1" applyFont="1" applyFill="1" applyBorder="1" applyAlignment="1">
      <alignment horizontal="right" vertical="center"/>
    </xf>
    <xf numFmtId="0" fontId="18" fillId="35" borderId="17" xfId="2" applyFill="1" applyBorder="1"/>
    <xf numFmtId="0" fontId="40" fillId="35" borderId="16" xfId="4" applyFont="1" applyFill="1" applyBorder="1"/>
    <xf numFmtId="0" fontId="27" fillId="37" borderId="19" xfId="3" applyFont="1" applyFill="1" applyBorder="1" applyAlignment="1">
      <alignment horizontal="center" vertical="center"/>
    </xf>
    <xf numFmtId="0" fontId="21" fillId="35" borderId="16" xfId="3" applyFont="1" applyFill="1" applyBorder="1"/>
    <xf numFmtId="0" fontId="27" fillId="35" borderId="16" xfId="9" applyFont="1" applyFill="1" applyBorder="1" applyAlignment="1">
      <alignment vertical="top"/>
    </xf>
    <xf numFmtId="0" fontId="18" fillId="36" borderId="0" xfId="2" applyFill="1" applyBorder="1"/>
    <xf numFmtId="0" fontId="26" fillId="37" borderId="30" xfId="4" applyFont="1" applyFill="1" applyBorder="1" applyAlignment="1"/>
    <xf numFmtId="0" fontId="26" fillId="37" borderId="21" xfId="4" applyFont="1" applyFill="1" applyBorder="1" applyAlignment="1"/>
    <xf numFmtId="0" fontId="27" fillId="37" borderId="19" xfId="4" applyFont="1" applyFill="1" applyBorder="1" applyAlignment="1">
      <alignment horizontal="center"/>
    </xf>
    <xf numFmtId="0" fontId="27" fillId="35" borderId="30" xfId="9" applyFont="1" applyFill="1" applyBorder="1" applyAlignment="1">
      <alignment vertical="top"/>
    </xf>
    <xf numFmtId="0" fontId="27" fillId="35" borderId="21" xfId="9" applyFont="1" applyFill="1" applyBorder="1" applyAlignment="1">
      <alignment vertical="top"/>
    </xf>
    <xf numFmtId="0" fontId="27" fillId="35" borderId="0" xfId="9" applyFont="1" applyFill="1" applyBorder="1" applyAlignment="1">
      <alignment vertical="top"/>
    </xf>
    <xf numFmtId="3" fontId="27" fillId="36" borderId="0" xfId="4" applyNumberFormat="1" applyFont="1" applyFill="1" applyBorder="1" applyAlignment="1">
      <alignment horizontal="right"/>
    </xf>
    <xf numFmtId="3" fontId="26" fillId="36" borderId="0" xfId="4" applyNumberFormat="1" applyFont="1" applyFill="1" applyBorder="1" applyAlignment="1">
      <alignment horizontal="right"/>
    </xf>
    <xf numFmtId="0" fontId="21" fillId="35" borderId="13" xfId="3" applyFont="1" applyFill="1" applyBorder="1"/>
    <xf numFmtId="0" fontId="21" fillId="35" borderId="14" xfId="3" applyFont="1" applyFill="1" applyBorder="1"/>
    <xf numFmtId="0" fontId="21" fillId="36" borderId="14" xfId="3" applyFont="1" applyFill="1" applyBorder="1"/>
    <xf numFmtId="0" fontId="18" fillId="35" borderId="14" xfId="2" applyFill="1" applyBorder="1"/>
    <xf numFmtId="0" fontId="18" fillId="35" borderId="15" xfId="2" applyFill="1" applyBorder="1"/>
    <xf numFmtId="0" fontId="21" fillId="35" borderId="10" xfId="3" applyFont="1" applyFill="1" applyBorder="1"/>
    <xf numFmtId="0" fontId="21" fillId="35" borderId="11" xfId="3" applyFont="1" applyFill="1" applyBorder="1"/>
    <xf numFmtId="0" fontId="18" fillId="35" borderId="11" xfId="2" applyFill="1" applyBorder="1"/>
    <xf numFmtId="0" fontId="18" fillId="35" borderId="12" xfId="2" applyFill="1" applyBorder="1"/>
    <xf numFmtId="0" fontId="41" fillId="35" borderId="16" xfId="3" applyFont="1" applyFill="1" applyBorder="1" applyAlignment="1">
      <alignment horizontal="left" indent="1"/>
    </xf>
    <xf numFmtId="0" fontId="19" fillId="35" borderId="16" xfId="3" applyFill="1" applyBorder="1"/>
    <xf numFmtId="0" fontId="19" fillId="35" borderId="0" xfId="3" applyFill="1" applyBorder="1"/>
    <xf numFmtId="0" fontId="42" fillId="36" borderId="0" xfId="3" applyFont="1" applyFill="1" applyBorder="1"/>
    <xf numFmtId="0" fontId="43" fillId="36" borderId="0" xfId="3" applyFont="1" applyFill="1" applyBorder="1"/>
    <xf numFmtId="0" fontId="44" fillId="36" borderId="0" xfId="3" applyFont="1" applyFill="1" applyBorder="1" applyAlignment="1">
      <alignment horizontal="center"/>
    </xf>
    <xf numFmtId="0" fontId="45" fillId="36" borderId="0" xfId="0" applyFont="1" applyFill="1" applyBorder="1"/>
    <xf numFmtId="0" fontId="46" fillId="36" borderId="0" xfId="3" applyFont="1" applyFill="1" applyBorder="1"/>
    <xf numFmtId="3" fontId="46" fillId="36" borderId="0" xfId="3" applyNumberFormat="1" applyFont="1" applyFill="1" applyBorder="1" applyAlignment="1">
      <alignment horizontal="right"/>
    </xf>
    <xf numFmtId="0" fontId="44" fillId="36" borderId="0" xfId="3" applyFont="1" applyFill="1" applyBorder="1"/>
    <xf numFmtId="3" fontId="44" fillId="36" borderId="0" xfId="3" applyNumberFormat="1" applyFont="1" applyFill="1" applyBorder="1" applyAlignment="1">
      <alignment horizontal="right"/>
    </xf>
    <xf numFmtId="0" fontId="19" fillId="35" borderId="13" xfId="3" applyFill="1" applyBorder="1"/>
    <xf numFmtId="0" fontId="19" fillId="35" borderId="14" xfId="3" applyFill="1" applyBorder="1"/>
    <xf numFmtId="0" fontId="19" fillId="36" borderId="16" xfId="3" applyFill="1" applyBorder="1"/>
    <xf numFmtId="0" fontId="18" fillId="36" borderId="0" xfId="2" applyFont="1" applyFill="1" applyAlignment="1">
      <alignment horizontal="left"/>
    </xf>
    <xf numFmtId="0" fontId="18" fillId="36" borderId="0" xfId="2" applyFill="1" applyAlignment="1">
      <alignment horizontal="left"/>
    </xf>
    <xf numFmtId="0" fontId="47" fillId="36" borderId="0" xfId="2" applyFont="1" applyFill="1" applyBorder="1"/>
    <xf numFmtId="0" fontId="18" fillId="36" borderId="16" xfId="2" applyFill="1" applyBorder="1"/>
    <xf numFmtId="0" fontId="18" fillId="0" borderId="0" xfId="2" applyBorder="1"/>
    <xf numFmtId="9" fontId="27" fillId="36" borderId="0" xfId="1" applyFont="1" applyFill="1" applyBorder="1" applyAlignment="1">
      <alignment horizontal="center"/>
    </xf>
    <xf numFmtId="0" fontId="48" fillId="36" borderId="0" xfId="3" applyFont="1" applyFill="1" applyBorder="1" applyAlignment="1">
      <alignment horizontal="left" indent="1"/>
    </xf>
    <xf numFmtId="0" fontId="49" fillId="36" borderId="0" xfId="3" applyFont="1" applyFill="1" applyBorder="1"/>
    <xf numFmtId="0" fontId="50" fillId="36" borderId="0" xfId="3" applyFont="1" applyFill="1" applyBorder="1"/>
    <xf numFmtId="0" fontId="51" fillId="0" borderId="0" xfId="2" applyFont="1" applyFill="1" applyBorder="1"/>
    <xf numFmtId="0" fontId="52" fillId="36" borderId="0" xfId="3" applyFont="1" applyFill="1" applyBorder="1"/>
    <xf numFmtId="0" fontId="27" fillId="36" borderId="24" xfId="3" applyFont="1" applyFill="1" applyBorder="1" applyAlignment="1">
      <alignment horizontal="center"/>
    </xf>
    <xf numFmtId="9" fontId="27" fillId="36" borderId="25" xfId="1" applyFont="1" applyFill="1" applyBorder="1" applyAlignment="1">
      <alignment horizontal="center"/>
    </xf>
    <xf numFmtId="0" fontId="53" fillId="36" borderId="0" xfId="3" applyFont="1" applyFill="1" applyBorder="1" applyAlignment="1">
      <alignment horizontal="center" vertical="center" wrapText="1"/>
    </xf>
    <xf numFmtId="0" fontId="53" fillId="36" borderId="0" xfId="3" applyFont="1" applyFill="1" applyBorder="1" applyAlignment="1">
      <alignment horizontal="center"/>
    </xf>
    <xf numFmtId="0" fontId="27" fillId="35" borderId="0" xfId="2" applyFont="1" applyFill="1" applyBorder="1" applyAlignment="1">
      <alignment horizontal="left"/>
    </xf>
    <xf numFmtId="0" fontId="54" fillId="36" borderId="0" xfId="3" applyFont="1" applyFill="1" applyBorder="1"/>
    <xf numFmtId="3" fontId="54" fillId="36" borderId="0" xfId="3" applyNumberFormat="1" applyFont="1" applyFill="1" applyBorder="1" applyAlignment="1">
      <alignment horizontal="right"/>
    </xf>
    <xf numFmtId="9" fontId="54" fillId="36" borderId="0" xfId="3" applyNumberFormat="1" applyFont="1" applyFill="1" applyBorder="1" applyAlignment="1">
      <alignment horizontal="right"/>
    </xf>
    <xf numFmtId="0" fontId="26" fillId="39" borderId="19" xfId="2" applyFont="1" applyFill="1" applyBorder="1" applyAlignment="1">
      <alignment horizontal="center"/>
    </xf>
    <xf numFmtId="0" fontId="27" fillId="36" borderId="24" xfId="2" applyFont="1" applyFill="1" applyBorder="1" applyAlignment="1">
      <alignment horizontal="center"/>
    </xf>
    <xf numFmtId="0" fontId="27" fillId="35" borderId="19" xfId="2" applyFont="1" applyFill="1" applyBorder="1" applyAlignment="1">
      <alignment horizontal="center"/>
    </xf>
    <xf numFmtId="9" fontId="27" fillId="35" borderId="19" xfId="1" applyFont="1" applyFill="1" applyBorder="1" applyAlignment="1">
      <alignment horizontal="center"/>
    </xf>
    <xf numFmtId="9" fontId="55" fillId="36" borderId="0" xfId="1" applyFont="1" applyFill="1" applyBorder="1" applyAlignment="1">
      <alignment horizontal="center"/>
    </xf>
    <xf numFmtId="0" fontId="27" fillId="38" borderId="19" xfId="2" applyFont="1" applyFill="1" applyBorder="1" applyAlignment="1">
      <alignment horizontal="center"/>
    </xf>
    <xf numFmtId="9" fontId="27" fillId="38" borderId="19" xfId="1" applyFont="1" applyFill="1" applyBorder="1" applyAlignment="1">
      <alignment horizontal="center"/>
    </xf>
    <xf numFmtId="1" fontId="27" fillId="38" borderId="19" xfId="2" applyNumberFormat="1" applyFont="1" applyFill="1" applyBorder="1" applyAlignment="1">
      <alignment horizontal="center"/>
    </xf>
    <xf numFmtId="3" fontId="54" fillId="36" borderId="0" xfId="4" applyNumberFormat="1" applyFont="1" applyFill="1" applyBorder="1" applyAlignment="1">
      <alignment horizontal="right"/>
    </xf>
    <xf numFmtId="9" fontId="54" fillId="36" borderId="0" xfId="4" applyNumberFormat="1" applyFont="1" applyFill="1" applyBorder="1" applyAlignment="1">
      <alignment horizontal="right"/>
    </xf>
    <xf numFmtId="0" fontId="53" fillId="36" borderId="0" xfId="3" applyFont="1" applyFill="1" applyBorder="1"/>
    <xf numFmtId="3" fontId="53" fillId="36" borderId="0" xfId="3" applyNumberFormat="1" applyFont="1" applyFill="1" applyBorder="1" applyAlignment="1">
      <alignment horizontal="right"/>
    </xf>
    <xf numFmtId="9" fontId="53" fillId="36" borderId="0" xfId="3" applyNumberFormat="1" applyFont="1" applyFill="1" applyBorder="1" applyAlignment="1">
      <alignment horizontal="right"/>
    </xf>
    <xf numFmtId="0" fontId="56" fillId="35" borderId="16" xfId="3" applyFont="1" applyFill="1" applyBorder="1"/>
    <xf numFmtId="0" fontId="56" fillId="35" borderId="0" xfId="3" applyFont="1" applyFill="1" applyBorder="1"/>
    <xf numFmtId="3" fontId="27" fillId="36" borderId="0" xfId="3" applyNumberFormat="1" applyFont="1" applyFill="1" applyBorder="1" applyAlignment="1">
      <alignment horizontal="center"/>
    </xf>
    <xf numFmtId="0" fontId="56" fillId="35" borderId="16" xfId="3" applyFont="1" applyFill="1" applyBorder="1" applyAlignment="1"/>
    <xf numFmtId="0" fontId="21" fillId="35" borderId="0" xfId="3" applyFont="1" applyFill="1" applyBorder="1" applyAlignment="1"/>
    <xf numFmtId="0" fontId="19" fillId="35" borderId="0" xfId="3" applyFill="1" applyBorder="1" applyAlignment="1"/>
    <xf numFmtId="3" fontId="21" fillId="35" borderId="0" xfId="3" applyNumberFormat="1" applyFont="1" applyFill="1" applyBorder="1" applyAlignment="1">
      <alignment horizontal="center"/>
    </xf>
    <xf numFmtId="0" fontId="25" fillId="35" borderId="16" xfId="3" applyFont="1" applyFill="1" applyBorder="1" applyAlignment="1"/>
    <xf numFmtId="0" fontId="25" fillId="35" borderId="0" xfId="3" applyFont="1" applyFill="1" applyBorder="1" applyAlignment="1"/>
    <xf numFmtId="0" fontId="26" fillId="36" borderId="16" xfId="3" applyFont="1" applyFill="1" applyBorder="1" applyAlignment="1">
      <alignment horizontal="left"/>
    </xf>
    <xf numFmtId="0" fontId="26" fillId="36" borderId="0" xfId="3" applyFont="1" applyFill="1" applyBorder="1" applyAlignment="1">
      <alignment horizontal="left"/>
    </xf>
    <xf numFmtId="3" fontId="26" fillId="36" borderId="0" xfId="3" applyNumberFormat="1" applyFont="1" applyFill="1" applyBorder="1" applyAlignment="1">
      <alignment horizontal="right"/>
    </xf>
    <xf numFmtId="1" fontId="26" fillId="36" borderId="0" xfId="3" applyNumberFormat="1" applyFont="1" applyFill="1" applyBorder="1" applyAlignment="1">
      <alignment horizontal="right"/>
    </xf>
    <xf numFmtId="3" fontId="21" fillId="36" borderId="0" xfId="3" applyNumberFormat="1" applyFont="1" applyFill="1" applyBorder="1" applyAlignment="1">
      <alignment horizontal="center"/>
    </xf>
    <xf numFmtId="0" fontId="18" fillId="36" borderId="17" xfId="2" applyFill="1" applyBorder="1"/>
    <xf numFmtId="0" fontId="26" fillId="36" borderId="13" xfId="3" applyFont="1" applyFill="1" applyBorder="1" applyAlignment="1">
      <alignment horizontal="left"/>
    </xf>
    <xf numFmtId="0" fontId="26" fillId="36" borderId="14" xfId="3" applyFont="1" applyFill="1" applyBorder="1" applyAlignment="1">
      <alignment horizontal="left"/>
    </xf>
    <xf numFmtId="3" fontId="26" fillId="36" borderId="14" xfId="3" applyNumberFormat="1" applyFont="1" applyFill="1" applyBorder="1" applyAlignment="1">
      <alignment horizontal="right"/>
    </xf>
    <xf numFmtId="1" fontId="26" fillId="36" borderId="14" xfId="3" applyNumberFormat="1" applyFont="1" applyFill="1" applyBorder="1" applyAlignment="1">
      <alignment horizontal="right"/>
    </xf>
    <xf numFmtId="3" fontId="21" fillId="36" borderId="14" xfId="3" applyNumberFormat="1" applyFont="1" applyFill="1" applyBorder="1" applyAlignment="1">
      <alignment horizontal="center"/>
    </xf>
    <xf numFmtId="0" fontId="18" fillId="36" borderId="15" xfId="2" applyFill="1" applyBorder="1"/>
    <xf numFmtId="0" fontId="26" fillId="35" borderId="0" xfId="3" applyFont="1" applyFill="1" applyBorder="1" applyAlignment="1"/>
    <xf numFmtId="3" fontId="57" fillId="35" borderId="0" xfId="3" applyNumberFormat="1" applyFont="1" applyFill="1" applyBorder="1" applyAlignment="1">
      <alignment horizontal="center"/>
    </xf>
    <xf numFmtId="0" fontId="27" fillId="39" borderId="25" xfId="3" applyFont="1" applyFill="1" applyBorder="1" applyAlignment="1">
      <alignment horizontal="center"/>
    </xf>
    <xf numFmtId="0" fontId="58" fillId="36" borderId="0" xfId="0" applyFont="1" applyFill="1" applyBorder="1" applyAlignment="1">
      <alignment horizontal="left"/>
    </xf>
    <xf numFmtId="3" fontId="21" fillId="35" borderId="14" xfId="3" applyNumberFormat="1" applyFont="1" applyFill="1" applyBorder="1" applyAlignment="1">
      <alignment horizontal="center"/>
    </xf>
    <xf numFmtId="0" fontId="26" fillId="35" borderId="16" xfId="3" applyFont="1" applyFill="1" applyBorder="1" applyAlignment="1"/>
    <xf numFmtId="0" fontId="25" fillId="35" borderId="0" xfId="3" applyFont="1" applyFill="1" applyBorder="1" applyAlignment="1">
      <alignment horizontal="left"/>
    </xf>
    <xf numFmtId="9" fontId="21" fillId="35" borderId="0" xfId="3" applyNumberFormat="1" applyFont="1" applyFill="1" applyBorder="1" applyAlignment="1">
      <alignment horizontal="center"/>
    </xf>
    <xf numFmtId="0" fontId="21" fillId="35" borderId="16" xfId="3" applyFont="1" applyFill="1" applyBorder="1" applyAlignment="1"/>
    <xf numFmtId="0" fontId="21" fillId="35" borderId="13" xfId="3" applyFont="1" applyFill="1" applyBorder="1" applyAlignment="1"/>
    <xf numFmtId="9" fontId="21" fillId="35" borderId="14" xfId="3" applyNumberFormat="1" applyFont="1" applyFill="1" applyBorder="1" applyAlignment="1">
      <alignment horizontal="center"/>
    </xf>
    <xf numFmtId="9" fontId="21" fillId="35" borderId="0" xfId="3" applyNumberFormat="1" applyFont="1" applyFill="1" applyBorder="1" applyAlignment="1">
      <alignment horizontal="left"/>
    </xf>
    <xf numFmtId="0" fontId="35" fillId="39" borderId="36" xfId="0" applyFont="1" applyFill="1" applyBorder="1" applyAlignment="1">
      <alignment horizontal="center" vertical="center" wrapText="1"/>
    </xf>
    <xf numFmtId="0" fontId="59" fillId="39" borderId="36" xfId="0" applyFont="1" applyFill="1" applyBorder="1" applyAlignment="1">
      <alignment horizontal="center" vertical="center" wrapText="1"/>
    </xf>
    <xf numFmtId="0" fontId="33" fillId="39" borderId="36" xfId="0" applyFont="1" applyFill="1" applyBorder="1" applyAlignment="1">
      <alignment horizontal="center" vertical="center" wrapText="1"/>
    </xf>
    <xf numFmtId="0" fontId="21" fillId="36" borderId="16" xfId="3" applyFont="1" applyFill="1" applyBorder="1" applyAlignment="1"/>
    <xf numFmtId="9" fontId="21" fillId="36" borderId="0" xfId="3" applyNumberFormat="1" applyFont="1" applyFill="1" applyBorder="1" applyAlignment="1">
      <alignment horizontal="center"/>
    </xf>
    <xf numFmtId="0" fontId="19" fillId="36" borderId="13" xfId="3" applyFill="1" applyBorder="1"/>
    <xf numFmtId="0" fontId="19" fillId="36" borderId="15" xfId="3" applyFill="1" applyBorder="1"/>
    <xf numFmtId="0" fontId="21" fillId="39" borderId="13" xfId="3" applyFont="1" applyFill="1" applyBorder="1"/>
    <xf numFmtId="0" fontId="21" fillId="39" borderId="14" xfId="3" applyFont="1" applyFill="1" applyBorder="1"/>
    <xf numFmtId="0" fontId="21" fillId="39" borderId="15" xfId="3" applyFont="1" applyFill="1" applyBorder="1"/>
    <xf numFmtId="0" fontId="0" fillId="0" borderId="0" xfId="0" applyFont="1"/>
    <xf numFmtId="0" fontId="78" fillId="0" borderId="0" xfId="12816" applyFont="1" applyFill="1" applyBorder="1"/>
    <xf numFmtId="0" fontId="0" fillId="0" borderId="0" xfId="0" applyFont="1" applyBorder="1"/>
    <xf numFmtId="0" fontId="27" fillId="36" borderId="16" xfId="3" applyFont="1" applyFill="1" applyBorder="1" applyAlignment="1">
      <alignment horizontal="left" wrapText="1"/>
    </xf>
    <xf numFmtId="0" fontId="27" fillId="36" borderId="0" xfId="3" applyFont="1" applyFill="1" applyBorder="1" applyAlignment="1">
      <alignment horizontal="left" wrapText="1"/>
    </xf>
    <xf numFmtId="3" fontId="27" fillId="36" borderId="0" xfId="3" applyNumberFormat="1" applyFont="1" applyFill="1" applyBorder="1" applyAlignment="1">
      <alignment horizontal="right" wrapText="1"/>
    </xf>
    <xf numFmtId="3" fontId="27" fillId="36" borderId="0" xfId="4" applyNumberFormat="1" applyFont="1" applyFill="1" applyBorder="1" applyAlignment="1">
      <alignment horizontal="right" wrapText="1"/>
    </xf>
    <xf numFmtId="9" fontId="27" fillId="36" borderId="0" xfId="3" applyNumberFormat="1" applyFont="1" applyFill="1" applyBorder="1" applyAlignment="1">
      <alignment horizontal="right" wrapText="1"/>
    </xf>
    <xf numFmtId="0" fontId="0" fillId="0" borderId="0" xfId="0" applyFont="1" applyFill="1"/>
    <xf numFmtId="0" fontId="27" fillId="0" borderId="19" xfId="2" applyFont="1" applyBorder="1" applyAlignment="1">
      <alignment horizontal="center"/>
    </xf>
    <xf numFmtId="0" fontId="78" fillId="0" borderId="0" xfId="0" applyFont="1" applyFill="1"/>
    <xf numFmtId="0" fontId="21" fillId="36" borderId="0" xfId="41038" applyFont="1" applyFill="1" applyBorder="1" applyAlignment="1">
      <alignment horizontal="right"/>
    </xf>
    <xf numFmtId="0" fontId="21" fillId="36" borderId="0" xfId="41038" applyFont="1" applyFill="1" applyBorder="1" applyAlignment="1"/>
    <xf numFmtId="164" fontId="78" fillId="2" borderId="17" xfId="0" applyNumberFormat="1" applyFont="1" applyFill="1" applyBorder="1" applyAlignment="1">
      <alignment horizontal="center"/>
    </xf>
    <xf numFmtId="164" fontId="78" fillId="2" borderId="0" xfId="0" applyNumberFormat="1" applyFont="1" applyFill="1" applyAlignment="1">
      <alignment horizontal="center"/>
    </xf>
    <xf numFmtId="164" fontId="78" fillId="0" borderId="0" xfId="0" applyNumberFormat="1" applyFont="1" applyAlignment="1">
      <alignment horizontal="center"/>
    </xf>
    <xf numFmtId="164" fontId="78" fillId="0" borderId="0" xfId="0" applyNumberFormat="1" applyFont="1" applyFill="1" applyAlignment="1">
      <alignment horizontal="center"/>
    </xf>
    <xf numFmtId="164" fontId="78" fillId="2" borderId="0" xfId="0" applyNumberFormat="1" applyFont="1" applyFill="1" applyBorder="1" applyAlignment="1">
      <alignment horizontal="center"/>
    </xf>
    <xf numFmtId="164" fontId="78" fillId="2" borderId="0" xfId="0" applyNumberFormat="1" applyFont="1" applyFill="1" applyAlignment="1">
      <alignment horizontal="center" wrapText="1"/>
    </xf>
    <xf numFmtId="164" fontId="78" fillId="2" borderId="16" xfId="0" applyNumberFormat="1" applyFont="1" applyFill="1" applyBorder="1" applyAlignment="1">
      <alignment horizontal="center"/>
    </xf>
    <xf numFmtId="164" fontId="78" fillId="0" borderId="0" xfId="0" applyNumberFormat="1" applyFont="1" applyFill="1" applyBorder="1" applyAlignment="1">
      <alignment horizontal="center"/>
    </xf>
    <xf numFmtId="0" fontId="26" fillId="3" borderId="49" xfId="41041" applyFont="1" applyFill="1" applyBorder="1" applyAlignment="1">
      <alignment horizontal="right" vertical="center"/>
    </xf>
    <xf numFmtId="0" fontId="26" fillId="3" borderId="0" xfId="41041" applyFont="1" applyFill="1" applyBorder="1" applyAlignment="1">
      <alignment horizontal="right" vertical="center"/>
    </xf>
    <xf numFmtId="0" fontId="26" fillId="3" borderId="50" xfId="41041" applyFont="1" applyFill="1" applyBorder="1" applyAlignment="1">
      <alignment horizontal="right" vertical="center"/>
    </xf>
    <xf numFmtId="3" fontId="81" fillId="3" borderId="52" xfId="41042" applyNumberFormat="1" applyFont="1" applyFill="1" applyBorder="1" applyAlignment="1">
      <alignment horizontal="center" vertical="center"/>
    </xf>
    <xf numFmtId="3" fontId="81" fillId="3" borderId="11" xfId="41042" applyNumberFormat="1" applyFont="1" applyFill="1" applyBorder="1" applyAlignment="1">
      <alignment horizontal="center" vertical="center"/>
    </xf>
    <xf numFmtId="3" fontId="81" fillId="3" borderId="51" xfId="41042" applyNumberFormat="1" applyFont="1" applyFill="1" applyBorder="1" applyAlignment="1">
      <alignment horizontal="center" vertical="center"/>
    </xf>
    <xf numFmtId="3" fontId="26" fillId="3" borderId="11" xfId="41041" applyNumberFormat="1" applyFont="1" applyFill="1" applyBorder="1" applyAlignment="1">
      <alignment horizontal="right" vertical="center"/>
    </xf>
    <xf numFmtId="0" fontId="27" fillId="3" borderId="36" xfId="41041" applyFont="1" applyFill="1" applyBorder="1" applyAlignment="1">
      <alignment vertical="center" wrapText="1"/>
    </xf>
    <xf numFmtId="3" fontId="27" fillId="36" borderId="36" xfId="41041" applyNumberFormat="1" applyFont="1" applyFill="1" applyBorder="1" applyAlignment="1">
      <alignment horizontal="center" vertical="center"/>
    </xf>
    <xf numFmtId="3" fontId="27" fillId="36" borderId="36" xfId="41042" applyNumberFormat="1" applyFont="1" applyFill="1" applyBorder="1" applyAlignment="1">
      <alignment horizontal="center" vertical="center"/>
    </xf>
    <xf numFmtId="3" fontId="27" fillId="36" borderId="36" xfId="41038" applyNumberFormat="1" applyFont="1" applyFill="1" applyBorder="1" applyAlignment="1">
      <alignment horizontal="center" vertical="center"/>
    </xf>
    <xf numFmtId="0" fontId="27" fillId="3" borderId="36" xfId="41041" applyFont="1" applyFill="1" applyBorder="1" applyAlignment="1">
      <alignment horizontal="left" vertical="center" wrapText="1"/>
    </xf>
    <xf numFmtId="0" fontId="26" fillId="3" borderId="17" xfId="41041" applyFont="1" applyFill="1" applyBorder="1" applyAlignment="1">
      <alignment horizontal="right" vertical="center"/>
    </xf>
    <xf numFmtId="3" fontId="26" fillId="3" borderId="12" xfId="41041" applyNumberFormat="1" applyFont="1" applyFill="1" applyBorder="1" applyAlignment="1">
      <alignment horizontal="right" vertical="center"/>
    </xf>
    <xf numFmtId="0" fontId="27" fillId="0" borderId="36" xfId="12735" applyFont="1" applyFill="1" applyBorder="1" applyAlignment="1">
      <alignment horizontal="center" vertical="center"/>
    </xf>
    <xf numFmtId="3" fontId="27" fillId="0" borderId="36" xfId="41041" applyNumberFormat="1" applyFont="1" applyFill="1" applyBorder="1" applyAlignment="1">
      <alignment horizontal="center" vertical="center"/>
    </xf>
    <xf numFmtId="3" fontId="27" fillId="0" borderId="36" xfId="41042" applyNumberFormat="1" applyFont="1" applyFill="1" applyBorder="1" applyAlignment="1">
      <alignment horizontal="center" vertical="center"/>
    </xf>
    <xf numFmtId="3" fontId="27" fillId="0" borderId="36" xfId="41038" applyNumberFormat="1" applyFont="1" applyFill="1" applyBorder="1" applyAlignment="1">
      <alignment horizontal="center" vertical="center"/>
    </xf>
    <xf numFmtId="1" fontId="27" fillId="0" borderId="36" xfId="12735" applyNumberFormat="1" applyFont="1" applyFill="1" applyBorder="1" applyAlignment="1">
      <alignment horizontal="center" vertical="center"/>
    </xf>
    <xf numFmtId="3" fontId="82" fillId="3" borderId="11" xfId="41042" applyNumberFormat="1" applyFont="1" applyFill="1" applyBorder="1" applyAlignment="1">
      <alignment horizontal="center" vertical="center"/>
    </xf>
    <xf numFmtId="0" fontId="26" fillId="0" borderId="36" xfId="12735" applyFont="1" applyFill="1" applyBorder="1" applyAlignment="1">
      <alignment horizontal="center" vertical="center"/>
    </xf>
    <xf numFmtId="3" fontId="26" fillId="36" borderId="36" xfId="41042" applyNumberFormat="1" applyFont="1" applyFill="1" applyBorder="1" applyAlignment="1">
      <alignment horizontal="center" vertical="center"/>
    </xf>
    <xf numFmtId="3" fontId="26" fillId="36" borderId="36" xfId="41041" applyNumberFormat="1" applyFont="1" applyFill="1" applyBorder="1" applyAlignment="1">
      <alignment horizontal="center" vertical="center"/>
    </xf>
    <xf numFmtId="3" fontId="26" fillId="36" borderId="36" xfId="41038" applyNumberFormat="1" applyFont="1" applyFill="1" applyBorder="1" applyAlignment="1">
      <alignment horizontal="center" vertical="center"/>
    </xf>
    <xf numFmtId="3" fontId="27" fillId="36" borderId="25" xfId="2" applyNumberFormat="1" applyFont="1" applyFill="1" applyBorder="1" applyAlignment="1">
      <alignment horizontal="right" vertical="center" wrapText="1"/>
    </xf>
    <xf numFmtId="3" fontId="27" fillId="0" borderId="25" xfId="2" applyNumberFormat="1" applyFont="1" applyFill="1" applyBorder="1" applyAlignment="1">
      <alignment horizontal="right" vertical="center" wrapText="1"/>
    </xf>
    <xf numFmtId="1" fontId="27" fillId="0" borderId="25" xfId="2" applyNumberFormat="1" applyFont="1" applyFill="1" applyBorder="1" applyAlignment="1">
      <alignment horizontal="right" vertical="center" wrapText="1"/>
    </xf>
    <xf numFmtId="9" fontId="27" fillId="36" borderId="25" xfId="2" applyNumberFormat="1" applyFont="1" applyFill="1" applyBorder="1" applyAlignment="1">
      <alignment horizontal="right" vertical="center" wrapText="1"/>
    </xf>
    <xf numFmtId="164" fontId="27" fillId="36" borderId="25" xfId="2" applyNumberFormat="1" applyFont="1" applyFill="1" applyBorder="1" applyAlignment="1">
      <alignment horizontal="right" vertical="center" wrapText="1"/>
    </xf>
    <xf numFmtId="3" fontId="27" fillId="0" borderId="19" xfId="3" applyNumberFormat="1" applyFont="1" applyFill="1" applyBorder="1" applyAlignment="1">
      <alignment horizontal="right" wrapText="1"/>
    </xf>
    <xf numFmtId="0" fontId="35" fillId="0" borderId="36" xfId="0" applyFont="1" applyFill="1" applyBorder="1" applyAlignment="1">
      <alignment horizontal="center" vertical="center" wrapText="1"/>
    </xf>
    <xf numFmtId="0" fontId="18" fillId="0" borderId="16" xfId="2" applyBorder="1"/>
    <xf numFmtId="3" fontId="27" fillId="0" borderId="25" xfId="3" applyNumberFormat="1" applyFont="1" applyFill="1" applyBorder="1" applyAlignment="1">
      <alignment horizontal="right"/>
    </xf>
    <xf numFmtId="3" fontId="27" fillId="0" borderId="25" xfId="4" applyNumberFormat="1" applyFont="1" applyFill="1" applyBorder="1" applyAlignment="1">
      <alignment horizontal="right"/>
    </xf>
    <xf numFmtId="3" fontId="26" fillId="39" borderId="25" xfId="3" applyNumberFormat="1" applyFont="1" applyFill="1" applyBorder="1" applyAlignment="1">
      <alignment horizontal="right"/>
    </xf>
    <xf numFmtId="1" fontId="26" fillId="39" borderId="25" xfId="3" applyNumberFormat="1" applyFont="1" applyFill="1" applyBorder="1" applyAlignment="1">
      <alignment horizontal="right"/>
    </xf>
    <xf numFmtId="0" fontId="26" fillId="39" borderId="25" xfId="3" applyFont="1" applyFill="1" applyBorder="1" applyAlignment="1">
      <alignment horizontal="center"/>
    </xf>
    <xf numFmtId="3" fontId="26" fillId="0" borderId="25" xfId="3" applyNumberFormat="1" applyFont="1" applyFill="1" applyBorder="1" applyAlignment="1">
      <alignment horizontal="right"/>
    </xf>
    <xf numFmtId="0" fontId="26" fillId="35" borderId="19" xfId="2" applyFont="1" applyFill="1" applyBorder="1" applyAlignment="1">
      <alignment horizontal="center"/>
    </xf>
    <xf numFmtId="0" fontId="26" fillId="0" borderId="19" xfId="2" applyFont="1" applyBorder="1" applyAlignment="1">
      <alignment horizontal="center"/>
    </xf>
    <xf numFmtId="9" fontId="26" fillId="35" borderId="19" xfId="1" applyFont="1" applyFill="1" applyBorder="1" applyAlignment="1">
      <alignment horizontal="center"/>
    </xf>
    <xf numFmtId="0" fontId="24" fillId="36" borderId="0" xfId="41038" applyFont="1" applyFill="1" applyBorder="1" applyAlignment="1">
      <alignment horizontal="right"/>
    </xf>
    <xf numFmtId="3" fontId="27" fillId="0" borderId="19" xfId="3" applyNumberFormat="1" applyFont="1" applyFill="1" applyBorder="1" applyAlignment="1">
      <alignment horizontal="right"/>
    </xf>
    <xf numFmtId="3" fontId="27" fillId="0" borderId="19" xfId="4" applyNumberFormat="1" applyFont="1" applyFill="1" applyBorder="1" applyAlignment="1">
      <alignment horizontal="right"/>
    </xf>
    <xf numFmtId="3" fontId="27" fillId="35" borderId="19" xfId="4" applyNumberFormat="1" applyFont="1" applyFill="1" applyBorder="1" applyAlignment="1">
      <alignment horizontal="right"/>
    </xf>
    <xf numFmtId="0" fontId="27" fillId="35" borderId="18" xfId="4" applyFont="1" applyFill="1" applyBorder="1"/>
    <xf numFmtId="3" fontId="27" fillId="35" borderId="19" xfId="8" applyNumberFormat="1" applyFont="1" applyFill="1" applyBorder="1" applyAlignment="1">
      <alignment horizontal="right"/>
    </xf>
    <xf numFmtId="3" fontId="27" fillId="35" borderId="19" xfId="3" applyNumberFormat="1" applyFont="1" applyFill="1" applyBorder="1" applyAlignment="1">
      <alignment horizontal="right"/>
    </xf>
    <xf numFmtId="3" fontId="26" fillId="38" borderId="19" xfId="8" applyNumberFormat="1" applyFont="1" applyFill="1" applyBorder="1" applyAlignment="1">
      <alignment horizontal="right"/>
    </xf>
    <xf numFmtId="3" fontId="26" fillId="38" borderId="19" xfId="4" applyNumberFormat="1" applyFont="1" applyFill="1" applyBorder="1" applyAlignment="1">
      <alignment horizontal="right"/>
    </xf>
    <xf numFmtId="0" fontId="27" fillId="35" borderId="18" xfId="3" applyFont="1" applyFill="1" applyBorder="1"/>
    <xf numFmtId="9" fontId="27" fillId="0" borderId="19" xfId="3" applyNumberFormat="1" applyFont="1" applyFill="1" applyBorder="1" applyAlignment="1">
      <alignment horizontal="right"/>
    </xf>
    <xf numFmtId="0" fontId="27" fillId="0" borderId="18" xfId="3" applyFont="1" applyFill="1" applyBorder="1"/>
    <xf numFmtId="0" fontId="26" fillId="38" borderId="18" xfId="3" applyFont="1" applyFill="1" applyBorder="1"/>
    <xf numFmtId="3" fontId="26" fillId="38" borderId="19" xfId="3" applyNumberFormat="1" applyFont="1" applyFill="1" applyBorder="1" applyAlignment="1">
      <alignment horizontal="right"/>
    </xf>
    <xf numFmtId="9" fontId="26" fillId="38" borderId="19" xfId="3" applyNumberFormat="1" applyFont="1" applyFill="1" applyBorder="1" applyAlignment="1">
      <alignment horizontal="right"/>
    </xf>
    <xf numFmtId="9" fontId="27" fillId="0" borderId="25" xfId="3" applyNumberFormat="1" applyFont="1" applyFill="1" applyBorder="1" applyAlignment="1">
      <alignment horizontal="right"/>
    </xf>
    <xf numFmtId="9" fontId="26" fillId="39" borderId="25" xfId="3" applyNumberFormat="1" applyFont="1" applyFill="1" applyBorder="1" applyAlignment="1">
      <alignment horizontal="right"/>
    </xf>
    <xf numFmtId="3" fontId="27" fillId="38" borderId="25" xfId="3" applyNumberFormat="1" applyFont="1" applyFill="1" applyBorder="1" applyAlignment="1">
      <alignment horizontal="right"/>
    </xf>
    <xf numFmtId="3" fontId="27" fillId="38" borderId="25" xfId="4" applyNumberFormat="1" applyFont="1" applyFill="1" applyBorder="1" applyAlignment="1">
      <alignment horizontal="right"/>
    </xf>
    <xf numFmtId="9" fontId="27" fillId="38" borderId="25" xfId="4" applyNumberFormat="1" applyFont="1" applyFill="1" applyBorder="1" applyAlignment="1">
      <alignment horizontal="right"/>
    </xf>
    <xf numFmtId="9" fontId="27" fillId="0" borderId="25" xfId="4" applyNumberFormat="1" applyFont="1" applyFill="1" applyBorder="1" applyAlignment="1">
      <alignment horizontal="right"/>
    </xf>
    <xf numFmtId="3" fontId="27" fillId="35" borderId="25" xfId="4" applyNumberFormat="1" applyFont="1" applyFill="1" applyBorder="1" applyAlignment="1">
      <alignment horizontal="right"/>
    </xf>
    <xf numFmtId="3" fontId="27" fillId="0" borderId="25" xfId="6" applyNumberFormat="1" applyFont="1" applyFill="1" applyBorder="1" applyAlignment="1">
      <alignment horizontal="right"/>
    </xf>
    <xf numFmtId="9" fontId="27" fillId="35" borderId="25" xfId="4" applyNumberFormat="1" applyFont="1" applyFill="1" applyBorder="1" applyAlignment="1">
      <alignment horizontal="right"/>
    </xf>
    <xf numFmtId="3" fontId="27" fillId="35" borderId="25" xfId="7" applyNumberFormat="1" applyFont="1" applyFill="1" applyBorder="1" applyAlignment="1">
      <alignment horizontal="right"/>
    </xf>
    <xf numFmtId="3" fontId="27" fillId="0" borderId="25" xfId="7" applyNumberFormat="1" applyFont="1" applyFill="1" applyBorder="1" applyAlignment="1">
      <alignment horizontal="right"/>
    </xf>
    <xf numFmtId="9" fontId="27" fillId="35" borderId="25" xfId="7" applyNumberFormat="1" applyFont="1" applyFill="1" applyBorder="1" applyAlignment="1">
      <alignment horizontal="right"/>
    </xf>
    <xf numFmtId="3" fontId="26" fillId="37" borderId="25" xfId="7" applyNumberFormat="1" applyFont="1" applyFill="1" applyBorder="1" applyAlignment="1">
      <alignment horizontal="right"/>
    </xf>
    <xf numFmtId="3" fontId="26" fillId="37" borderId="25" xfId="3" applyNumberFormat="1" applyFont="1" applyFill="1" applyBorder="1" applyAlignment="1">
      <alignment horizontal="right"/>
    </xf>
    <xf numFmtId="0" fontId="26" fillId="37" borderId="24" xfId="3" applyFont="1" applyFill="1" applyBorder="1" applyAlignment="1">
      <alignment horizontal="center" vertical="center" wrapText="1"/>
    </xf>
    <xf numFmtId="0" fontId="26" fillId="37" borderId="25" xfId="3" applyFont="1" applyFill="1" applyBorder="1" applyAlignment="1">
      <alignment horizontal="center" vertical="center" wrapText="1"/>
    </xf>
    <xf numFmtId="0" fontId="26" fillId="37" borderId="25" xfId="4" applyFont="1" applyFill="1" applyBorder="1" applyAlignment="1">
      <alignment horizontal="center"/>
    </xf>
    <xf numFmtId="0" fontId="26" fillId="37" borderId="25" xfId="3" applyFont="1" applyFill="1" applyBorder="1" applyAlignment="1">
      <alignment horizontal="center"/>
    </xf>
    <xf numFmtId="0" fontId="26" fillId="37" borderId="19" xfId="3" applyFont="1" applyFill="1" applyBorder="1" applyAlignment="1">
      <alignment horizontal="center" vertical="top" wrapText="1"/>
    </xf>
    <xf numFmtId="3" fontId="27" fillId="35" borderId="29" xfId="4" applyNumberFormat="1" applyFont="1" applyFill="1" applyBorder="1" applyAlignment="1">
      <alignment horizontal="center" vertical="center"/>
    </xf>
    <xf numFmtId="3" fontId="27" fillId="35" borderId="19" xfId="4" applyNumberFormat="1" applyFont="1" applyFill="1" applyBorder="1" applyAlignment="1">
      <alignment horizontal="center" vertical="center"/>
    </xf>
    <xf numFmtId="0" fontId="27" fillId="35" borderId="35" xfId="4" applyFont="1" applyFill="1" applyBorder="1" applyAlignment="1">
      <alignment horizontal="center"/>
    </xf>
    <xf numFmtId="0" fontId="27" fillId="35" borderId="18" xfId="4" applyFont="1" applyFill="1" applyBorder="1" applyAlignment="1">
      <alignment horizontal="center"/>
    </xf>
    <xf numFmtId="0" fontId="78" fillId="0" borderId="0" xfId="0" applyFont="1" applyFill="1" applyBorder="1"/>
    <xf numFmtId="0" fontId="27" fillId="39" borderId="25" xfId="3" applyFont="1" applyFill="1" applyBorder="1" applyAlignment="1">
      <alignment horizontal="center" vertical="top"/>
    </xf>
    <xf numFmtId="0" fontId="27" fillId="39" borderId="25" xfId="3" applyFont="1" applyFill="1" applyBorder="1" applyAlignment="1">
      <alignment horizontal="center" vertical="top" wrapText="1"/>
    </xf>
    <xf numFmtId="14" fontId="78" fillId="0" borderId="0" xfId="0" applyNumberFormat="1" applyFont="1" applyFill="1" applyAlignment="1" applyProtection="1">
      <alignment vertical="center"/>
    </xf>
    <xf numFmtId="164" fontId="78" fillId="0" borderId="0" xfId="0" applyNumberFormat="1" applyFont="1" applyBorder="1" applyAlignment="1">
      <alignment horizontal="center"/>
    </xf>
    <xf numFmtId="164" fontId="78" fillId="0" borderId="16" xfId="0" applyNumberFormat="1" applyFont="1" applyBorder="1" applyAlignment="1">
      <alignment horizontal="center"/>
    </xf>
    <xf numFmtId="164" fontId="78" fillId="0" borderId="17" xfId="0" applyNumberFormat="1" applyFont="1" applyBorder="1" applyAlignment="1">
      <alignment horizontal="center"/>
    </xf>
    <xf numFmtId="0" fontId="78" fillId="0" borderId="0" xfId="0" applyFont="1"/>
    <xf numFmtId="164" fontId="78" fillId="0" borderId="16" xfId="0" applyNumberFormat="1" applyFont="1" applyFill="1" applyBorder="1" applyAlignment="1">
      <alignment horizontal="center"/>
    </xf>
    <xf numFmtId="164" fontId="78" fillId="0" borderId="17" xfId="0" applyNumberFormat="1" applyFont="1" applyFill="1" applyBorder="1" applyAlignment="1">
      <alignment horizontal="center"/>
    </xf>
    <xf numFmtId="0" fontId="78" fillId="0" borderId="0" xfId="0" applyFont="1" applyFill="1" applyAlignment="1">
      <alignment horizontal="center" vertical="center"/>
    </xf>
    <xf numFmtId="14" fontId="78" fillId="0" borderId="0" xfId="0" applyNumberFormat="1" applyFont="1" applyFill="1"/>
    <xf numFmtId="0" fontId="78" fillId="0" borderId="0" xfId="0" applyFont="1" applyFill="1" applyAlignment="1">
      <alignment horizontal="center"/>
    </xf>
    <xf numFmtId="0" fontId="78" fillId="0" borderId="0" xfId="0" applyNumberFormat="1" applyFont="1" applyFill="1" applyAlignment="1">
      <alignment horizontal="center"/>
    </xf>
    <xf numFmtId="0" fontId="78" fillId="0" borderId="0" xfId="0" applyNumberFormat="1" applyFont="1" applyFill="1" applyBorder="1" applyAlignment="1">
      <alignment horizontal="center"/>
    </xf>
    <xf numFmtId="0" fontId="78" fillId="0" borderId="0" xfId="0" applyFont="1" applyFill="1" applyBorder="1" applyAlignment="1">
      <alignment horizontal="center"/>
    </xf>
    <xf numFmtId="0" fontId="79" fillId="0" borderId="16" xfId="0" applyFont="1" applyFill="1" applyBorder="1" applyAlignment="1">
      <alignment horizontal="center"/>
    </xf>
    <xf numFmtId="0" fontId="78" fillId="0" borderId="0" xfId="0" applyFont="1" applyFill="1" applyBorder="1" applyAlignment="1">
      <alignment horizontal="left" vertical="top" wrapText="1"/>
    </xf>
    <xf numFmtId="0" fontId="78" fillId="0" borderId="0" xfId="12813" applyFont="1" applyFill="1" applyBorder="1"/>
    <xf numFmtId="0" fontId="78" fillId="0" borderId="0" xfId="0" applyNumberFormat="1" applyFont="1" applyFill="1" applyBorder="1"/>
    <xf numFmtId="1" fontId="78" fillId="0" borderId="0" xfId="0" applyNumberFormat="1" applyFont="1" applyFill="1" applyBorder="1"/>
    <xf numFmtId="0" fontId="78" fillId="0" borderId="0" xfId="0" applyNumberFormat="1" applyFont="1" applyFill="1"/>
    <xf numFmtId="0" fontId="79" fillId="0" borderId="0" xfId="0" applyFont="1" applyFill="1" applyAlignment="1">
      <alignment horizontal="left" vertical="top" wrapText="1"/>
    </xf>
    <xf numFmtId="14" fontId="79" fillId="0" borderId="0" xfId="0" applyNumberFormat="1" applyFont="1" applyFill="1" applyAlignment="1">
      <alignment horizontal="left" vertical="top" wrapText="1"/>
    </xf>
    <xf numFmtId="0" fontId="79" fillId="0" borderId="0" xfId="0" applyFont="1" applyFill="1" applyAlignment="1">
      <alignment horizontal="center" vertical="top" wrapText="1"/>
    </xf>
    <xf numFmtId="164" fontId="79" fillId="0" borderId="0" xfId="0" applyNumberFormat="1" applyFont="1" applyFill="1" applyBorder="1" applyAlignment="1">
      <alignment horizontal="left" vertical="top" wrapText="1"/>
    </xf>
    <xf numFmtId="164" fontId="79" fillId="0" borderId="16" xfId="0" applyNumberFormat="1"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17" xfId="0" applyFont="1" applyFill="1" applyBorder="1" applyAlignment="1">
      <alignment horizontal="left" vertical="top" wrapText="1"/>
    </xf>
    <xf numFmtId="0" fontId="79" fillId="0" borderId="16" xfId="0" applyFont="1" applyFill="1" applyBorder="1" applyAlignment="1">
      <alignment horizontal="left" vertical="top" wrapText="1"/>
    </xf>
    <xf numFmtId="0" fontId="1" fillId="0" borderId="0" xfId="0" applyFont="1"/>
    <xf numFmtId="0" fontId="78" fillId="0" borderId="59" xfId="0" applyFont="1" applyFill="1" applyBorder="1"/>
    <xf numFmtId="0" fontId="78" fillId="0" borderId="60" xfId="0" applyFont="1" applyFill="1" applyBorder="1"/>
    <xf numFmtId="0" fontId="78" fillId="0" borderId="61" xfId="0" applyFont="1" applyFill="1" applyBorder="1"/>
    <xf numFmtId="0" fontId="78" fillId="0" borderId="62" xfId="0" applyNumberFormat="1" applyFont="1" applyFill="1" applyBorder="1"/>
    <xf numFmtId="0" fontId="78" fillId="0" borderId="63" xfId="0" applyFont="1" applyFill="1" applyBorder="1" applyAlignment="1">
      <alignment horizontal="left" vertical="top" wrapText="1"/>
    </xf>
    <xf numFmtId="0" fontId="78" fillId="0" borderId="64" xfId="0" applyFont="1" applyFill="1" applyBorder="1"/>
    <xf numFmtId="0" fontId="78" fillId="0" borderId="65" xfId="0" applyFont="1" applyFill="1" applyBorder="1" applyAlignment="1">
      <alignment horizontal="left"/>
    </xf>
    <xf numFmtId="0" fontId="78" fillId="0" borderId="66" xfId="0" applyNumberFormat="1" applyFont="1" applyFill="1" applyBorder="1"/>
    <xf numFmtId="0" fontId="78" fillId="0" borderId="67" xfId="0" applyFont="1" applyFill="1" applyBorder="1" applyAlignment="1">
      <alignment horizontal="left"/>
    </xf>
    <xf numFmtId="0" fontId="78" fillId="0" borderId="68" xfId="0" applyNumberFormat="1" applyFont="1" applyFill="1" applyBorder="1"/>
    <xf numFmtId="0" fontId="78" fillId="0" borderId="63" xfId="0" applyFont="1" applyFill="1" applyBorder="1"/>
    <xf numFmtId="0" fontId="78" fillId="0" borderId="69" xfId="0" applyFont="1" applyFill="1" applyBorder="1"/>
    <xf numFmtId="1" fontId="78" fillId="0" borderId="67" xfId="0" applyNumberFormat="1" applyFont="1" applyFill="1" applyBorder="1"/>
    <xf numFmtId="1" fontId="78" fillId="0" borderId="70" xfId="0" applyNumberFormat="1" applyFont="1" applyFill="1" applyBorder="1"/>
    <xf numFmtId="1" fontId="78" fillId="0" borderId="68" xfId="0" applyNumberFormat="1" applyFont="1" applyFill="1" applyBorder="1"/>
    <xf numFmtId="0" fontId="78" fillId="0" borderId="70" xfId="0" applyNumberFormat="1" applyFont="1" applyFill="1" applyBorder="1"/>
    <xf numFmtId="164" fontId="78" fillId="0" borderId="67" xfId="0" applyNumberFormat="1" applyFont="1" applyFill="1" applyBorder="1"/>
    <xf numFmtId="164" fontId="78" fillId="0" borderId="70" xfId="0" applyNumberFormat="1" applyFont="1" applyFill="1" applyBorder="1"/>
    <xf numFmtId="164" fontId="78" fillId="0" borderId="68" xfId="0" applyNumberFormat="1" applyFont="1" applyFill="1" applyBorder="1"/>
    <xf numFmtId="0" fontId="78" fillId="0" borderId="69" xfId="0" applyFont="1" applyFill="1" applyBorder="1" applyAlignment="1">
      <alignment horizontal="left" vertical="top" wrapText="1"/>
    </xf>
    <xf numFmtId="0" fontId="78" fillId="0" borderId="64" xfId="0" applyFont="1" applyFill="1" applyBorder="1" applyAlignment="1">
      <alignment horizontal="left" vertical="top" wrapText="1"/>
    </xf>
    <xf numFmtId="0" fontId="35" fillId="36" borderId="36" xfId="0" applyFont="1" applyFill="1" applyBorder="1" applyAlignment="1">
      <alignment horizontal="left" vertical="center" wrapText="1"/>
    </xf>
    <xf numFmtId="0" fontId="33" fillId="39" borderId="36" xfId="0" applyFont="1" applyFill="1" applyBorder="1" applyAlignment="1">
      <alignment horizontal="left" vertical="center" wrapText="1"/>
    </xf>
    <xf numFmtId="0" fontId="26" fillId="37" borderId="20" xfId="3" applyFont="1" applyFill="1" applyBorder="1" applyAlignment="1">
      <alignment horizontal="center" vertical="center" wrapText="1"/>
    </xf>
    <xf numFmtId="0" fontId="26" fillId="37" borderId="21" xfId="3" applyFont="1" applyFill="1" applyBorder="1" applyAlignment="1">
      <alignment horizontal="center" vertical="center" wrapText="1"/>
    </xf>
    <xf numFmtId="0" fontId="26" fillId="37" borderId="22" xfId="3" applyFont="1" applyFill="1" applyBorder="1" applyAlignment="1">
      <alignment horizontal="center" vertical="center" wrapText="1"/>
    </xf>
    <xf numFmtId="9" fontId="21" fillId="39" borderId="36" xfId="3" applyNumberFormat="1" applyFont="1" applyFill="1" applyBorder="1" applyAlignment="1">
      <alignment horizontal="left"/>
    </xf>
    <xf numFmtId="0" fontId="27" fillId="0" borderId="24" xfId="3" applyFont="1" applyFill="1" applyBorder="1" applyAlignment="1">
      <alignment horizontal="left" vertical="center"/>
    </xf>
    <xf numFmtId="0" fontId="27" fillId="0" borderId="25" xfId="3" applyFont="1" applyFill="1" applyBorder="1" applyAlignment="1">
      <alignment horizontal="left" vertical="center"/>
    </xf>
    <xf numFmtId="0" fontId="26" fillId="39" borderId="24" xfId="3" applyFont="1" applyFill="1" applyBorder="1" applyAlignment="1">
      <alignment horizontal="left" vertical="center"/>
    </xf>
    <xf numFmtId="0" fontId="26" fillId="39" borderId="25" xfId="3" applyFont="1" applyFill="1" applyBorder="1" applyAlignment="1">
      <alignment horizontal="left" vertical="center"/>
    </xf>
    <xf numFmtId="0" fontId="35" fillId="39" borderId="37" xfId="0" applyFont="1" applyFill="1" applyBorder="1" applyAlignment="1">
      <alignment horizontal="center" vertical="center" wrapText="1"/>
    </xf>
    <xf numFmtId="0" fontId="35" fillId="39" borderId="38" xfId="0" applyFont="1" applyFill="1" applyBorder="1" applyAlignment="1">
      <alignment horizontal="center" vertical="center" wrapText="1"/>
    </xf>
    <xf numFmtId="0" fontId="35" fillId="39" borderId="39" xfId="0" applyFont="1" applyFill="1" applyBorder="1" applyAlignment="1">
      <alignment horizontal="center" vertical="center" wrapText="1"/>
    </xf>
    <xf numFmtId="0" fontId="27" fillId="37" borderId="24" xfId="3" applyFont="1" applyFill="1" applyBorder="1" applyAlignment="1">
      <alignment horizontal="center"/>
    </xf>
    <xf numFmtId="0" fontId="27" fillId="37" borderId="25" xfId="3" applyFont="1" applyFill="1" applyBorder="1" applyAlignment="1">
      <alignment horizontal="center"/>
    </xf>
    <xf numFmtId="0" fontId="35" fillId="0" borderId="24" xfId="0" applyFont="1" applyBorder="1" applyAlignment="1">
      <alignment horizontal="left"/>
    </xf>
    <xf numFmtId="0" fontId="35" fillId="0" borderId="25" xfId="0" applyFont="1" applyBorder="1" applyAlignment="1">
      <alignment horizontal="left"/>
    </xf>
    <xf numFmtId="0" fontId="26" fillId="39" borderId="24" xfId="3" applyFont="1" applyFill="1" applyBorder="1" applyAlignment="1">
      <alignment horizontal="left"/>
    </xf>
    <xf numFmtId="0" fontId="26" fillId="39" borderId="25" xfId="3" applyFont="1" applyFill="1" applyBorder="1" applyAlignment="1">
      <alignment horizontal="left"/>
    </xf>
    <xf numFmtId="0" fontId="27" fillId="0" borderId="24" xfId="0" applyFont="1" applyBorder="1" applyAlignment="1">
      <alignment horizontal="left"/>
    </xf>
    <xf numFmtId="0" fontId="27" fillId="0" borderId="25" xfId="0" applyFont="1" applyBorder="1" applyAlignment="1">
      <alignment horizontal="left"/>
    </xf>
    <xf numFmtId="0" fontId="26" fillId="39" borderId="24" xfId="3" applyFont="1" applyFill="1" applyBorder="1" applyAlignment="1"/>
    <xf numFmtId="0" fontId="26" fillId="39" borderId="25" xfId="3" applyFont="1" applyFill="1" applyBorder="1" applyAlignment="1"/>
    <xf numFmtId="3" fontId="27" fillId="0" borderId="25" xfId="4" applyNumberFormat="1" applyFont="1" applyFill="1" applyBorder="1" applyAlignment="1">
      <alignment horizontal="left"/>
    </xf>
    <xf numFmtId="0" fontId="53" fillId="36" borderId="0" xfId="3" applyFont="1" applyFill="1" applyBorder="1" applyAlignment="1">
      <alignment horizontal="center" vertical="center" wrapText="1"/>
    </xf>
    <xf numFmtId="0" fontId="53" fillId="36" borderId="0" xfId="3" applyFont="1" applyFill="1" applyBorder="1" applyAlignment="1">
      <alignment horizontal="center"/>
    </xf>
    <xf numFmtId="3" fontId="27" fillId="0" borderId="24" xfId="4" applyNumberFormat="1" applyFont="1" applyFill="1" applyBorder="1" applyAlignment="1">
      <alignment horizontal="left"/>
    </xf>
    <xf numFmtId="3" fontId="27" fillId="0" borderId="57" xfId="4" applyNumberFormat="1" applyFont="1" applyFill="1" applyBorder="1" applyAlignment="1">
      <alignment horizontal="left"/>
    </xf>
    <xf numFmtId="3" fontId="27" fillId="0" borderId="58" xfId="4" applyNumberFormat="1" applyFont="1" applyFill="1" applyBorder="1" applyAlignment="1">
      <alignment horizontal="left"/>
    </xf>
    <xf numFmtId="0" fontId="26" fillId="38" borderId="24" xfId="3" applyFont="1" applyFill="1" applyBorder="1" applyAlignment="1">
      <alignment horizontal="center"/>
    </xf>
    <xf numFmtId="0" fontId="26" fillId="38" borderId="25" xfId="3" applyFont="1" applyFill="1" applyBorder="1" applyAlignment="1">
      <alignment horizontal="center"/>
    </xf>
    <xf numFmtId="9" fontId="26" fillId="38" borderId="25" xfId="1" applyFont="1" applyFill="1" applyBorder="1" applyAlignment="1">
      <alignment horizontal="center"/>
    </xf>
    <xf numFmtId="0" fontId="27" fillId="35" borderId="24" xfId="3" applyFont="1" applyFill="1" applyBorder="1" applyAlignment="1">
      <alignment horizontal="center"/>
    </xf>
    <xf numFmtId="0" fontId="27" fillId="35" borderId="25" xfId="3" applyFont="1" applyFill="1" applyBorder="1" applyAlignment="1">
      <alignment horizontal="center"/>
    </xf>
    <xf numFmtId="0" fontId="26" fillId="37" borderId="24" xfId="3" applyFont="1" applyFill="1" applyBorder="1" applyAlignment="1">
      <alignment horizontal="center" vertical="center" wrapText="1"/>
    </xf>
    <xf numFmtId="0" fontId="26" fillId="37" borderId="25" xfId="3" applyFont="1" applyFill="1" applyBorder="1" applyAlignment="1">
      <alignment horizontal="center" vertical="center" wrapText="1"/>
    </xf>
    <xf numFmtId="0" fontId="26" fillId="38" borderId="18" xfId="3" applyFont="1" applyFill="1" applyBorder="1" applyAlignment="1">
      <alignment horizontal="left"/>
    </xf>
    <xf numFmtId="0" fontId="26" fillId="38" borderId="19" xfId="3" applyFont="1" applyFill="1" applyBorder="1" applyAlignment="1">
      <alignment horizontal="left"/>
    </xf>
    <xf numFmtId="0" fontId="26" fillId="37" borderId="18" xfId="3" applyFont="1" applyFill="1" applyBorder="1" applyAlignment="1">
      <alignment horizontal="center" vertical="center" wrapText="1"/>
    </xf>
    <xf numFmtId="0" fontId="44" fillId="36" borderId="0" xfId="3" applyFont="1" applyFill="1" applyBorder="1" applyAlignment="1">
      <alignment horizontal="center" vertical="center" wrapText="1"/>
    </xf>
    <xf numFmtId="0" fontId="26" fillId="37" borderId="20" xfId="3" applyFont="1" applyFill="1" applyBorder="1" applyAlignment="1">
      <alignment horizontal="center"/>
    </xf>
    <xf numFmtId="0" fontId="26" fillId="37" borderId="22" xfId="3" applyFont="1" applyFill="1" applyBorder="1" applyAlignment="1">
      <alignment horizontal="center"/>
    </xf>
    <xf numFmtId="0" fontId="44" fillId="36" borderId="0" xfId="3" applyFont="1" applyFill="1" applyBorder="1" applyAlignment="1">
      <alignment horizontal="center"/>
    </xf>
    <xf numFmtId="0" fontId="27" fillId="35" borderId="24" xfId="4" applyFont="1" applyFill="1" applyBorder="1" applyAlignment="1">
      <alignment horizontal="left"/>
    </xf>
    <xf numFmtId="0" fontId="27" fillId="35" borderId="25" xfId="4" applyFont="1" applyFill="1" applyBorder="1" applyAlignment="1">
      <alignment horizontal="left"/>
    </xf>
    <xf numFmtId="0" fontId="26" fillId="37" borderId="24" xfId="4" applyFont="1" applyFill="1" applyBorder="1" applyAlignment="1">
      <alignment wrapText="1"/>
    </xf>
    <xf numFmtId="0" fontId="26" fillId="37" borderId="25" xfId="4" applyFont="1" applyFill="1" applyBorder="1" applyAlignment="1">
      <alignment wrapText="1"/>
    </xf>
    <xf numFmtId="0" fontId="26" fillId="37" borderId="18" xfId="3" applyFont="1" applyFill="1" applyBorder="1" applyAlignment="1">
      <alignment horizontal="left" vertical="center" wrapText="1"/>
    </xf>
    <xf numFmtId="0" fontId="26" fillId="37" borderId="19" xfId="3" applyFont="1" applyFill="1" applyBorder="1" applyAlignment="1">
      <alignment horizontal="left" vertical="center" wrapText="1"/>
    </xf>
    <xf numFmtId="0" fontId="27" fillId="35" borderId="18" xfId="3" applyFont="1" applyFill="1" applyBorder="1" applyAlignment="1">
      <alignment horizontal="left"/>
    </xf>
    <xf numFmtId="0" fontId="27" fillId="35" borderId="19" xfId="3" applyFont="1" applyFill="1" applyBorder="1" applyAlignment="1">
      <alignment horizontal="left"/>
    </xf>
    <xf numFmtId="0" fontId="26" fillId="37" borderId="25" xfId="4" applyFont="1" applyFill="1" applyBorder="1" applyAlignment="1">
      <alignment horizontal="center" vertical="center"/>
    </xf>
    <xf numFmtId="0" fontId="26" fillId="37" borderId="25" xfId="4" applyFont="1" applyFill="1" applyBorder="1" applyAlignment="1">
      <alignment horizontal="center"/>
    </xf>
    <xf numFmtId="0" fontId="26" fillId="37" borderId="25" xfId="4" applyFont="1" applyFill="1" applyBorder="1" applyAlignment="1">
      <alignment horizontal="left"/>
    </xf>
    <xf numFmtId="0" fontId="27" fillId="38" borderId="24" xfId="4" applyFont="1" applyFill="1" applyBorder="1" applyAlignment="1"/>
    <xf numFmtId="0" fontId="27" fillId="38" borderId="25" xfId="4" applyFont="1" applyFill="1" applyBorder="1" applyAlignment="1"/>
    <xf numFmtId="0" fontId="27" fillId="35" borderId="24" xfId="4" applyFont="1" applyFill="1" applyBorder="1" applyAlignment="1"/>
    <xf numFmtId="0" fontId="27" fillId="35" borderId="25" xfId="4" applyFont="1" applyFill="1" applyBorder="1" applyAlignment="1"/>
    <xf numFmtId="0" fontId="26" fillId="37" borderId="24" xfId="4" applyFont="1" applyFill="1" applyBorder="1" applyAlignment="1">
      <alignment horizontal="center" vertical="center"/>
    </xf>
    <xf numFmtId="0" fontId="26" fillId="37" borderId="25" xfId="4" applyFont="1" applyFill="1" applyBorder="1" applyAlignment="1">
      <alignment horizontal="center" vertical="center" wrapText="1"/>
    </xf>
    <xf numFmtId="0" fontId="27" fillId="0" borderId="24" xfId="3" applyFont="1" applyFill="1" applyBorder="1" applyAlignment="1">
      <alignment wrapText="1"/>
    </xf>
    <xf numFmtId="0" fontId="27" fillId="0" borderId="25" xfId="3" applyFont="1" applyFill="1" applyBorder="1" applyAlignment="1">
      <alignment wrapText="1"/>
    </xf>
    <xf numFmtId="0" fontId="26" fillId="37" borderId="25" xfId="3" applyFont="1" applyFill="1" applyBorder="1" applyAlignment="1">
      <alignment horizontal="center"/>
    </xf>
    <xf numFmtId="0" fontId="27" fillId="38" borderId="24" xfId="3" applyFont="1" applyFill="1" applyBorder="1" applyAlignment="1">
      <alignment horizontal="left" wrapText="1"/>
    </xf>
    <xf numFmtId="0" fontId="27" fillId="38" borderId="25" xfId="3" applyFont="1" applyFill="1" applyBorder="1" applyAlignment="1">
      <alignment horizontal="left" wrapText="1"/>
    </xf>
    <xf numFmtId="0" fontId="35" fillId="0" borderId="24" xfId="0" applyFont="1" applyFill="1" applyBorder="1" applyAlignment="1">
      <alignment horizontal="left" vertical="center" wrapText="1"/>
    </xf>
    <xf numFmtId="0" fontId="35" fillId="0" borderId="25" xfId="0" applyFont="1" applyFill="1" applyBorder="1" applyAlignment="1">
      <alignment horizontal="left" vertical="center" wrapText="1"/>
    </xf>
    <xf numFmtId="3" fontId="35" fillId="0" borderId="25" xfId="0" applyNumberFormat="1"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3" fillId="38" borderId="24" xfId="0" applyFont="1" applyFill="1" applyBorder="1" applyAlignment="1">
      <alignment horizontal="left" vertical="center" wrapText="1"/>
    </xf>
    <xf numFmtId="0" fontId="33" fillId="38" borderId="25" xfId="0" applyFont="1" applyFill="1" applyBorder="1" applyAlignment="1">
      <alignment horizontal="left" vertical="center" wrapText="1"/>
    </xf>
    <xf numFmtId="3" fontId="26" fillId="38" borderId="25" xfId="0" applyNumberFormat="1" applyFont="1" applyFill="1" applyBorder="1" applyAlignment="1">
      <alignment horizontal="center" vertical="center" wrapText="1"/>
    </xf>
    <xf numFmtId="0" fontId="26" fillId="38" borderId="25" xfId="0" applyFont="1" applyFill="1" applyBorder="1" applyAlignment="1">
      <alignment horizontal="center" vertical="center" wrapText="1"/>
    </xf>
    <xf numFmtId="0" fontId="27" fillId="36" borderId="25" xfId="2" applyFont="1" applyFill="1" applyBorder="1" applyAlignment="1">
      <alignment horizontal="left" vertical="center" wrapText="1"/>
    </xf>
    <xf numFmtId="0" fontId="27" fillId="36" borderId="25" xfId="2" applyFont="1" applyFill="1" applyBorder="1" applyAlignment="1">
      <alignment horizontal="center" vertical="center" wrapText="1"/>
    </xf>
    <xf numFmtId="0" fontId="33" fillId="37" borderId="24" xfId="0" applyFont="1" applyFill="1" applyBorder="1" applyAlignment="1">
      <alignment horizontal="center" vertical="center" wrapText="1"/>
    </xf>
    <xf numFmtId="0" fontId="33" fillId="37" borderId="25" xfId="0" applyFont="1" applyFill="1" applyBorder="1" applyAlignment="1">
      <alignment horizontal="center" vertical="center" wrapText="1"/>
    </xf>
    <xf numFmtId="0" fontId="27" fillId="0" borderId="25" xfId="2" applyFont="1" applyFill="1" applyBorder="1" applyAlignment="1">
      <alignment horizontal="center" vertical="center" wrapText="1"/>
    </xf>
    <xf numFmtId="0" fontId="27" fillId="36" borderId="18" xfId="3" applyFont="1" applyFill="1" applyBorder="1" applyAlignment="1">
      <alignment horizontal="left" wrapText="1"/>
    </xf>
    <xf numFmtId="0" fontId="27" fillId="36" borderId="19" xfId="3" applyFont="1" applyFill="1" applyBorder="1" applyAlignment="1">
      <alignment horizontal="left" wrapText="1"/>
    </xf>
    <xf numFmtId="0" fontId="26" fillId="37" borderId="19" xfId="3" applyFont="1" applyFill="1" applyBorder="1" applyAlignment="1">
      <alignment horizontal="center" vertical="center" wrapText="1"/>
    </xf>
    <xf numFmtId="0" fontId="26" fillId="37" borderId="19" xfId="3" applyFont="1" applyFill="1" applyBorder="1" applyAlignment="1">
      <alignment horizontal="center" vertical="top" wrapText="1"/>
    </xf>
    <xf numFmtId="0" fontId="22" fillId="0" borderId="10" xfId="3" applyFont="1" applyFill="1" applyBorder="1" applyAlignment="1">
      <alignment horizontal="center" vertical="center" wrapText="1"/>
    </xf>
    <xf numFmtId="0" fontId="22" fillId="0" borderId="11" xfId="3" applyFont="1" applyFill="1" applyBorder="1" applyAlignment="1">
      <alignment horizontal="center" vertical="center" wrapText="1"/>
    </xf>
    <xf numFmtId="0" fontId="22" fillId="0" borderId="12" xfId="3"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2" fillId="0" borderId="14" xfId="3" applyFont="1" applyFill="1" applyBorder="1" applyAlignment="1">
      <alignment horizontal="center" vertical="center" wrapText="1"/>
    </xf>
    <xf numFmtId="0" fontId="22" fillId="0" borderId="15" xfId="3" applyFont="1" applyFill="1" applyBorder="1" applyAlignment="1">
      <alignment horizontal="center" vertical="center" wrapText="1"/>
    </xf>
    <xf numFmtId="0" fontId="25" fillId="37" borderId="24" xfId="3" applyFont="1" applyFill="1" applyBorder="1" applyAlignment="1">
      <alignment horizontal="center"/>
    </xf>
    <xf numFmtId="0" fontId="25" fillId="37" borderId="25" xfId="3" applyFont="1" applyFill="1" applyBorder="1" applyAlignment="1">
      <alignment horizontal="center"/>
    </xf>
    <xf numFmtId="0" fontId="26" fillId="62" borderId="53" xfId="41041" applyFont="1" applyFill="1" applyBorder="1" applyAlignment="1">
      <alignment horizontal="right" vertical="center" wrapText="1" indent="3"/>
    </xf>
    <xf numFmtId="0" fontId="26" fillId="62" borderId="51" xfId="41041" applyFont="1" applyFill="1" applyBorder="1" applyAlignment="1">
      <alignment horizontal="right" vertical="center" wrapText="1" indent="3"/>
    </xf>
    <xf numFmtId="0" fontId="26" fillId="62" borderId="23" xfId="41038" applyFont="1" applyFill="1" applyBorder="1" applyAlignment="1">
      <alignment horizontal="left" vertical="center" wrapText="1"/>
    </xf>
    <xf numFmtId="0" fontId="26" fillId="62" borderId="16" xfId="41038" applyFont="1" applyFill="1" applyBorder="1" applyAlignment="1">
      <alignment horizontal="left" vertical="center" wrapText="1"/>
    </xf>
    <xf numFmtId="0" fontId="26" fillId="62" borderId="31" xfId="41038" applyFont="1" applyFill="1" applyBorder="1" applyAlignment="1">
      <alignment horizontal="left" vertical="center" wrapText="1"/>
    </xf>
    <xf numFmtId="0" fontId="26" fillId="62" borderId="13" xfId="41038" applyFont="1" applyFill="1" applyBorder="1" applyAlignment="1">
      <alignment horizontal="left" vertical="center" wrapText="1"/>
    </xf>
    <xf numFmtId="0" fontId="26" fillId="62" borderId="53" xfId="41041" applyFont="1" applyFill="1" applyBorder="1" applyAlignment="1">
      <alignment horizontal="left" vertical="center"/>
    </xf>
    <xf numFmtId="0" fontId="26" fillId="62" borderId="54" xfId="41041" applyFont="1" applyFill="1" applyBorder="1" applyAlignment="1">
      <alignment horizontal="left" vertical="center"/>
    </xf>
    <xf numFmtId="0" fontId="26" fillId="62" borderId="55" xfId="41041" applyFont="1" applyFill="1" applyBorder="1" applyAlignment="1">
      <alignment horizontal="left" vertical="center"/>
    </xf>
    <xf numFmtId="0" fontId="26" fillId="62" borderId="30" xfId="41041" applyFont="1" applyFill="1" applyBorder="1" applyAlignment="1">
      <alignment horizontal="right" vertical="center" indent="3"/>
    </xf>
    <xf numFmtId="0" fontId="26" fillId="62" borderId="22" xfId="41041" applyFont="1" applyFill="1" applyBorder="1" applyAlignment="1">
      <alignment horizontal="right" vertical="center" indent="3"/>
    </xf>
    <xf numFmtId="0" fontId="26" fillId="62" borderId="20" xfId="41041" applyFont="1" applyFill="1" applyBorder="1" applyAlignment="1">
      <alignment horizontal="center" vertical="center"/>
    </xf>
    <xf numFmtId="0" fontId="26" fillId="62" borderId="21" xfId="41041" applyFont="1" applyFill="1" applyBorder="1" applyAlignment="1">
      <alignment horizontal="center" vertical="center"/>
    </xf>
    <xf numFmtId="0" fontId="26" fillId="62" borderId="22" xfId="41041" applyFont="1" applyFill="1" applyBorder="1" applyAlignment="1">
      <alignment horizontal="center" vertical="center"/>
    </xf>
    <xf numFmtId="3" fontId="26" fillId="62" borderId="20" xfId="41042" applyNumberFormat="1" applyFont="1" applyFill="1" applyBorder="1" applyAlignment="1">
      <alignment horizontal="center" vertical="center"/>
    </xf>
    <xf numFmtId="3" fontId="26" fillId="62" borderId="21" xfId="41042" applyNumberFormat="1" applyFont="1" applyFill="1" applyBorder="1" applyAlignment="1">
      <alignment horizontal="center" vertical="center"/>
    </xf>
    <xf numFmtId="3" fontId="26" fillId="62" borderId="22" xfId="41042" applyNumberFormat="1" applyFont="1" applyFill="1" applyBorder="1" applyAlignment="1">
      <alignment horizontal="center" vertical="center"/>
    </xf>
    <xf numFmtId="3" fontId="26" fillId="62" borderId="21" xfId="41041" applyNumberFormat="1" applyFont="1" applyFill="1" applyBorder="1" applyAlignment="1">
      <alignment horizontal="center" vertical="center"/>
    </xf>
    <xf numFmtId="3" fontId="26" fillId="62" borderId="56" xfId="41041" applyNumberFormat="1" applyFont="1" applyFill="1" applyBorder="1" applyAlignment="1">
      <alignment horizontal="center" vertical="center"/>
    </xf>
    <xf numFmtId="0" fontId="26" fillId="62" borderId="16" xfId="41038" applyFont="1" applyFill="1" applyBorder="1" applyAlignment="1">
      <alignment horizontal="right" vertical="center" indent="3"/>
    </xf>
    <xf numFmtId="0" fontId="26" fillId="62" borderId="50" xfId="41038" applyFont="1" applyFill="1" applyBorder="1" applyAlignment="1">
      <alignment horizontal="right" vertical="center" indent="3"/>
    </xf>
  </cellXfs>
  <cellStyles count="41044">
    <cellStyle name="20% - Accent1" xfId="41015" builtinId="30" customBuiltin="1"/>
    <cellStyle name="20% - Accent1 10" xfId="10"/>
    <cellStyle name="20% - Accent1 2" xfId="11"/>
    <cellStyle name="20% - Accent1 3" xfId="12"/>
    <cellStyle name="20% - Accent1 4" xfId="13"/>
    <cellStyle name="20% - Accent1 4 10" xfId="14"/>
    <cellStyle name="20% - Accent1 4 10 2" xfId="15"/>
    <cellStyle name="20% - Accent1 4 10 2 2" xfId="16"/>
    <cellStyle name="20% - Accent1 4 10 3" xfId="17"/>
    <cellStyle name="20% - Accent1 4 11" xfId="18"/>
    <cellStyle name="20% - Accent1 4 11 2" xfId="19"/>
    <cellStyle name="20% - Accent1 4 12" xfId="20"/>
    <cellStyle name="20% - Accent1 4 13" xfId="21"/>
    <cellStyle name="20% - Accent1 4 2" xfId="22"/>
    <cellStyle name="20% - Accent1 4 2 2" xfId="23"/>
    <cellStyle name="20% - Accent1 4 2 2 2" xfId="24"/>
    <cellStyle name="20% - Accent1 4 2 2 2 2" xfId="25"/>
    <cellStyle name="20% - Accent1 4 2 2 2 2 2" xfId="26"/>
    <cellStyle name="20% - Accent1 4 2 2 2 2 2 2" xfId="27"/>
    <cellStyle name="20% - Accent1 4 2 2 2 2 2 2 2" xfId="28"/>
    <cellStyle name="20% - Accent1 4 2 2 2 2 2 3" xfId="29"/>
    <cellStyle name="20% - Accent1 4 2 2 2 2 3" xfId="30"/>
    <cellStyle name="20% - Accent1 4 2 2 2 2 3 2" xfId="31"/>
    <cellStyle name="20% - Accent1 4 2 2 2 2 4" xfId="32"/>
    <cellStyle name="20% - Accent1 4 2 2 2 3" xfId="33"/>
    <cellStyle name="20% - Accent1 4 2 2 2 3 2" xfId="34"/>
    <cellStyle name="20% - Accent1 4 2 2 2 3 2 2" xfId="35"/>
    <cellStyle name="20% - Accent1 4 2 2 2 3 3" xfId="36"/>
    <cellStyle name="20% - Accent1 4 2 2 2 4" xfId="37"/>
    <cellStyle name="20% - Accent1 4 2 2 2 4 2" xfId="38"/>
    <cellStyle name="20% - Accent1 4 2 2 2 5" xfId="39"/>
    <cellStyle name="20% - Accent1 4 2 2 3" xfId="40"/>
    <cellStyle name="20% - Accent1 4 2 2 3 2" xfId="41"/>
    <cellStyle name="20% - Accent1 4 2 2 3 2 2" xfId="42"/>
    <cellStyle name="20% - Accent1 4 2 2 3 2 2 2" xfId="43"/>
    <cellStyle name="20% - Accent1 4 2 2 3 2 3" xfId="44"/>
    <cellStyle name="20% - Accent1 4 2 2 3 3" xfId="45"/>
    <cellStyle name="20% - Accent1 4 2 2 3 3 2" xfId="46"/>
    <cellStyle name="20% - Accent1 4 2 2 3 4" xfId="47"/>
    <cellStyle name="20% - Accent1 4 2 2 4" xfId="48"/>
    <cellStyle name="20% - Accent1 4 2 2 4 2" xfId="49"/>
    <cellStyle name="20% - Accent1 4 2 2 4 2 2" xfId="50"/>
    <cellStyle name="20% - Accent1 4 2 2 4 2 2 2" xfId="51"/>
    <cellStyle name="20% - Accent1 4 2 2 4 2 3" xfId="52"/>
    <cellStyle name="20% - Accent1 4 2 2 4 3" xfId="53"/>
    <cellStyle name="20% - Accent1 4 2 2 4 3 2" xfId="54"/>
    <cellStyle name="20% - Accent1 4 2 2 4 4" xfId="55"/>
    <cellStyle name="20% - Accent1 4 2 2 5" xfId="56"/>
    <cellStyle name="20% - Accent1 4 2 2 5 2" xfId="57"/>
    <cellStyle name="20% - Accent1 4 2 2 5 2 2" xfId="58"/>
    <cellStyle name="20% - Accent1 4 2 2 5 3" xfId="59"/>
    <cellStyle name="20% - Accent1 4 2 2 6" xfId="60"/>
    <cellStyle name="20% - Accent1 4 2 2 6 2" xfId="61"/>
    <cellStyle name="20% - Accent1 4 2 2 7" xfId="62"/>
    <cellStyle name="20% - Accent1 4 2 3" xfId="63"/>
    <cellStyle name="20% - Accent1 4 2 3 2" xfId="64"/>
    <cellStyle name="20% - Accent1 4 2 3 2 2" xfId="65"/>
    <cellStyle name="20% - Accent1 4 2 3 2 2 2" xfId="66"/>
    <cellStyle name="20% - Accent1 4 2 3 2 2 2 2" xfId="67"/>
    <cellStyle name="20% - Accent1 4 2 3 2 2 3" xfId="68"/>
    <cellStyle name="20% - Accent1 4 2 3 2 3" xfId="69"/>
    <cellStyle name="20% - Accent1 4 2 3 2 3 2" xfId="70"/>
    <cellStyle name="20% - Accent1 4 2 3 2 4" xfId="71"/>
    <cellStyle name="20% - Accent1 4 2 3 3" xfId="72"/>
    <cellStyle name="20% - Accent1 4 2 3 3 2" xfId="73"/>
    <cellStyle name="20% - Accent1 4 2 3 3 2 2" xfId="74"/>
    <cellStyle name="20% - Accent1 4 2 3 3 2 2 2" xfId="75"/>
    <cellStyle name="20% - Accent1 4 2 3 3 2 3" xfId="76"/>
    <cellStyle name="20% - Accent1 4 2 3 3 3" xfId="77"/>
    <cellStyle name="20% - Accent1 4 2 3 3 3 2" xfId="78"/>
    <cellStyle name="20% - Accent1 4 2 3 3 4" xfId="79"/>
    <cellStyle name="20% - Accent1 4 2 3 4" xfId="80"/>
    <cellStyle name="20% - Accent1 4 2 3 4 2" xfId="81"/>
    <cellStyle name="20% - Accent1 4 2 3 4 2 2" xfId="82"/>
    <cellStyle name="20% - Accent1 4 2 3 4 3" xfId="83"/>
    <cellStyle name="20% - Accent1 4 2 3 5" xfId="84"/>
    <cellStyle name="20% - Accent1 4 2 3 5 2" xfId="85"/>
    <cellStyle name="20% - Accent1 4 2 3 6" xfId="86"/>
    <cellStyle name="20% - Accent1 4 2 4" xfId="87"/>
    <cellStyle name="20% - Accent1 4 2 4 2" xfId="88"/>
    <cellStyle name="20% - Accent1 4 2 4 2 2" xfId="89"/>
    <cellStyle name="20% - Accent1 4 2 4 2 2 2" xfId="90"/>
    <cellStyle name="20% - Accent1 4 2 4 2 3" xfId="91"/>
    <cellStyle name="20% - Accent1 4 2 4 3" xfId="92"/>
    <cellStyle name="20% - Accent1 4 2 4 3 2" xfId="93"/>
    <cellStyle name="20% - Accent1 4 2 4 4" xfId="94"/>
    <cellStyle name="20% - Accent1 4 2 5" xfId="95"/>
    <cellStyle name="20% - Accent1 4 2 5 2" xfId="96"/>
    <cellStyle name="20% - Accent1 4 2 5 2 2" xfId="97"/>
    <cellStyle name="20% - Accent1 4 2 5 2 2 2" xfId="98"/>
    <cellStyle name="20% - Accent1 4 2 5 2 3" xfId="99"/>
    <cellStyle name="20% - Accent1 4 2 5 3" xfId="100"/>
    <cellStyle name="20% - Accent1 4 2 5 3 2" xfId="101"/>
    <cellStyle name="20% - Accent1 4 2 5 4" xfId="102"/>
    <cellStyle name="20% - Accent1 4 2 6" xfId="103"/>
    <cellStyle name="20% - Accent1 4 2 6 2" xfId="104"/>
    <cellStyle name="20% - Accent1 4 2 6 2 2" xfId="105"/>
    <cellStyle name="20% - Accent1 4 2 6 3" xfId="106"/>
    <cellStyle name="20% - Accent1 4 2 7" xfId="107"/>
    <cellStyle name="20% - Accent1 4 2 7 2" xfId="108"/>
    <cellStyle name="20% - Accent1 4 2 8" xfId="109"/>
    <cellStyle name="20% - Accent1 4 2 9" xfId="110"/>
    <cellStyle name="20% - Accent1 4 3" xfId="111"/>
    <cellStyle name="20% - Accent1 4 3 2" xfId="112"/>
    <cellStyle name="20% - Accent1 4 3 2 2" xfId="113"/>
    <cellStyle name="20% - Accent1 4 3 2 2 2" xfId="114"/>
    <cellStyle name="20% - Accent1 4 3 2 2 2 2" xfId="115"/>
    <cellStyle name="20% - Accent1 4 3 2 2 2 2 2" xfId="116"/>
    <cellStyle name="20% - Accent1 4 3 2 2 2 2 2 2" xfId="117"/>
    <cellStyle name="20% - Accent1 4 3 2 2 2 2 3" xfId="118"/>
    <cellStyle name="20% - Accent1 4 3 2 2 2 3" xfId="119"/>
    <cellStyle name="20% - Accent1 4 3 2 2 2 3 2" xfId="120"/>
    <cellStyle name="20% - Accent1 4 3 2 2 2 4" xfId="121"/>
    <cellStyle name="20% - Accent1 4 3 2 2 3" xfId="122"/>
    <cellStyle name="20% - Accent1 4 3 2 2 3 2" xfId="123"/>
    <cellStyle name="20% - Accent1 4 3 2 2 3 2 2" xfId="124"/>
    <cellStyle name="20% - Accent1 4 3 2 2 3 3" xfId="125"/>
    <cellStyle name="20% - Accent1 4 3 2 2 4" xfId="126"/>
    <cellStyle name="20% - Accent1 4 3 2 2 4 2" xfId="127"/>
    <cellStyle name="20% - Accent1 4 3 2 2 5" xfId="128"/>
    <cellStyle name="20% - Accent1 4 3 2 3" xfId="129"/>
    <cellStyle name="20% - Accent1 4 3 2 3 2" xfId="130"/>
    <cellStyle name="20% - Accent1 4 3 2 3 2 2" xfId="131"/>
    <cellStyle name="20% - Accent1 4 3 2 3 2 2 2" xfId="132"/>
    <cellStyle name="20% - Accent1 4 3 2 3 2 3" xfId="133"/>
    <cellStyle name="20% - Accent1 4 3 2 3 3" xfId="134"/>
    <cellStyle name="20% - Accent1 4 3 2 3 3 2" xfId="135"/>
    <cellStyle name="20% - Accent1 4 3 2 3 4" xfId="136"/>
    <cellStyle name="20% - Accent1 4 3 2 4" xfId="137"/>
    <cellStyle name="20% - Accent1 4 3 2 4 2" xfId="138"/>
    <cellStyle name="20% - Accent1 4 3 2 4 2 2" xfId="139"/>
    <cellStyle name="20% - Accent1 4 3 2 4 2 2 2" xfId="140"/>
    <cellStyle name="20% - Accent1 4 3 2 4 2 3" xfId="141"/>
    <cellStyle name="20% - Accent1 4 3 2 4 3" xfId="142"/>
    <cellStyle name="20% - Accent1 4 3 2 4 3 2" xfId="143"/>
    <cellStyle name="20% - Accent1 4 3 2 4 4" xfId="144"/>
    <cellStyle name="20% - Accent1 4 3 2 5" xfId="145"/>
    <cellStyle name="20% - Accent1 4 3 2 5 2" xfId="146"/>
    <cellStyle name="20% - Accent1 4 3 2 5 2 2" xfId="147"/>
    <cellStyle name="20% - Accent1 4 3 2 5 3" xfId="148"/>
    <cellStyle name="20% - Accent1 4 3 2 6" xfId="149"/>
    <cellStyle name="20% - Accent1 4 3 2 6 2" xfId="150"/>
    <cellStyle name="20% - Accent1 4 3 2 7" xfId="151"/>
    <cellStyle name="20% - Accent1 4 3 3" xfId="152"/>
    <cellStyle name="20% - Accent1 4 3 3 2" xfId="153"/>
    <cellStyle name="20% - Accent1 4 3 3 2 2" xfId="154"/>
    <cellStyle name="20% - Accent1 4 3 3 2 2 2" xfId="155"/>
    <cellStyle name="20% - Accent1 4 3 3 2 2 2 2" xfId="156"/>
    <cellStyle name="20% - Accent1 4 3 3 2 2 3" xfId="157"/>
    <cellStyle name="20% - Accent1 4 3 3 2 3" xfId="158"/>
    <cellStyle name="20% - Accent1 4 3 3 2 3 2" xfId="159"/>
    <cellStyle name="20% - Accent1 4 3 3 2 4" xfId="160"/>
    <cellStyle name="20% - Accent1 4 3 3 3" xfId="161"/>
    <cellStyle name="20% - Accent1 4 3 3 3 2" xfId="162"/>
    <cellStyle name="20% - Accent1 4 3 3 3 2 2" xfId="163"/>
    <cellStyle name="20% - Accent1 4 3 3 3 2 2 2" xfId="164"/>
    <cellStyle name="20% - Accent1 4 3 3 3 2 3" xfId="165"/>
    <cellStyle name="20% - Accent1 4 3 3 3 3" xfId="166"/>
    <cellStyle name="20% - Accent1 4 3 3 3 3 2" xfId="167"/>
    <cellStyle name="20% - Accent1 4 3 3 3 4" xfId="168"/>
    <cellStyle name="20% - Accent1 4 3 3 4" xfId="169"/>
    <cellStyle name="20% - Accent1 4 3 3 4 2" xfId="170"/>
    <cellStyle name="20% - Accent1 4 3 3 4 2 2" xfId="171"/>
    <cellStyle name="20% - Accent1 4 3 3 4 3" xfId="172"/>
    <cellStyle name="20% - Accent1 4 3 3 5" xfId="173"/>
    <cellStyle name="20% - Accent1 4 3 3 5 2" xfId="174"/>
    <cellStyle name="20% - Accent1 4 3 3 6" xfId="175"/>
    <cellStyle name="20% - Accent1 4 3 4" xfId="176"/>
    <cellStyle name="20% - Accent1 4 3 4 2" xfId="177"/>
    <cellStyle name="20% - Accent1 4 3 4 2 2" xfId="178"/>
    <cellStyle name="20% - Accent1 4 3 4 2 2 2" xfId="179"/>
    <cellStyle name="20% - Accent1 4 3 4 2 3" xfId="180"/>
    <cellStyle name="20% - Accent1 4 3 4 3" xfId="181"/>
    <cellStyle name="20% - Accent1 4 3 4 3 2" xfId="182"/>
    <cellStyle name="20% - Accent1 4 3 4 4" xfId="183"/>
    <cellStyle name="20% - Accent1 4 3 5" xfId="184"/>
    <cellStyle name="20% - Accent1 4 3 5 2" xfId="185"/>
    <cellStyle name="20% - Accent1 4 3 5 2 2" xfId="186"/>
    <cellStyle name="20% - Accent1 4 3 5 2 2 2" xfId="187"/>
    <cellStyle name="20% - Accent1 4 3 5 2 3" xfId="188"/>
    <cellStyle name="20% - Accent1 4 3 5 3" xfId="189"/>
    <cellStyle name="20% - Accent1 4 3 5 3 2" xfId="190"/>
    <cellStyle name="20% - Accent1 4 3 5 4" xfId="191"/>
    <cellStyle name="20% - Accent1 4 3 6" xfId="192"/>
    <cellStyle name="20% - Accent1 4 3 6 2" xfId="193"/>
    <cellStyle name="20% - Accent1 4 3 6 2 2" xfId="194"/>
    <cellStyle name="20% - Accent1 4 3 6 3" xfId="195"/>
    <cellStyle name="20% - Accent1 4 3 7" xfId="196"/>
    <cellStyle name="20% - Accent1 4 3 7 2" xfId="197"/>
    <cellStyle name="20% - Accent1 4 3 8" xfId="198"/>
    <cellStyle name="20% - Accent1 4 3 9" xfId="199"/>
    <cellStyle name="20% - Accent1 4 4" xfId="200"/>
    <cellStyle name="20% - Accent1 4 4 2" xfId="201"/>
    <cellStyle name="20% - Accent1 4 4 2 2" xfId="202"/>
    <cellStyle name="20% - Accent1 4 4 2 2 2" xfId="203"/>
    <cellStyle name="20% - Accent1 4 4 2 2 2 2" xfId="204"/>
    <cellStyle name="20% - Accent1 4 4 2 2 2 2 2" xfId="205"/>
    <cellStyle name="20% - Accent1 4 4 2 2 2 2 2 2" xfId="206"/>
    <cellStyle name="20% - Accent1 4 4 2 2 2 2 3" xfId="207"/>
    <cellStyle name="20% - Accent1 4 4 2 2 2 3" xfId="208"/>
    <cellStyle name="20% - Accent1 4 4 2 2 2 3 2" xfId="209"/>
    <cellStyle name="20% - Accent1 4 4 2 2 2 4" xfId="210"/>
    <cellStyle name="20% - Accent1 4 4 2 2 3" xfId="211"/>
    <cellStyle name="20% - Accent1 4 4 2 2 3 2" xfId="212"/>
    <cellStyle name="20% - Accent1 4 4 2 2 3 2 2" xfId="213"/>
    <cellStyle name="20% - Accent1 4 4 2 2 3 3" xfId="214"/>
    <cellStyle name="20% - Accent1 4 4 2 2 4" xfId="215"/>
    <cellStyle name="20% - Accent1 4 4 2 2 4 2" xfId="216"/>
    <cellStyle name="20% - Accent1 4 4 2 2 5" xfId="217"/>
    <cellStyle name="20% - Accent1 4 4 2 3" xfId="218"/>
    <cellStyle name="20% - Accent1 4 4 2 3 2" xfId="219"/>
    <cellStyle name="20% - Accent1 4 4 2 3 2 2" xfId="220"/>
    <cellStyle name="20% - Accent1 4 4 2 3 2 2 2" xfId="221"/>
    <cellStyle name="20% - Accent1 4 4 2 3 2 3" xfId="222"/>
    <cellStyle name="20% - Accent1 4 4 2 3 3" xfId="223"/>
    <cellStyle name="20% - Accent1 4 4 2 3 3 2" xfId="224"/>
    <cellStyle name="20% - Accent1 4 4 2 3 4" xfId="225"/>
    <cellStyle name="20% - Accent1 4 4 2 4" xfId="226"/>
    <cellStyle name="20% - Accent1 4 4 2 4 2" xfId="227"/>
    <cellStyle name="20% - Accent1 4 4 2 4 2 2" xfId="228"/>
    <cellStyle name="20% - Accent1 4 4 2 4 2 2 2" xfId="229"/>
    <cellStyle name="20% - Accent1 4 4 2 4 2 3" xfId="230"/>
    <cellStyle name="20% - Accent1 4 4 2 4 3" xfId="231"/>
    <cellStyle name="20% - Accent1 4 4 2 4 3 2" xfId="232"/>
    <cellStyle name="20% - Accent1 4 4 2 4 4" xfId="233"/>
    <cellStyle name="20% - Accent1 4 4 2 5" xfId="234"/>
    <cellStyle name="20% - Accent1 4 4 2 5 2" xfId="235"/>
    <cellStyle name="20% - Accent1 4 4 2 5 2 2" xfId="236"/>
    <cellStyle name="20% - Accent1 4 4 2 5 3" xfId="237"/>
    <cellStyle name="20% - Accent1 4 4 2 6" xfId="238"/>
    <cellStyle name="20% - Accent1 4 4 2 6 2" xfId="239"/>
    <cellStyle name="20% - Accent1 4 4 2 7" xfId="240"/>
    <cellStyle name="20% - Accent1 4 4 3" xfId="241"/>
    <cellStyle name="20% - Accent1 4 4 3 2" xfId="242"/>
    <cellStyle name="20% - Accent1 4 4 3 2 2" xfId="243"/>
    <cellStyle name="20% - Accent1 4 4 3 2 2 2" xfId="244"/>
    <cellStyle name="20% - Accent1 4 4 3 2 2 2 2" xfId="245"/>
    <cellStyle name="20% - Accent1 4 4 3 2 2 3" xfId="246"/>
    <cellStyle name="20% - Accent1 4 4 3 2 3" xfId="247"/>
    <cellStyle name="20% - Accent1 4 4 3 2 3 2" xfId="248"/>
    <cellStyle name="20% - Accent1 4 4 3 2 4" xfId="249"/>
    <cellStyle name="20% - Accent1 4 4 3 3" xfId="250"/>
    <cellStyle name="20% - Accent1 4 4 3 3 2" xfId="251"/>
    <cellStyle name="20% - Accent1 4 4 3 3 2 2" xfId="252"/>
    <cellStyle name="20% - Accent1 4 4 3 3 3" xfId="253"/>
    <cellStyle name="20% - Accent1 4 4 3 4" xfId="254"/>
    <cellStyle name="20% - Accent1 4 4 3 4 2" xfId="255"/>
    <cellStyle name="20% - Accent1 4 4 3 5" xfId="256"/>
    <cellStyle name="20% - Accent1 4 4 4" xfId="257"/>
    <cellStyle name="20% - Accent1 4 4 4 2" xfId="258"/>
    <cellStyle name="20% - Accent1 4 4 4 2 2" xfId="259"/>
    <cellStyle name="20% - Accent1 4 4 4 2 2 2" xfId="260"/>
    <cellStyle name="20% - Accent1 4 4 4 2 3" xfId="261"/>
    <cellStyle name="20% - Accent1 4 4 4 3" xfId="262"/>
    <cellStyle name="20% - Accent1 4 4 4 3 2" xfId="263"/>
    <cellStyle name="20% - Accent1 4 4 4 4" xfId="264"/>
    <cellStyle name="20% - Accent1 4 4 5" xfId="265"/>
    <cellStyle name="20% - Accent1 4 4 5 2" xfId="266"/>
    <cellStyle name="20% - Accent1 4 4 5 2 2" xfId="267"/>
    <cellStyle name="20% - Accent1 4 4 5 2 2 2" xfId="268"/>
    <cellStyle name="20% - Accent1 4 4 5 2 3" xfId="269"/>
    <cellStyle name="20% - Accent1 4 4 5 3" xfId="270"/>
    <cellStyle name="20% - Accent1 4 4 5 3 2" xfId="271"/>
    <cellStyle name="20% - Accent1 4 4 5 4" xfId="272"/>
    <cellStyle name="20% - Accent1 4 4 6" xfId="273"/>
    <cellStyle name="20% - Accent1 4 4 6 2" xfId="274"/>
    <cellStyle name="20% - Accent1 4 4 6 2 2" xfId="275"/>
    <cellStyle name="20% - Accent1 4 4 6 3" xfId="276"/>
    <cellStyle name="20% - Accent1 4 4 7" xfId="277"/>
    <cellStyle name="20% - Accent1 4 4 7 2" xfId="278"/>
    <cellStyle name="20% - Accent1 4 4 8" xfId="279"/>
    <cellStyle name="20% - Accent1 4 5" xfId="280"/>
    <cellStyle name="20% - Accent1 4 5 2" xfId="281"/>
    <cellStyle name="20% - Accent1 4 5 2 2" xfId="282"/>
    <cellStyle name="20% - Accent1 4 5 2 2 2" xfId="283"/>
    <cellStyle name="20% - Accent1 4 5 2 2 2 2" xfId="284"/>
    <cellStyle name="20% - Accent1 4 5 2 2 2 2 2" xfId="285"/>
    <cellStyle name="20% - Accent1 4 5 2 2 2 2 2 2" xfId="286"/>
    <cellStyle name="20% - Accent1 4 5 2 2 2 2 3" xfId="287"/>
    <cellStyle name="20% - Accent1 4 5 2 2 2 3" xfId="288"/>
    <cellStyle name="20% - Accent1 4 5 2 2 2 3 2" xfId="289"/>
    <cellStyle name="20% - Accent1 4 5 2 2 2 4" xfId="290"/>
    <cellStyle name="20% - Accent1 4 5 2 2 3" xfId="291"/>
    <cellStyle name="20% - Accent1 4 5 2 2 3 2" xfId="292"/>
    <cellStyle name="20% - Accent1 4 5 2 2 3 2 2" xfId="293"/>
    <cellStyle name="20% - Accent1 4 5 2 2 3 3" xfId="294"/>
    <cellStyle name="20% - Accent1 4 5 2 2 4" xfId="295"/>
    <cellStyle name="20% - Accent1 4 5 2 2 4 2" xfId="296"/>
    <cellStyle name="20% - Accent1 4 5 2 2 5" xfId="297"/>
    <cellStyle name="20% - Accent1 4 5 2 3" xfId="298"/>
    <cellStyle name="20% - Accent1 4 5 2 3 2" xfId="299"/>
    <cellStyle name="20% - Accent1 4 5 2 3 2 2" xfId="300"/>
    <cellStyle name="20% - Accent1 4 5 2 3 2 2 2" xfId="301"/>
    <cellStyle name="20% - Accent1 4 5 2 3 2 3" xfId="302"/>
    <cellStyle name="20% - Accent1 4 5 2 3 3" xfId="303"/>
    <cellStyle name="20% - Accent1 4 5 2 3 3 2" xfId="304"/>
    <cellStyle name="20% - Accent1 4 5 2 3 4" xfId="305"/>
    <cellStyle name="20% - Accent1 4 5 2 4" xfId="306"/>
    <cellStyle name="20% - Accent1 4 5 2 4 2" xfId="307"/>
    <cellStyle name="20% - Accent1 4 5 2 4 2 2" xfId="308"/>
    <cellStyle name="20% - Accent1 4 5 2 4 2 2 2" xfId="309"/>
    <cellStyle name="20% - Accent1 4 5 2 4 2 3" xfId="310"/>
    <cellStyle name="20% - Accent1 4 5 2 4 3" xfId="311"/>
    <cellStyle name="20% - Accent1 4 5 2 4 3 2" xfId="312"/>
    <cellStyle name="20% - Accent1 4 5 2 4 4" xfId="313"/>
    <cellStyle name="20% - Accent1 4 5 2 5" xfId="314"/>
    <cellStyle name="20% - Accent1 4 5 2 5 2" xfId="315"/>
    <cellStyle name="20% - Accent1 4 5 2 5 2 2" xfId="316"/>
    <cellStyle name="20% - Accent1 4 5 2 5 3" xfId="317"/>
    <cellStyle name="20% - Accent1 4 5 2 6" xfId="318"/>
    <cellStyle name="20% - Accent1 4 5 2 6 2" xfId="319"/>
    <cellStyle name="20% - Accent1 4 5 2 7" xfId="320"/>
    <cellStyle name="20% - Accent1 4 5 3" xfId="321"/>
    <cellStyle name="20% - Accent1 4 5 3 2" xfId="322"/>
    <cellStyle name="20% - Accent1 4 5 3 2 2" xfId="323"/>
    <cellStyle name="20% - Accent1 4 5 3 2 2 2" xfId="324"/>
    <cellStyle name="20% - Accent1 4 5 3 2 2 2 2" xfId="325"/>
    <cellStyle name="20% - Accent1 4 5 3 2 2 3" xfId="326"/>
    <cellStyle name="20% - Accent1 4 5 3 2 3" xfId="327"/>
    <cellStyle name="20% - Accent1 4 5 3 2 3 2" xfId="328"/>
    <cellStyle name="20% - Accent1 4 5 3 2 4" xfId="329"/>
    <cellStyle name="20% - Accent1 4 5 3 3" xfId="330"/>
    <cellStyle name="20% - Accent1 4 5 3 3 2" xfId="331"/>
    <cellStyle name="20% - Accent1 4 5 3 3 2 2" xfId="332"/>
    <cellStyle name="20% - Accent1 4 5 3 3 3" xfId="333"/>
    <cellStyle name="20% - Accent1 4 5 3 4" xfId="334"/>
    <cellStyle name="20% - Accent1 4 5 3 4 2" xfId="335"/>
    <cellStyle name="20% - Accent1 4 5 3 5" xfId="336"/>
    <cellStyle name="20% - Accent1 4 5 4" xfId="337"/>
    <cellStyle name="20% - Accent1 4 5 4 2" xfId="338"/>
    <cellStyle name="20% - Accent1 4 5 4 2 2" xfId="339"/>
    <cellStyle name="20% - Accent1 4 5 4 2 2 2" xfId="340"/>
    <cellStyle name="20% - Accent1 4 5 4 2 3" xfId="341"/>
    <cellStyle name="20% - Accent1 4 5 4 3" xfId="342"/>
    <cellStyle name="20% - Accent1 4 5 4 3 2" xfId="343"/>
    <cellStyle name="20% - Accent1 4 5 4 4" xfId="344"/>
    <cellStyle name="20% - Accent1 4 5 5" xfId="345"/>
    <cellStyle name="20% - Accent1 4 5 5 2" xfId="346"/>
    <cellStyle name="20% - Accent1 4 5 5 2 2" xfId="347"/>
    <cellStyle name="20% - Accent1 4 5 5 2 2 2" xfId="348"/>
    <cellStyle name="20% - Accent1 4 5 5 2 3" xfId="349"/>
    <cellStyle name="20% - Accent1 4 5 5 3" xfId="350"/>
    <cellStyle name="20% - Accent1 4 5 5 3 2" xfId="351"/>
    <cellStyle name="20% - Accent1 4 5 5 4" xfId="352"/>
    <cellStyle name="20% - Accent1 4 5 6" xfId="353"/>
    <cellStyle name="20% - Accent1 4 5 6 2" xfId="354"/>
    <cellStyle name="20% - Accent1 4 5 6 2 2" xfId="355"/>
    <cellStyle name="20% - Accent1 4 5 6 3" xfId="356"/>
    <cellStyle name="20% - Accent1 4 5 7" xfId="357"/>
    <cellStyle name="20% - Accent1 4 5 7 2" xfId="358"/>
    <cellStyle name="20% - Accent1 4 5 8" xfId="359"/>
    <cellStyle name="20% - Accent1 4 6" xfId="360"/>
    <cellStyle name="20% - Accent1 4 6 2" xfId="361"/>
    <cellStyle name="20% - Accent1 4 6 2 2" xfId="362"/>
    <cellStyle name="20% - Accent1 4 6 2 2 2" xfId="363"/>
    <cellStyle name="20% - Accent1 4 6 2 2 2 2" xfId="364"/>
    <cellStyle name="20% - Accent1 4 6 2 2 2 2 2" xfId="365"/>
    <cellStyle name="20% - Accent1 4 6 2 2 2 3" xfId="366"/>
    <cellStyle name="20% - Accent1 4 6 2 2 3" xfId="367"/>
    <cellStyle name="20% - Accent1 4 6 2 2 3 2" xfId="368"/>
    <cellStyle name="20% - Accent1 4 6 2 2 4" xfId="369"/>
    <cellStyle name="20% - Accent1 4 6 2 3" xfId="370"/>
    <cellStyle name="20% - Accent1 4 6 2 3 2" xfId="371"/>
    <cellStyle name="20% - Accent1 4 6 2 3 2 2" xfId="372"/>
    <cellStyle name="20% - Accent1 4 6 2 3 3" xfId="373"/>
    <cellStyle name="20% - Accent1 4 6 2 4" xfId="374"/>
    <cellStyle name="20% - Accent1 4 6 2 4 2" xfId="375"/>
    <cellStyle name="20% - Accent1 4 6 2 5" xfId="376"/>
    <cellStyle name="20% - Accent1 4 6 3" xfId="377"/>
    <cellStyle name="20% - Accent1 4 6 3 2" xfId="378"/>
    <cellStyle name="20% - Accent1 4 6 3 2 2" xfId="379"/>
    <cellStyle name="20% - Accent1 4 6 3 2 2 2" xfId="380"/>
    <cellStyle name="20% - Accent1 4 6 3 2 3" xfId="381"/>
    <cellStyle name="20% - Accent1 4 6 3 3" xfId="382"/>
    <cellStyle name="20% - Accent1 4 6 3 3 2" xfId="383"/>
    <cellStyle name="20% - Accent1 4 6 3 4" xfId="384"/>
    <cellStyle name="20% - Accent1 4 6 4" xfId="385"/>
    <cellStyle name="20% - Accent1 4 6 4 2" xfId="386"/>
    <cellStyle name="20% - Accent1 4 6 4 2 2" xfId="387"/>
    <cellStyle name="20% - Accent1 4 6 4 2 2 2" xfId="388"/>
    <cellStyle name="20% - Accent1 4 6 4 2 3" xfId="389"/>
    <cellStyle name="20% - Accent1 4 6 4 3" xfId="390"/>
    <cellStyle name="20% - Accent1 4 6 4 3 2" xfId="391"/>
    <cellStyle name="20% - Accent1 4 6 4 4" xfId="392"/>
    <cellStyle name="20% - Accent1 4 6 5" xfId="393"/>
    <cellStyle name="20% - Accent1 4 6 5 2" xfId="394"/>
    <cellStyle name="20% - Accent1 4 6 5 2 2" xfId="395"/>
    <cellStyle name="20% - Accent1 4 6 5 3" xfId="396"/>
    <cellStyle name="20% - Accent1 4 6 6" xfId="397"/>
    <cellStyle name="20% - Accent1 4 6 6 2" xfId="398"/>
    <cellStyle name="20% - Accent1 4 6 7" xfId="399"/>
    <cellStyle name="20% - Accent1 4 7" xfId="400"/>
    <cellStyle name="20% - Accent1 4 7 2" xfId="401"/>
    <cellStyle name="20% - Accent1 4 7 2 2" xfId="402"/>
    <cellStyle name="20% - Accent1 4 7 2 2 2" xfId="403"/>
    <cellStyle name="20% - Accent1 4 7 2 2 2 2" xfId="404"/>
    <cellStyle name="20% - Accent1 4 7 2 2 3" xfId="405"/>
    <cellStyle name="20% - Accent1 4 7 2 3" xfId="406"/>
    <cellStyle name="20% - Accent1 4 7 2 3 2" xfId="407"/>
    <cellStyle name="20% - Accent1 4 7 2 4" xfId="408"/>
    <cellStyle name="20% - Accent1 4 7 3" xfId="409"/>
    <cellStyle name="20% - Accent1 4 7 3 2" xfId="410"/>
    <cellStyle name="20% - Accent1 4 7 3 2 2" xfId="411"/>
    <cellStyle name="20% - Accent1 4 7 3 2 2 2" xfId="412"/>
    <cellStyle name="20% - Accent1 4 7 3 2 3" xfId="413"/>
    <cellStyle name="20% - Accent1 4 7 3 3" xfId="414"/>
    <cellStyle name="20% - Accent1 4 7 3 3 2" xfId="415"/>
    <cellStyle name="20% - Accent1 4 7 3 4" xfId="416"/>
    <cellStyle name="20% - Accent1 4 7 4" xfId="417"/>
    <cellStyle name="20% - Accent1 4 7 4 2" xfId="418"/>
    <cellStyle name="20% - Accent1 4 7 4 2 2" xfId="419"/>
    <cellStyle name="20% - Accent1 4 7 4 3" xfId="420"/>
    <cellStyle name="20% - Accent1 4 7 5" xfId="421"/>
    <cellStyle name="20% - Accent1 4 7 5 2" xfId="422"/>
    <cellStyle name="20% - Accent1 4 7 6" xfId="423"/>
    <cellStyle name="20% - Accent1 4 8" xfId="424"/>
    <cellStyle name="20% - Accent1 4 8 2" xfId="425"/>
    <cellStyle name="20% - Accent1 4 8 2 2" xfId="426"/>
    <cellStyle name="20% - Accent1 4 8 2 2 2" xfId="427"/>
    <cellStyle name="20% - Accent1 4 8 2 3" xfId="428"/>
    <cellStyle name="20% - Accent1 4 8 3" xfId="429"/>
    <cellStyle name="20% - Accent1 4 8 3 2" xfId="430"/>
    <cellStyle name="20% - Accent1 4 8 4" xfId="431"/>
    <cellStyle name="20% - Accent1 4 9" xfId="432"/>
    <cellStyle name="20% - Accent1 4 9 2" xfId="433"/>
    <cellStyle name="20% - Accent1 4 9 2 2" xfId="434"/>
    <cellStyle name="20% - Accent1 4 9 2 2 2" xfId="435"/>
    <cellStyle name="20% - Accent1 4 9 2 3" xfId="436"/>
    <cellStyle name="20% - Accent1 4 9 3" xfId="437"/>
    <cellStyle name="20% - Accent1 4 9 3 2" xfId="438"/>
    <cellStyle name="20% - Accent1 4 9 4" xfId="439"/>
    <cellStyle name="20% - Accent1 5" xfId="440"/>
    <cellStyle name="20% - Accent1 6" xfId="441"/>
    <cellStyle name="20% - Accent1 7" xfId="442"/>
    <cellStyle name="20% - Accent1 8" xfId="443"/>
    <cellStyle name="20% - Accent1 9" xfId="444"/>
    <cellStyle name="20% - Accent2" xfId="41019" builtinId="34" customBuiltin="1"/>
    <cellStyle name="20% - Accent2 10" xfId="445"/>
    <cellStyle name="20% - Accent2 2" xfId="446"/>
    <cellStyle name="20% - Accent2 3" xfId="447"/>
    <cellStyle name="20% - Accent2 4" xfId="448"/>
    <cellStyle name="20% - Accent2 4 10" xfId="449"/>
    <cellStyle name="20% - Accent2 4 10 2" xfId="450"/>
    <cellStyle name="20% - Accent2 4 10 2 2" xfId="451"/>
    <cellStyle name="20% - Accent2 4 10 3" xfId="452"/>
    <cellStyle name="20% - Accent2 4 11" xfId="453"/>
    <cellStyle name="20% - Accent2 4 11 2" xfId="454"/>
    <cellStyle name="20% - Accent2 4 12" xfId="455"/>
    <cellStyle name="20% - Accent2 4 13" xfId="456"/>
    <cellStyle name="20% - Accent2 4 2" xfId="457"/>
    <cellStyle name="20% - Accent2 4 2 2" xfId="458"/>
    <cellStyle name="20% - Accent2 4 2 2 2" xfId="459"/>
    <cellStyle name="20% - Accent2 4 2 2 2 2" xfId="460"/>
    <cellStyle name="20% - Accent2 4 2 2 2 2 2" xfId="461"/>
    <cellStyle name="20% - Accent2 4 2 2 2 2 2 2" xfId="462"/>
    <cellStyle name="20% - Accent2 4 2 2 2 2 2 2 2" xfId="463"/>
    <cellStyle name="20% - Accent2 4 2 2 2 2 2 3" xfId="464"/>
    <cellStyle name="20% - Accent2 4 2 2 2 2 3" xfId="465"/>
    <cellStyle name="20% - Accent2 4 2 2 2 2 3 2" xfId="466"/>
    <cellStyle name="20% - Accent2 4 2 2 2 2 4" xfId="467"/>
    <cellStyle name="20% - Accent2 4 2 2 2 3" xfId="468"/>
    <cellStyle name="20% - Accent2 4 2 2 2 3 2" xfId="469"/>
    <cellStyle name="20% - Accent2 4 2 2 2 3 2 2" xfId="470"/>
    <cellStyle name="20% - Accent2 4 2 2 2 3 3" xfId="471"/>
    <cellStyle name="20% - Accent2 4 2 2 2 4" xfId="472"/>
    <cellStyle name="20% - Accent2 4 2 2 2 4 2" xfId="473"/>
    <cellStyle name="20% - Accent2 4 2 2 2 5" xfId="474"/>
    <cellStyle name="20% - Accent2 4 2 2 3" xfId="475"/>
    <cellStyle name="20% - Accent2 4 2 2 3 2" xfId="476"/>
    <cellStyle name="20% - Accent2 4 2 2 3 2 2" xfId="477"/>
    <cellStyle name="20% - Accent2 4 2 2 3 2 2 2" xfId="478"/>
    <cellStyle name="20% - Accent2 4 2 2 3 2 3" xfId="479"/>
    <cellStyle name="20% - Accent2 4 2 2 3 3" xfId="480"/>
    <cellStyle name="20% - Accent2 4 2 2 3 3 2" xfId="481"/>
    <cellStyle name="20% - Accent2 4 2 2 3 4" xfId="482"/>
    <cellStyle name="20% - Accent2 4 2 2 4" xfId="483"/>
    <cellStyle name="20% - Accent2 4 2 2 4 2" xfId="484"/>
    <cellStyle name="20% - Accent2 4 2 2 4 2 2" xfId="485"/>
    <cellStyle name="20% - Accent2 4 2 2 4 2 2 2" xfId="486"/>
    <cellStyle name="20% - Accent2 4 2 2 4 2 3" xfId="487"/>
    <cellStyle name="20% - Accent2 4 2 2 4 3" xfId="488"/>
    <cellStyle name="20% - Accent2 4 2 2 4 3 2" xfId="489"/>
    <cellStyle name="20% - Accent2 4 2 2 4 4" xfId="490"/>
    <cellStyle name="20% - Accent2 4 2 2 5" xfId="491"/>
    <cellStyle name="20% - Accent2 4 2 2 5 2" xfId="492"/>
    <cellStyle name="20% - Accent2 4 2 2 5 2 2" xfId="493"/>
    <cellStyle name="20% - Accent2 4 2 2 5 3" xfId="494"/>
    <cellStyle name="20% - Accent2 4 2 2 6" xfId="495"/>
    <cellStyle name="20% - Accent2 4 2 2 6 2" xfId="496"/>
    <cellStyle name="20% - Accent2 4 2 2 7" xfId="497"/>
    <cellStyle name="20% - Accent2 4 2 3" xfId="498"/>
    <cellStyle name="20% - Accent2 4 2 3 2" xfId="499"/>
    <cellStyle name="20% - Accent2 4 2 3 2 2" xfId="500"/>
    <cellStyle name="20% - Accent2 4 2 3 2 2 2" xfId="501"/>
    <cellStyle name="20% - Accent2 4 2 3 2 2 2 2" xfId="502"/>
    <cellStyle name="20% - Accent2 4 2 3 2 2 3" xfId="503"/>
    <cellStyle name="20% - Accent2 4 2 3 2 3" xfId="504"/>
    <cellStyle name="20% - Accent2 4 2 3 2 3 2" xfId="505"/>
    <cellStyle name="20% - Accent2 4 2 3 2 4" xfId="506"/>
    <cellStyle name="20% - Accent2 4 2 3 3" xfId="507"/>
    <cellStyle name="20% - Accent2 4 2 3 3 2" xfId="508"/>
    <cellStyle name="20% - Accent2 4 2 3 3 2 2" xfId="509"/>
    <cellStyle name="20% - Accent2 4 2 3 3 2 2 2" xfId="510"/>
    <cellStyle name="20% - Accent2 4 2 3 3 2 3" xfId="511"/>
    <cellStyle name="20% - Accent2 4 2 3 3 3" xfId="512"/>
    <cellStyle name="20% - Accent2 4 2 3 3 3 2" xfId="513"/>
    <cellStyle name="20% - Accent2 4 2 3 3 4" xfId="514"/>
    <cellStyle name="20% - Accent2 4 2 3 4" xfId="515"/>
    <cellStyle name="20% - Accent2 4 2 3 4 2" xfId="516"/>
    <cellStyle name="20% - Accent2 4 2 3 4 2 2" xfId="517"/>
    <cellStyle name="20% - Accent2 4 2 3 4 3" xfId="518"/>
    <cellStyle name="20% - Accent2 4 2 3 5" xfId="519"/>
    <cellStyle name="20% - Accent2 4 2 3 5 2" xfId="520"/>
    <cellStyle name="20% - Accent2 4 2 3 6" xfId="521"/>
    <cellStyle name="20% - Accent2 4 2 4" xfId="522"/>
    <cellStyle name="20% - Accent2 4 2 4 2" xfId="523"/>
    <cellStyle name="20% - Accent2 4 2 4 2 2" xfId="524"/>
    <cellStyle name="20% - Accent2 4 2 4 2 2 2" xfId="525"/>
    <cellStyle name="20% - Accent2 4 2 4 2 3" xfId="526"/>
    <cellStyle name="20% - Accent2 4 2 4 3" xfId="527"/>
    <cellStyle name="20% - Accent2 4 2 4 3 2" xfId="528"/>
    <cellStyle name="20% - Accent2 4 2 4 4" xfId="529"/>
    <cellStyle name="20% - Accent2 4 2 5" xfId="530"/>
    <cellStyle name="20% - Accent2 4 2 5 2" xfId="531"/>
    <cellStyle name="20% - Accent2 4 2 5 2 2" xfId="532"/>
    <cellStyle name="20% - Accent2 4 2 5 2 2 2" xfId="533"/>
    <cellStyle name="20% - Accent2 4 2 5 2 3" xfId="534"/>
    <cellStyle name="20% - Accent2 4 2 5 3" xfId="535"/>
    <cellStyle name="20% - Accent2 4 2 5 3 2" xfId="536"/>
    <cellStyle name="20% - Accent2 4 2 5 4" xfId="537"/>
    <cellStyle name="20% - Accent2 4 2 6" xfId="538"/>
    <cellStyle name="20% - Accent2 4 2 6 2" xfId="539"/>
    <cellStyle name="20% - Accent2 4 2 6 2 2" xfId="540"/>
    <cellStyle name="20% - Accent2 4 2 6 3" xfId="541"/>
    <cellStyle name="20% - Accent2 4 2 7" xfId="542"/>
    <cellStyle name="20% - Accent2 4 2 7 2" xfId="543"/>
    <cellStyle name="20% - Accent2 4 2 8" xfId="544"/>
    <cellStyle name="20% - Accent2 4 2 9" xfId="545"/>
    <cellStyle name="20% - Accent2 4 3" xfId="546"/>
    <cellStyle name="20% - Accent2 4 3 2" xfId="547"/>
    <cellStyle name="20% - Accent2 4 3 2 2" xfId="548"/>
    <cellStyle name="20% - Accent2 4 3 2 2 2" xfId="549"/>
    <cellStyle name="20% - Accent2 4 3 2 2 2 2" xfId="550"/>
    <cellStyle name="20% - Accent2 4 3 2 2 2 2 2" xfId="551"/>
    <cellStyle name="20% - Accent2 4 3 2 2 2 2 2 2" xfId="552"/>
    <cellStyle name="20% - Accent2 4 3 2 2 2 2 3" xfId="553"/>
    <cellStyle name="20% - Accent2 4 3 2 2 2 3" xfId="554"/>
    <cellStyle name="20% - Accent2 4 3 2 2 2 3 2" xfId="555"/>
    <cellStyle name="20% - Accent2 4 3 2 2 2 4" xfId="556"/>
    <cellStyle name="20% - Accent2 4 3 2 2 3" xfId="557"/>
    <cellStyle name="20% - Accent2 4 3 2 2 3 2" xfId="558"/>
    <cellStyle name="20% - Accent2 4 3 2 2 3 2 2" xfId="559"/>
    <cellStyle name="20% - Accent2 4 3 2 2 3 3" xfId="560"/>
    <cellStyle name="20% - Accent2 4 3 2 2 4" xfId="561"/>
    <cellStyle name="20% - Accent2 4 3 2 2 4 2" xfId="562"/>
    <cellStyle name="20% - Accent2 4 3 2 2 5" xfId="563"/>
    <cellStyle name="20% - Accent2 4 3 2 3" xfId="564"/>
    <cellStyle name="20% - Accent2 4 3 2 3 2" xfId="565"/>
    <cellStyle name="20% - Accent2 4 3 2 3 2 2" xfId="566"/>
    <cellStyle name="20% - Accent2 4 3 2 3 2 2 2" xfId="567"/>
    <cellStyle name="20% - Accent2 4 3 2 3 2 3" xfId="568"/>
    <cellStyle name="20% - Accent2 4 3 2 3 3" xfId="569"/>
    <cellStyle name="20% - Accent2 4 3 2 3 3 2" xfId="570"/>
    <cellStyle name="20% - Accent2 4 3 2 3 4" xfId="571"/>
    <cellStyle name="20% - Accent2 4 3 2 4" xfId="572"/>
    <cellStyle name="20% - Accent2 4 3 2 4 2" xfId="573"/>
    <cellStyle name="20% - Accent2 4 3 2 4 2 2" xfId="574"/>
    <cellStyle name="20% - Accent2 4 3 2 4 2 2 2" xfId="575"/>
    <cellStyle name="20% - Accent2 4 3 2 4 2 3" xfId="576"/>
    <cellStyle name="20% - Accent2 4 3 2 4 3" xfId="577"/>
    <cellStyle name="20% - Accent2 4 3 2 4 3 2" xfId="578"/>
    <cellStyle name="20% - Accent2 4 3 2 4 4" xfId="579"/>
    <cellStyle name="20% - Accent2 4 3 2 5" xfId="580"/>
    <cellStyle name="20% - Accent2 4 3 2 5 2" xfId="581"/>
    <cellStyle name="20% - Accent2 4 3 2 5 2 2" xfId="582"/>
    <cellStyle name="20% - Accent2 4 3 2 5 3" xfId="583"/>
    <cellStyle name="20% - Accent2 4 3 2 6" xfId="584"/>
    <cellStyle name="20% - Accent2 4 3 2 6 2" xfId="585"/>
    <cellStyle name="20% - Accent2 4 3 2 7" xfId="586"/>
    <cellStyle name="20% - Accent2 4 3 3" xfId="587"/>
    <cellStyle name="20% - Accent2 4 3 3 2" xfId="588"/>
    <cellStyle name="20% - Accent2 4 3 3 2 2" xfId="589"/>
    <cellStyle name="20% - Accent2 4 3 3 2 2 2" xfId="590"/>
    <cellStyle name="20% - Accent2 4 3 3 2 2 2 2" xfId="591"/>
    <cellStyle name="20% - Accent2 4 3 3 2 2 3" xfId="592"/>
    <cellStyle name="20% - Accent2 4 3 3 2 3" xfId="593"/>
    <cellStyle name="20% - Accent2 4 3 3 2 3 2" xfId="594"/>
    <cellStyle name="20% - Accent2 4 3 3 2 4" xfId="595"/>
    <cellStyle name="20% - Accent2 4 3 3 3" xfId="596"/>
    <cellStyle name="20% - Accent2 4 3 3 3 2" xfId="597"/>
    <cellStyle name="20% - Accent2 4 3 3 3 2 2" xfId="598"/>
    <cellStyle name="20% - Accent2 4 3 3 3 2 2 2" xfId="599"/>
    <cellStyle name="20% - Accent2 4 3 3 3 2 3" xfId="600"/>
    <cellStyle name="20% - Accent2 4 3 3 3 3" xfId="601"/>
    <cellStyle name="20% - Accent2 4 3 3 3 3 2" xfId="602"/>
    <cellStyle name="20% - Accent2 4 3 3 3 4" xfId="603"/>
    <cellStyle name="20% - Accent2 4 3 3 4" xfId="604"/>
    <cellStyle name="20% - Accent2 4 3 3 4 2" xfId="605"/>
    <cellStyle name="20% - Accent2 4 3 3 4 2 2" xfId="606"/>
    <cellStyle name="20% - Accent2 4 3 3 4 3" xfId="607"/>
    <cellStyle name="20% - Accent2 4 3 3 5" xfId="608"/>
    <cellStyle name="20% - Accent2 4 3 3 5 2" xfId="609"/>
    <cellStyle name="20% - Accent2 4 3 3 6" xfId="610"/>
    <cellStyle name="20% - Accent2 4 3 4" xfId="611"/>
    <cellStyle name="20% - Accent2 4 3 4 2" xfId="612"/>
    <cellStyle name="20% - Accent2 4 3 4 2 2" xfId="613"/>
    <cellStyle name="20% - Accent2 4 3 4 2 2 2" xfId="614"/>
    <cellStyle name="20% - Accent2 4 3 4 2 3" xfId="615"/>
    <cellStyle name="20% - Accent2 4 3 4 3" xfId="616"/>
    <cellStyle name="20% - Accent2 4 3 4 3 2" xfId="617"/>
    <cellStyle name="20% - Accent2 4 3 4 4" xfId="618"/>
    <cellStyle name="20% - Accent2 4 3 5" xfId="619"/>
    <cellStyle name="20% - Accent2 4 3 5 2" xfId="620"/>
    <cellStyle name="20% - Accent2 4 3 5 2 2" xfId="621"/>
    <cellStyle name="20% - Accent2 4 3 5 2 2 2" xfId="622"/>
    <cellStyle name="20% - Accent2 4 3 5 2 3" xfId="623"/>
    <cellStyle name="20% - Accent2 4 3 5 3" xfId="624"/>
    <cellStyle name="20% - Accent2 4 3 5 3 2" xfId="625"/>
    <cellStyle name="20% - Accent2 4 3 5 4" xfId="626"/>
    <cellStyle name="20% - Accent2 4 3 6" xfId="627"/>
    <cellStyle name="20% - Accent2 4 3 6 2" xfId="628"/>
    <cellStyle name="20% - Accent2 4 3 6 2 2" xfId="629"/>
    <cellStyle name="20% - Accent2 4 3 6 3" xfId="630"/>
    <cellStyle name="20% - Accent2 4 3 7" xfId="631"/>
    <cellStyle name="20% - Accent2 4 3 7 2" xfId="632"/>
    <cellStyle name="20% - Accent2 4 3 8" xfId="633"/>
    <cellStyle name="20% - Accent2 4 3 9" xfId="634"/>
    <cellStyle name="20% - Accent2 4 4" xfId="635"/>
    <cellStyle name="20% - Accent2 4 4 2" xfId="636"/>
    <cellStyle name="20% - Accent2 4 4 2 2" xfId="637"/>
    <cellStyle name="20% - Accent2 4 4 2 2 2" xfId="638"/>
    <cellStyle name="20% - Accent2 4 4 2 2 2 2" xfId="639"/>
    <cellStyle name="20% - Accent2 4 4 2 2 2 2 2" xfId="640"/>
    <cellStyle name="20% - Accent2 4 4 2 2 2 2 2 2" xfId="641"/>
    <cellStyle name="20% - Accent2 4 4 2 2 2 2 3" xfId="642"/>
    <cellStyle name="20% - Accent2 4 4 2 2 2 3" xfId="643"/>
    <cellStyle name="20% - Accent2 4 4 2 2 2 3 2" xfId="644"/>
    <cellStyle name="20% - Accent2 4 4 2 2 2 4" xfId="645"/>
    <cellStyle name="20% - Accent2 4 4 2 2 3" xfId="646"/>
    <cellStyle name="20% - Accent2 4 4 2 2 3 2" xfId="647"/>
    <cellStyle name="20% - Accent2 4 4 2 2 3 2 2" xfId="648"/>
    <cellStyle name="20% - Accent2 4 4 2 2 3 3" xfId="649"/>
    <cellStyle name="20% - Accent2 4 4 2 2 4" xfId="650"/>
    <cellStyle name="20% - Accent2 4 4 2 2 4 2" xfId="651"/>
    <cellStyle name="20% - Accent2 4 4 2 2 5" xfId="652"/>
    <cellStyle name="20% - Accent2 4 4 2 3" xfId="653"/>
    <cellStyle name="20% - Accent2 4 4 2 3 2" xfId="654"/>
    <cellStyle name="20% - Accent2 4 4 2 3 2 2" xfId="655"/>
    <cellStyle name="20% - Accent2 4 4 2 3 2 2 2" xfId="656"/>
    <cellStyle name="20% - Accent2 4 4 2 3 2 3" xfId="657"/>
    <cellStyle name="20% - Accent2 4 4 2 3 3" xfId="658"/>
    <cellStyle name="20% - Accent2 4 4 2 3 3 2" xfId="659"/>
    <cellStyle name="20% - Accent2 4 4 2 3 4" xfId="660"/>
    <cellStyle name="20% - Accent2 4 4 2 4" xfId="661"/>
    <cellStyle name="20% - Accent2 4 4 2 4 2" xfId="662"/>
    <cellStyle name="20% - Accent2 4 4 2 4 2 2" xfId="663"/>
    <cellStyle name="20% - Accent2 4 4 2 4 2 2 2" xfId="664"/>
    <cellStyle name="20% - Accent2 4 4 2 4 2 3" xfId="665"/>
    <cellStyle name="20% - Accent2 4 4 2 4 3" xfId="666"/>
    <cellStyle name="20% - Accent2 4 4 2 4 3 2" xfId="667"/>
    <cellStyle name="20% - Accent2 4 4 2 4 4" xfId="668"/>
    <cellStyle name="20% - Accent2 4 4 2 5" xfId="669"/>
    <cellStyle name="20% - Accent2 4 4 2 5 2" xfId="670"/>
    <cellStyle name="20% - Accent2 4 4 2 5 2 2" xfId="671"/>
    <cellStyle name="20% - Accent2 4 4 2 5 3" xfId="672"/>
    <cellStyle name="20% - Accent2 4 4 2 6" xfId="673"/>
    <cellStyle name="20% - Accent2 4 4 2 6 2" xfId="674"/>
    <cellStyle name="20% - Accent2 4 4 2 7" xfId="675"/>
    <cellStyle name="20% - Accent2 4 4 3" xfId="676"/>
    <cellStyle name="20% - Accent2 4 4 3 2" xfId="677"/>
    <cellStyle name="20% - Accent2 4 4 3 2 2" xfId="678"/>
    <cellStyle name="20% - Accent2 4 4 3 2 2 2" xfId="679"/>
    <cellStyle name="20% - Accent2 4 4 3 2 2 2 2" xfId="680"/>
    <cellStyle name="20% - Accent2 4 4 3 2 2 3" xfId="681"/>
    <cellStyle name="20% - Accent2 4 4 3 2 3" xfId="682"/>
    <cellStyle name="20% - Accent2 4 4 3 2 3 2" xfId="683"/>
    <cellStyle name="20% - Accent2 4 4 3 2 4" xfId="684"/>
    <cellStyle name="20% - Accent2 4 4 3 3" xfId="685"/>
    <cellStyle name="20% - Accent2 4 4 3 3 2" xfId="686"/>
    <cellStyle name="20% - Accent2 4 4 3 3 2 2" xfId="687"/>
    <cellStyle name="20% - Accent2 4 4 3 3 3" xfId="688"/>
    <cellStyle name="20% - Accent2 4 4 3 4" xfId="689"/>
    <cellStyle name="20% - Accent2 4 4 3 4 2" xfId="690"/>
    <cellStyle name="20% - Accent2 4 4 3 5" xfId="691"/>
    <cellStyle name="20% - Accent2 4 4 4" xfId="692"/>
    <cellStyle name="20% - Accent2 4 4 4 2" xfId="693"/>
    <cellStyle name="20% - Accent2 4 4 4 2 2" xfId="694"/>
    <cellStyle name="20% - Accent2 4 4 4 2 2 2" xfId="695"/>
    <cellStyle name="20% - Accent2 4 4 4 2 3" xfId="696"/>
    <cellStyle name="20% - Accent2 4 4 4 3" xfId="697"/>
    <cellStyle name="20% - Accent2 4 4 4 3 2" xfId="698"/>
    <cellStyle name="20% - Accent2 4 4 4 4" xfId="699"/>
    <cellStyle name="20% - Accent2 4 4 5" xfId="700"/>
    <cellStyle name="20% - Accent2 4 4 5 2" xfId="701"/>
    <cellStyle name="20% - Accent2 4 4 5 2 2" xfId="702"/>
    <cellStyle name="20% - Accent2 4 4 5 2 2 2" xfId="703"/>
    <cellStyle name="20% - Accent2 4 4 5 2 3" xfId="704"/>
    <cellStyle name="20% - Accent2 4 4 5 3" xfId="705"/>
    <cellStyle name="20% - Accent2 4 4 5 3 2" xfId="706"/>
    <cellStyle name="20% - Accent2 4 4 5 4" xfId="707"/>
    <cellStyle name="20% - Accent2 4 4 6" xfId="708"/>
    <cellStyle name="20% - Accent2 4 4 6 2" xfId="709"/>
    <cellStyle name="20% - Accent2 4 4 6 2 2" xfId="710"/>
    <cellStyle name="20% - Accent2 4 4 6 3" xfId="711"/>
    <cellStyle name="20% - Accent2 4 4 7" xfId="712"/>
    <cellStyle name="20% - Accent2 4 4 7 2" xfId="713"/>
    <cellStyle name="20% - Accent2 4 4 8" xfId="714"/>
    <cellStyle name="20% - Accent2 4 5" xfId="715"/>
    <cellStyle name="20% - Accent2 4 5 2" xfId="716"/>
    <cellStyle name="20% - Accent2 4 5 2 2" xfId="717"/>
    <cellStyle name="20% - Accent2 4 5 2 2 2" xfId="718"/>
    <cellStyle name="20% - Accent2 4 5 2 2 2 2" xfId="719"/>
    <cellStyle name="20% - Accent2 4 5 2 2 2 2 2" xfId="720"/>
    <cellStyle name="20% - Accent2 4 5 2 2 2 2 2 2" xfId="721"/>
    <cellStyle name="20% - Accent2 4 5 2 2 2 2 3" xfId="722"/>
    <cellStyle name="20% - Accent2 4 5 2 2 2 3" xfId="723"/>
    <cellStyle name="20% - Accent2 4 5 2 2 2 3 2" xfId="724"/>
    <cellStyle name="20% - Accent2 4 5 2 2 2 4" xfId="725"/>
    <cellStyle name="20% - Accent2 4 5 2 2 3" xfId="726"/>
    <cellStyle name="20% - Accent2 4 5 2 2 3 2" xfId="727"/>
    <cellStyle name="20% - Accent2 4 5 2 2 3 2 2" xfId="728"/>
    <cellStyle name="20% - Accent2 4 5 2 2 3 3" xfId="729"/>
    <cellStyle name="20% - Accent2 4 5 2 2 4" xfId="730"/>
    <cellStyle name="20% - Accent2 4 5 2 2 4 2" xfId="731"/>
    <cellStyle name="20% - Accent2 4 5 2 2 5" xfId="732"/>
    <cellStyle name="20% - Accent2 4 5 2 3" xfId="733"/>
    <cellStyle name="20% - Accent2 4 5 2 3 2" xfId="734"/>
    <cellStyle name="20% - Accent2 4 5 2 3 2 2" xfId="735"/>
    <cellStyle name="20% - Accent2 4 5 2 3 2 2 2" xfId="736"/>
    <cellStyle name="20% - Accent2 4 5 2 3 2 3" xfId="737"/>
    <cellStyle name="20% - Accent2 4 5 2 3 3" xfId="738"/>
    <cellStyle name="20% - Accent2 4 5 2 3 3 2" xfId="739"/>
    <cellStyle name="20% - Accent2 4 5 2 3 4" xfId="740"/>
    <cellStyle name="20% - Accent2 4 5 2 4" xfId="741"/>
    <cellStyle name="20% - Accent2 4 5 2 4 2" xfId="742"/>
    <cellStyle name="20% - Accent2 4 5 2 4 2 2" xfId="743"/>
    <cellStyle name="20% - Accent2 4 5 2 4 2 2 2" xfId="744"/>
    <cellStyle name="20% - Accent2 4 5 2 4 2 3" xfId="745"/>
    <cellStyle name="20% - Accent2 4 5 2 4 3" xfId="746"/>
    <cellStyle name="20% - Accent2 4 5 2 4 3 2" xfId="747"/>
    <cellStyle name="20% - Accent2 4 5 2 4 4" xfId="748"/>
    <cellStyle name="20% - Accent2 4 5 2 5" xfId="749"/>
    <cellStyle name="20% - Accent2 4 5 2 5 2" xfId="750"/>
    <cellStyle name="20% - Accent2 4 5 2 5 2 2" xfId="751"/>
    <cellStyle name="20% - Accent2 4 5 2 5 3" xfId="752"/>
    <cellStyle name="20% - Accent2 4 5 2 6" xfId="753"/>
    <cellStyle name="20% - Accent2 4 5 2 6 2" xfId="754"/>
    <cellStyle name="20% - Accent2 4 5 2 7" xfId="755"/>
    <cellStyle name="20% - Accent2 4 5 3" xfId="756"/>
    <cellStyle name="20% - Accent2 4 5 3 2" xfId="757"/>
    <cellStyle name="20% - Accent2 4 5 3 2 2" xfId="758"/>
    <cellStyle name="20% - Accent2 4 5 3 2 2 2" xfId="759"/>
    <cellStyle name="20% - Accent2 4 5 3 2 2 2 2" xfId="760"/>
    <cellStyle name="20% - Accent2 4 5 3 2 2 3" xfId="761"/>
    <cellStyle name="20% - Accent2 4 5 3 2 3" xfId="762"/>
    <cellStyle name="20% - Accent2 4 5 3 2 3 2" xfId="763"/>
    <cellStyle name="20% - Accent2 4 5 3 2 4" xfId="764"/>
    <cellStyle name="20% - Accent2 4 5 3 3" xfId="765"/>
    <cellStyle name="20% - Accent2 4 5 3 3 2" xfId="766"/>
    <cellStyle name="20% - Accent2 4 5 3 3 2 2" xfId="767"/>
    <cellStyle name="20% - Accent2 4 5 3 3 3" xfId="768"/>
    <cellStyle name="20% - Accent2 4 5 3 4" xfId="769"/>
    <cellStyle name="20% - Accent2 4 5 3 4 2" xfId="770"/>
    <cellStyle name="20% - Accent2 4 5 3 5" xfId="771"/>
    <cellStyle name="20% - Accent2 4 5 4" xfId="772"/>
    <cellStyle name="20% - Accent2 4 5 4 2" xfId="773"/>
    <cellStyle name="20% - Accent2 4 5 4 2 2" xfId="774"/>
    <cellStyle name="20% - Accent2 4 5 4 2 2 2" xfId="775"/>
    <cellStyle name="20% - Accent2 4 5 4 2 3" xfId="776"/>
    <cellStyle name="20% - Accent2 4 5 4 3" xfId="777"/>
    <cellStyle name="20% - Accent2 4 5 4 3 2" xfId="778"/>
    <cellStyle name="20% - Accent2 4 5 4 4" xfId="779"/>
    <cellStyle name="20% - Accent2 4 5 5" xfId="780"/>
    <cellStyle name="20% - Accent2 4 5 5 2" xfId="781"/>
    <cellStyle name="20% - Accent2 4 5 5 2 2" xfId="782"/>
    <cellStyle name="20% - Accent2 4 5 5 2 2 2" xfId="783"/>
    <cellStyle name="20% - Accent2 4 5 5 2 3" xfId="784"/>
    <cellStyle name="20% - Accent2 4 5 5 3" xfId="785"/>
    <cellStyle name="20% - Accent2 4 5 5 3 2" xfId="786"/>
    <cellStyle name="20% - Accent2 4 5 5 4" xfId="787"/>
    <cellStyle name="20% - Accent2 4 5 6" xfId="788"/>
    <cellStyle name="20% - Accent2 4 5 6 2" xfId="789"/>
    <cellStyle name="20% - Accent2 4 5 6 2 2" xfId="790"/>
    <cellStyle name="20% - Accent2 4 5 6 3" xfId="791"/>
    <cellStyle name="20% - Accent2 4 5 7" xfId="792"/>
    <cellStyle name="20% - Accent2 4 5 7 2" xfId="793"/>
    <cellStyle name="20% - Accent2 4 5 8" xfId="794"/>
    <cellStyle name="20% - Accent2 4 6" xfId="795"/>
    <cellStyle name="20% - Accent2 4 6 2" xfId="796"/>
    <cellStyle name="20% - Accent2 4 6 2 2" xfId="797"/>
    <cellStyle name="20% - Accent2 4 6 2 2 2" xfId="798"/>
    <cellStyle name="20% - Accent2 4 6 2 2 2 2" xfId="799"/>
    <cellStyle name="20% - Accent2 4 6 2 2 2 2 2" xfId="800"/>
    <cellStyle name="20% - Accent2 4 6 2 2 2 3" xfId="801"/>
    <cellStyle name="20% - Accent2 4 6 2 2 3" xfId="802"/>
    <cellStyle name="20% - Accent2 4 6 2 2 3 2" xfId="803"/>
    <cellStyle name="20% - Accent2 4 6 2 2 4" xfId="804"/>
    <cellStyle name="20% - Accent2 4 6 2 3" xfId="805"/>
    <cellStyle name="20% - Accent2 4 6 2 3 2" xfId="806"/>
    <cellStyle name="20% - Accent2 4 6 2 3 2 2" xfId="807"/>
    <cellStyle name="20% - Accent2 4 6 2 3 3" xfId="808"/>
    <cellStyle name="20% - Accent2 4 6 2 4" xfId="809"/>
    <cellStyle name="20% - Accent2 4 6 2 4 2" xfId="810"/>
    <cellStyle name="20% - Accent2 4 6 2 5" xfId="811"/>
    <cellStyle name="20% - Accent2 4 6 3" xfId="812"/>
    <cellStyle name="20% - Accent2 4 6 3 2" xfId="813"/>
    <cellStyle name="20% - Accent2 4 6 3 2 2" xfId="814"/>
    <cellStyle name="20% - Accent2 4 6 3 2 2 2" xfId="815"/>
    <cellStyle name="20% - Accent2 4 6 3 2 3" xfId="816"/>
    <cellStyle name="20% - Accent2 4 6 3 3" xfId="817"/>
    <cellStyle name="20% - Accent2 4 6 3 3 2" xfId="818"/>
    <cellStyle name="20% - Accent2 4 6 3 4" xfId="819"/>
    <cellStyle name="20% - Accent2 4 6 4" xfId="820"/>
    <cellStyle name="20% - Accent2 4 6 4 2" xfId="821"/>
    <cellStyle name="20% - Accent2 4 6 4 2 2" xfId="822"/>
    <cellStyle name="20% - Accent2 4 6 4 2 2 2" xfId="823"/>
    <cellStyle name="20% - Accent2 4 6 4 2 3" xfId="824"/>
    <cellStyle name="20% - Accent2 4 6 4 3" xfId="825"/>
    <cellStyle name="20% - Accent2 4 6 4 3 2" xfId="826"/>
    <cellStyle name="20% - Accent2 4 6 4 4" xfId="827"/>
    <cellStyle name="20% - Accent2 4 6 5" xfId="828"/>
    <cellStyle name="20% - Accent2 4 6 5 2" xfId="829"/>
    <cellStyle name="20% - Accent2 4 6 5 2 2" xfId="830"/>
    <cellStyle name="20% - Accent2 4 6 5 3" xfId="831"/>
    <cellStyle name="20% - Accent2 4 6 6" xfId="832"/>
    <cellStyle name="20% - Accent2 4 6 6 2" xfId="833"/>
    <cellStyle name="20% - Accent2 4 6 7" xfId="834"/>
    <cellStyle name="20% - Accent2 4 7" xfId="835"/>
    <cellStyle name="20% - Accent2 4 7 2" xfId="836"/>
    <cellStyle name="20% - Accent2 4 7 2 2" xfId="837"/>
    <cellStyle name="20% - Accent2 4 7 2 2 2" xfId="838"/>
    <cellStyle name="20% - Accent2 4 7 2 2 2 2" xfId="839"/>
    <cellStyle name="20% - Accent2 4 7 2 2 3" xfId="840"/>
    <cellStyle name="20% - Accent2 4 7 2 3" xfId="841"/>
    <cellStyle name="20% - Accent2 4 7 2 3 2" xfId="842"/>
    <cellStyle name="20% - Accent2 4 7 2 4" xfId="843"/>
    <cellStyle name="20% - Accent2 4 7 3" xfId="844"/>
    <cellStyle name="20% - Accent2 4 7 3 2" xfId="845"/>
    <cellStyle name="20% - Accent2 4 7 3 2 2" xfId="846"/>
    <cellStyle name="20% - Accent2 4 7 3 2 2 2" xfId="847"/>
    <cellStyle name="20% - Accent2 4 7 3 2 3" xfId="848"/>
    <cellStyle name="20% - Accent2 4 7 3 3" xfId="849"/>
    <cellStyle name="20% - Accent2 4 7 3 3 2" xfId="850"/>
    <cellStyle name="20% - Accent2 4 7 3 4" xfId="851"/>
    <cellStyle name="20% - Accent2 4 7 4" xfId="852"/>
    <cellStyle name="20% - Accent2 4 7 4 2" xfId="853"/>
    <cellStyle name="20% - Accent2 4 7 4 2 2" xfId="854"/>
    <cellStyle name="20% - Accent2 4 7 4 3" xfId="855"/>
    <cellStyle name="20% - Accent2 4 7 5" xfId="856"/>
    <cellStyle name="20% - Accent2 4 7 5 2" xfId="857"/>
    <cellStyle name="20% - Accent2 4 7 6" xfId="858"/>
    <cellStyle name="20% - Accent2 4 8" xfId="859"/>
    <cellStyle name="20% - Accent2 4 8 2" xfId="860"/>
    <cellStyle name="20% - Accent2 4 8 2 2" xfId="861"/>
    <cellStyle name="20% - Accent2 4 8 2 2 2" xfId="862"/>
    <cellStyle name="20% - Accent2 4 8 2 3" xfId="863"/>
    <cellStyle name="20% - Accent2 4 8 3" xfId="864"/>
    <cellStyle name="20% - Accent2 4 8 3 2" xfId="865"/>
    <cellStyle name="20% - Accent2 4 8 4" xfId="866"/>
    <cellStyle name="20% - Accent2 4 9" xfId="867"/>
    <cellStyle name="20% - Accent2 4 9 2" xfId="868"/>
    <cellStyle name="20% - Accent2 4 9 2 2" xfId="869"/>
    <cellStyle name="20% - Accent2 4 9 2 2 2" xfId="870"/>
    <cellStyle name="20% - Accent2 4 9 2 3" xfId="871"/>
    <cellStyle name="20% - Accent2 4 9 3" xfId="872"/>
    <cellStyle name="20% - Accent2 4 9 3 2" xfId="873"/>
    <cellStyle name="20% - Accent2 4 9 4" xfId="874"/>
    <cellStyle name="20% - Accent2 5" xfId="875"/>
    <cellStyle name="20% - Accent2 6" xfId="876"/>
    <cellStyle name="20% - Accent2 7" xfId="877"/>
    <cellStyle name="20% - Accent2 8" xfId="878"/>
    <cellStyle name="20% - Accent2 9" xfId="879"/>
    <cellStyle name="20% - Accent3" xfId="41023" builtinId="38" customBuiltin="1"/>
    <cellStyle name="20% - Accent3 10" xfId="880"/>
    <cellStyle name="20% - Accent3 2" xfId="881"/>
    <cellStyle name="20% - Accent3 3" xfId="882"/>
    <cellStyle name="20% - Accent3 4" xfId="883"/>
    <cellStyle name="20% - Accent3 4 10" xfId="884"/>
    <cellStyle name="20% - Accent3 4 10 2" xfId="885"/>
    <cellStyle name="20% - Accent3 4 10 2 2" xfId="886"/>
    <cellStyle name="20% - Accent3 4 10 3" xfId="887"/>
    <cellStyle name="20% - Accent3 4 11" xfId="888"/>
    <cellStyle name="20% - Accent3 4 11 2" xfId="889"/>
    <cellStyle name="20% - Accent3 4 12" xfId="890"/>
    <cellStyle name="20% - Accent3 4 13" xfId="891"/>
    <cellStyle name="20% - Accent3 4 2" xfId="892"/>
    <cellStyle name="20% - Accent3 4 2 2" xfId="893"/>
    <cellStyle name="20% - Accent3 4 2 2 2" xfId="894"/>
    <cellStyle name="20% - Accent3 4 2 2 2 2" xfId="895"/>
    <cellStyle name="20% - Accent3 4 2 2 2 2 2" xfId="896"/>
    <cellStyle name="20% - Accent3 4 2 2 2 2 2 2" xfId="897"/>
    <cellStyle name="20% - Accent3 4 2 2 2 2 2 2 2" xfId="898"/>
    <cellStyle name="20% - Accent3 4 2 2 2 2 2 3" xfId="899"/>
    <cellStyle name="20% - Accent3 4 2 2 2 2 3" xfId="900"/>
    <cellStyle name="20% - Accent3 4 2 2 2 2 3 2" xfId="901"/>
    <cellStyle name="20% - Accent3 4 2 2 2 2 4" xfId="902"/>
    <cellStyle name="20% - Accent3 4 2 2 2 3" xfId="903"/>
    <cellStyle name="20% - Accent3 4 2 2 2 3 2" xfId="904"/>
    <cellStyle name="20% - Accent3 4 2 2 2 3 2 2" xfId="905"/>
    <cellStyle name="20% - Accent3 4 2 2 2 3 3" xfId="906"/>
    <cellStyle name="20% - Accent3 4 2 2 2 4" xfId="907"/>
    <cellStyle name="20% - Accent3 4 2 2 2 4 2" xfId="908"/>
    <cellStyle name="20% - Accent3 4 2 2 2 5" xfId="909"/>
    <cellStyle name="20% - Accent3 4 2 2 3" xfId="910"/>
    <cellStyle name="20% - Accent3 4 2 2 3 2" xfId="911"/>
    <cellStyle name="20% - Accent3 4 2 2 3 2 2" xfId="912"/>
    <cellStyle name="20% - Accent3 4 2 2 3 2 2 2" xfId="913"/>
    <cellStyle name="20% - Accent3 4 2 2 3 2 3" xfId="914"/>
    <cellStyle name="20% - Accent3 4 2 2 3 3" xfId="915"/>
    <cellStyle name="20% - Accent3 4 2 2 3 3 2" xfId="916"/>
    <cellStyle name="20% - Accent3 4 2 2 3 4" xfId="917"/>
    <cellStyle name="20% - Accent3 4 2 2 4" xfId="918"/>
    <cellStyle name="20% - Accent3 4 2 2 4 2" xfId="919"/>
    <cellStyle name="20% - Accent3 4 2 2 4 2 2" xfId="920"/>
    <cellStyle name="20% - Accent3 4 2 2 4 2 2 2" xfId="921"/>
    <cellStyle name="20% - Accent3 4 2 2 4 2 3" xfId="922"/>
    <cellStyle name="20% - Accent3 4 2 2 4 3" xfId="923"/>
    <cellStyle name="20% - Accent3 4 2 2 4 3 2" xfId="924"/>
    <cellStyle name="20% - Accent3 4 2 2 4 4" xfId="925"/>
    <cellStyle name="20% - Accent3 4 2 2 5" xfId="926"/>
    <cellStyle name="20% - Accent3 4 2 2 5 2" xfId="927"/>
    <cellStyle name="20% - Accent3 4 2 2 5 2 2" xfId="928"/>
    <cellStyle name="20% - Accent3 4 2 2 5 3" xfId="929"/>
    <cellStyle name="20% - Accent3 4 2 2 6" xfId="930"/>
    <cellStyle name="20% - Accent3 4 2 2 6 2" xfId="931"/>
    <cellStyle name="20% - Accent3 4 2 2 7" xfId="932"/>
    <cellStyle name="20% - Accent3 4 2 3" xfId="933"/>
    <cellStyle name="20% - Accent3 4 2 3 2" xfId="934"/>
    <cellStyle name="20% - Accent3 4 2 3 2 2" xfId="935"/>
    <cellStyle name="20% - Accent3 4 2 3 2 2 2" xfId="936"/>
    <cellStyle name="20% - Accent3 4 2 3 2 2 2 2" xfId="937"/>
    <cellStyle name="20% - Accent3 4 2 3 2 2 3" xfId="938"/>
    <cellStyle name="20% - Accent3 4 2 3 2 3" xfId="939"/>
    <cellStyle name="20% - Accent3 4 2 3 2 3 2" xfId="940"/>
    <cellStyle name="20% - Accent3 4 2 3 2 4" xfId="941"/>
    <cellStyle name="20% - Accent3 4 2 3 3" xfId="942"/>
    <cellStyle name="20% - Accent3 4 2 3 3 2" xfId="943"/>
    <cellStyle name="20% - Accent3 4 2 3 3 2 2" xfId="944"/>
    <cellStyle name="20% - Accent3 4 2 3 3 2 2 2" xfId="945"/>
    <cellStyle name="20% - Accent3 4 2 3 3 2 3" xfId="946"/>
    <cellStyle name="20% - Accent3 4 2 3 3 3" xfId="947"/>
    <cellStyle name="20% - Accent3 4 2 3 3 3 2" xfId="948"/>
    <cellStyle name="20% - Accent3 4 2 3 3 4" xfId="949"/>
    <cellStyle name="20% - Accent3 4 2 3 4" xfId="950"/>
    <cellStyle name="20% - Accent3 4 2 3 4 2" xfId="951"/>
    <cellStyle name="20% - Accent3 4 2 3 4 2 2" xfId="952"/>
    <cellStyle name="20% - Accent3 4 2 3 4 3" xfId="953"/>
    <cellStyle name="20% - Accent3 4 2 3 5" xfId="954"/>
    <cellStyle name="20% - Accent3 4 2 3 5 2" xfId="955"/>
    <cellStyle name="20% - Accent3 4 2 3 6" xfId="956"/>
    <cellStyle name="20% - Accent3 4 2 4" xfId="957"/>
    <cellStyle name="20% - Accent3 4 2 4 2" xfId="958"/>
    <cellStyle name="20% - Accent3 4 2 4 2 2" xfId="959"/>
    <cellStyle name="20% - Accent3 4 2 4 2 2 2" xfId="960"/>
    <cellStyle name="20% - Accent3 4 2 4 2 3" xfId="961"/>
    <cellStyle name="20% - Accent3 4 2 4 3" xfId="962"/>
    <cellStyle name="20% - Accent3 4 2 4 3 2" xfId="963"/>
    <cellStyle name="20% - Accent3 4 2 4 4" xfId="964"/>
    <cellStyle name="20% - Accent3 4 2 5" xfId="965"/>
    <cellStyle name="20% - Accent3 4 2 5 2" xfId="966"/>
    <cellStyle name="20% - Accent3 4 2 5 2 2" xfId="967"/>
    <cellStyle name="20% - Accent3 4 2 5 2 2 2" xfId="968"/>
    <cellStyle name="20% - Accent3 4 2 5 2 3" xfId="969"/>
    <cellStyle name="20% - Accent3 4 2 5 3" xfId="970"/>
    <cellStyle name="20% - Accent3 4 2 5 3 2" xfId="971"/>
    <cellStyle name="20% - Accent3 4 2 5 4" xfId="972"/>
    <cellStyle name="20% - Accent3 4 2 6" xfId="973"/>
    <cellStyle name="20% - Accent3 4 2 6 2" xfId="974"/>
    <cellStyle name="20% - Accent3 4 2 6 2 2" xfId="975"/>
    <cellStyle name="20% - Accent3 4 2 6 3" xfId="976"/>
    <cellStyle name="20% - Accent3 4 2 7" xfId="977"/>
    <cellStyle name="20% - Accent3 4 2 7 2" xfId="978"/>
    <cellStyle name="20% - Accent3 4 2 8" xfId="979"/>
    <cellStyle name="20% - Accent3 4 2 9" xfId="980"/>
    <cellStyle name="20% - Accent3 4 3" xfId="981"/>
    <cellStyle name="20% - Accent3 4 3 2" xfId="982"/>
    <cellStyle name="20% - Accent3 4 3 2 2" xfId="983"/>
    <cellStyle name="20% - Accent3 4 3 2 2 2" xfId="984"/>
    <cellStyle name="20% - Accent3 4 3 2 2 2 2" xfId="985"/>
    <cellStyle name="20% - Accent3 4 3 2 2 2 2 2" xfId="986"/>
    <cellStyle name="20% - Accent3 4 3 2 2 2 2 2 2" xfId="987"/>
    <cellStyle name="20% - Accent3 4 3 2 2 2 2 3" xfId="988"/>
    <cellStyle name="20% - Accent3 4 3 2 2 2 3" xfId="989"/>
    <cellStyle name="20% - Accent3 4 3 2 2 2 3 2" xfId="990"/>
    <cellStyle name="20% - Accent3 4 3 2 2 2 4" xfId="991"/>
    <cellStyle name="20% - Accent3 4 3 2 2 3" xfId="992"/>
    <cellStyle name="20% - Accent3 4 3 2 2 3 2" xfId="993"/>
    <cellStyle name="20% - Accent3 4 3 2 2 3 2 2" xfId="994"/>
    <cellStyle name="20% - Accent3 4 3 2 2 3 3" xfId="995"/>
    <cellStyle name="20% - Accent3 4 3 2 2 4" xfId="996"/>
    <cellStyle name="20% - Accent3 4 3 2 2 4 2" xfId="997"/>
    <cellStyle name="20% - Accent3 4 3 2 2 5" xfId="998"/>
    <cellStyle name="20% - Accent3 4 3 2 3" xfId="999"/>
    <cellStyle name="20% - Accent3 4 3 2 3 2" xfId="1000"/>
    <cellStyle name="20% - Accent3 4 3 2 3 2 2" xfId="1001"/>
    <cellStyle name="20% - Accent3 4 3 2 3 2 2 2" xfId="1002"/>
    <cellStyle name="20% - Accent3 4 3 2 3 2 3" xfId="1003"/>
    <cellStyle name="20% - Accent3 4 3 2 3 3" xfId="1004"/>
    <cellStyle name="20% - Accent3 4 3 2 3 3 2" xfId="1005"/>
    <cellStyle name="20% - Accent3 4 3 2 3 4" xfId="1006"/>
    <cellStyle name="20% - Accent3 4 3 2 4" xfId="1007"/>
    <cellStyle name="20% - Accent3 4 3 2 4 2" xfId="1008"/>
    <cellStyle name="20% - Accent3 4 3 2 4 2 2" xfId="1009"/>
    <cellStyle name="20% - Accent3 4 3 2 4 2 2 2" xfId="1010"/>
    <cellStyle name="20% - Accent3 4 3 2 4 2 3" xfId="1011"/>
    <cellStyle name="20% - Accent3 4 3 2 4 3" xfId="1012"/>
    <cellStyle name="20% - Accent3 4 3 2 4 3 2" xfId="1013"/>
    <cellStyle name="20% - Accent3 4 3 2 4 4" xfId="1014"/>
    <cellStyle name="20% - Accent3 4 3 2 5" xfId="1015"/>
    <cellStyle name="20% - Accent3 4 3 2 5 2" xfId="1016"/>
    <cellStyle name="20% - Accent3 4 3 2 5 2 2" xfId="1017"/>
    <cellStyle name="20% - Accent3 4 3 2 5 3" xfId="1018"/>
    <cellStyle name="20% - Accent3 4 3 2 6" xfId="1019"/>
    <cellStyle name="20% - Accent3 4 3 2 6 2" xfId="1020"/>
    <cellStyle name="20% - Accent3 4 3 2 7" xfId="1021"/>
    <cellStyle name="20% - Accent3 4 3 3" xfId="1022"/>
    <cellStyle name="20% - Accent3 4 3 3 2" xfId="1023"/>
    <cellStyle name="20% - Accent3 4 3 3 2 2" xfId="1024"/>
    <cellStyle name="20% - Accent3 4 3 3 2 2 2" xfId="1025"/>
    <cellStyle name="20% - Accent3 4 3 3 2 2 2 2" xfId="1026"/>
    <cellStyle name="20% - Accent3 4 3 3 2 2 3" xfId="1027"/>
    <cellStyle name="20% - Accent3 4 3 3 2 3" xfId="1028"/>
    <cellStyle name="20% - Accent3 4 3 3 2 3 2" xfId="1029"/>
    <cellStyle name="20% - Accent3 4 3 3 2 4" xfId="1030"/>
    <cellStyle name="20% - Accent3 4 3 3 3" xfId="1031"/>
    <cellStyle name="20% - Accent3 4 3 3 3 2" xfId="1032"/>
    <cellStyle name="20% - Accent3 4 3 3 3 2 2" xfId="1033"/>
    <cellStyle name="20% - Accent3 4 3 3 3 2 2 2" xfId="1034"/>
    <cellStyle name="20% - Accent3 4 3 3 3 2 3" xfId="1035"/>
    <cellStyle name="20% - Accent3 4 3 3 3 3" xfId="1036"/>
    <cellStyle name="20% - Accent3 4 3 3 3 3 2" xfId="1037"/>
    <cellStyle name="20% - Accent3 4 3 3 3 4" xfId="1038"/>
    <cellStyle name="20% - Accent3 4 3 3 4" xfId="1039"/>
    <cellStyle name="20% - Accent3 4 3 3 4 2" xfId="1040"/>
    <cellStyle name="20% - Accent3 4 3 3 4 2 2" xfId="1041"/>
    <cellStyle name="20% - Accent3 4 3 3 4 3" xfId="1042"/>
    <cellStyle name="20% - Accent3 4 3 3 5" xfId="1043"/>
    <cellStyle name="20% - Accent3 4 3 3 5 2" xfId="1044"/>
    <cellStyle name="20% - Accent3 4 3 3 6" xfId="1045"/>
    <cellStyle name="20% - Accent3 4 3 4" xfId="1046"/>
    <cellStyle name="20% - Accent3 4 3 4 2" xfId="1047"/>
    <cellStyle name="20% - Accent3 4 3 4 2 2" xfId="1048"/>
    <cellStyle name="20% - Accent3 4 3 4 2 2 2" xfId="1049"/>
    <cellStyle name="20% - Accent3 4 3 4 2 3" xfId="1050"/>
    <cellStyle name="20% - Accent3 4 3 4 3" xfId="1051"/>
    <cellStyle name="20% - Accent3 4 3 4 3 2" xfId="1052"/>
    <cellStyle name="20% - Accent3 4 3 4 4" xfId="1053"/>
    <cellStyle name="20% - Accent3 4 3 5" xfId="1054"/>
    <cellStyle name="20% - Accent3 4 3 5 2" xfId="1055"/>
    <cellStyle name="20% - Accent3 4 3 5 2 2" xfId="1056"/>
    <cellStyle name="20% - Accent3 4 3 5 2 2 2" xfId="1057"/>
    <cellStyle name="20% - Accent3 4 3 5 2 3" xfId="1058"/>
    <cellStyle name="20% - Accent3 4 3 5 3" xfId="1059"/>
    <cellStyle name="20% - Accent3 4 3 5 3 2" xfId="1060"/>
    <cellStyle name="20% - Accent3 4 3 5 4" xfId="1061"/>
    <cellStyle name="20% - Accent3 4 3 6" xfId="1062"/>
    <cellStyle name="20% - Accent3 4 3 6 2" xfId="1063"/>
    <cellStyle name="20% - Accent3 4 3 6 2 2" xfId="1064"/>
    <cellStyle name="20% - Accent3 4 3 6 3" xfId="1065"/>
    <cellStyle name="20% - Accent3 4 3 7" xfId="1066"/>
    <cellStyle name="20% - Accent3 4 3 7 2" xfId="1067"/>
    <cellStyle name="20% - Accent3 4 3 8" xfId="1068"/>
    <cellStyle name="20% - Accent3 4 3 9" xfId="1069"/>
    <cellStyle name="20% - Accent3 4 4" xfId="1070"/>
    <cellStyle name="20% - Accent3 4 4 2" xfId="1071"/>
    <cellStyle name="20% - Accent3 4 4 2 2" xfId="1072"/>
    <cellStyle name="20% - Accent3 4 4 2 2 2" xfId="1073"/>
    <cellStyle name="20% - Accent3 4 4 2 2 2 2" xfId="1074"/>
    <cellStyle name="20% - Accent3 4 4 2 2 2 2 2" xfId="1075"/>
    <cellStyle name="20% - Accent3 4 4 2 2 2 2 2 2" xfId="1076"/>
    <cellStyle name="20% - Accent3 4 4 2 2 2 2 3" xfId="1077"/>
    <cellStyle name="20% - Accent3 4 4 2 2 2 3" xfId="1078"/>
    <cellStyle name="20% - Accent3 4 4 2 2 2 3 2" xfId="1079"/>
    <cellStyle name="20% - Accent3 4 4 2 2 2 4" xfId="1080"/>
    <cellStyle name="20% - Accent3 4 4 2 2 3" xfId="1081"/>
    <cellStyle name="20% - Accent3 4 4 2 2 3 2" xfId="1082"/>
    <cellStyle name="20% - Accent3 4 4 2 2 3 2 2" xfId="1083"/>
    <cellStyle name="20% - Accent3 4 4 2 2 3 3" xfId="1084"/>
    <cellStyle name="20% - Accent3 4 4 2 2 4" xfId="1085"/>
    <cellStyle name="20% - Accent3 4 4 2 2 4 2" xfId="1086"/>
    <cellStyle name="20% - Accent3 4 4 2 2 5" xfId="1087"/>
    <cellStyle name="20% - Accent3 4 4 2 3" xfId="1088"/>
    <cellStyle name="20% - Accent3 4 4 2 3 2" xfId="1089"/>
    <cellStyle name="20% - Accent3 4 4 2 3 2 2" xfId="1090"/>
    <cellStyle name="20% - Accent3 4 4 2 3 2 2 2" xfId="1091"/>
    <cellStyle name="20% - Accent3 4 4 2 3 2 3" xfId="1092"/>
    <cellStyle name="20% - Accent3 4 4 2 3 3" xfId="1093"/>
    <cellStyle name="20% - Accent3 4 4 2 3 3 2" xfId="1094"/>
    <cellStyle name="20% - Accent3 4 4 2 3 4" xfId="1095"/>
    <cellStyle name="20% - Accent3 4 4 2 4" xfId="1096"/>
    <cellStyle name="20% - Accent3 4 4 2 4 2" xfId="1097"/>
    <cellStyle name="20% - Accent3 4 4 2 4 2 2" xfId="1098"/>
    <cellStyle name="20% - Accent3 4 4 2 4 2 2 2" xfId="1099"/>
    <cellStyle name="20% - Accent3 4 4 2 4 2 3" xfId="1100"/>
    <cellStyle name="20% - Accent3 4 4 2 4 3" xfId="1101"/>
    <cellStyle name="20% - Accent3 4 4 2 4 3 2" xfId="1102"/>
    <cellStyle name="20% - Accent3 4 4 2 4 4" xfId="1103"/>
    <cellStyle name="20% - Accent3 4 4 2 5" xfId="1104"/>
    <cellStyle name="20% - Accent3 4 4 2 5 2" xfId="1105"/>
    <cellStyle name="20% - Accent3 4 4 2 5 2 2" xfId="1106"/>
    <cellStyle name="20% - Accent3 4 4 2 5 3" xfId="1107"/>
    <cellStyle name="20% - Accent3 4 4 2 6" xfId="1108"/>
    <cellStyle name="20% - Accent3 4 4 2 6 2" xfId="1109"/>
    <cellStyle name="20% - Accent3 4 4 2 7" xfId="1110"/>
    <cellStyle name="20% - Accent3 4 4 3" xfId="1111"/>
    <cellStyle name="20% - Accent3 4 4 3 2" xfId="1112"/>
    <cellStyle name="20% - Accent3 4 4 3 2 2" xfId="1113"/>
    <cellStyle name="20% - Accent3 4 4 3 2 2 2" xfId="1114"/>
    <cellStyle name="20% - Accent3 4 4 3 2 2 2 2" xfId="1115"/>
    <cellStyle name="20% - Accent3 4 4 3 2 2 3" xfId="1116"/>
    <cellStyle name="20% - Accent3 4 4 3 2 3" xfId="1117"/>
    <cellStyle name="20% - Accent3 4 4 3 2 3 2" xfId="1118"/>
    <cellStyle name="20% - Accent3 4 4 3 2 4" xfId="1119"/>
    <cellStyle name="20% - Accent3 4 4 3 3" xfId="1120"/>
    <cellStyle name="20% - Accent3 4 4 3 3 2" xfId="1121"/>
    <cellStyle name="20% - Accent3 4 4 3 3 2 2" xfId="1122"/>
    <cellStyle name="20% - Accent3 4 4 3 3 3" xfId="1123"/>
    <cellStyle name="20% - Accent3 4 4 3 4" xfId="1124"/>
    <cellStyle name="20% - Accent3 4 4 3 4 2" xfId="1125"/>
    <cellStyle name="20% - Accent3 4 4 3 5" xfId="1126"/>
    <cellStyle name="20% - Accent3 4 4 4" xfId="1127"/>
    <cellStyle name="20% - Accent3 4 4 4 2" xfId="1128"/>
    <cellStyle name="20% - Accent3 4 4 4 2 2" xfId="1129"/>
    <cellStyle name="20% - Accent3 4 4 4 2 2 2" xfId="1130"/>
    <cellStyle name="20% - Accent3 4 4 4 2 3" xfId="1131"/>
    <cellStyle name="20% - Accent3 4 4 4 3" xfId="1132"/>
    <cellStyle name="20% - Accent3 4 4 4 3 2" xfId="1133"/>
    <cellStyle name="20% - Accent3 4 4 4 4" xfId="1134"/>
    <cellStyle name="20% - Accent3 4 4 5" xfId="1135"/>
    <cellStyle name="20% - Accent3 4 4 5 2" xfId="1136"/>
    <cellStyle name="20% - Accent3 4 4 5 2 2" xfId="1137"/>
    <cellStyle name="20% - Accent3 4 4 5 2 2 2" xfId="1138"/>
    <cellStyle name="20% - Accent3 4 4 5 2 3" xfId="1139"/>
    <cellStyle name="20% - Accent3 4 4 5 3" xfId="1140"/>
    <cellStyle name="20% - Accent3 4 4 5 3 2" xfId="1141"/>
    <cellStyle name="20% - Accent3 4 4 5 4" xfId="1142"/>
    <cellStyle name="20% - Accent3 4 4 6" xfId="1143"/>
    <cellStyle name="20% - Accent3 4 4 6 2" xfId="1144"/>
    <cellStyle name="20% - Accent3 4 4 6 2 2" xfId="1145"/>
    <cellStyle name="20% - Accent3 4 4 6 3" xfId="1146"/>
    <cellStyle name="20% - Accent3 4 4 7" xfId="1147"/>
    <cellStyle name="20% - Accent3 4 4 7 2" xfId="1148"/>
    <cellStyle name="20% - Accent3 4 4 8" xfId="1149"/>
    <cellStyle name="20% - Accent3 4 5" xfId="1150"/>
    <cellStyle name="20% - Accent3 4 5 2" xfId="1151"/>
    <cellStyle name="20% - Accent3 4 5 2 2" xfId="1152"/>
    <cellStyle name="20% - Accent3 4 5 2 2 2" xfId="1153"/>
    <cellStyle name="20% - Accent3 4 5 2 2 2 2" xfId="1154"/>
    <cellStyle name="20% - Accent3 4 5 2 2 2 2 2" xfId="1155"/>
    <cellStyle name="20% - Accent3 4 5 2 2 2 2 2 2" xfId="1156"/>
    <cellStyle name="20% - Accent3 4 5 2 2 2 2 3" xfId="1157"/>
    <cellStyle name="20% - Accent3 4 5 2 2 2 3" xfId="1158"/>
    <cellStyle name="20% - Accent3 4 5 2 2 2 3 2" xfId="1159"/>
    <cellStyle name="20% - Accent3 4 5 2 2 2 4" xfId="1160"/>
    <cellStyle name="20% - Accent3 4 5 2 2 3" xfId="1161"/>
    <cellStyle name="20% - Accent3 4 5 2 2 3 2" xfId="1162"/>
    <cellStyle name="20% - Accent3 4 5 2 2 3 2 2" xfId="1163"/>
    <cellStyle name="20% - Accent3 4 5 2 2 3 3" xfId="1164"/>
    <cellStyle name="20% - Accent3 4 5 2 2 4" xfId="1165"/>
    <cellStyle name="20% - Accent3 4 5 2 2 4 2" xfId="1166"/>
    <cellStyle name="20% - Accent3 4 5 2 2 5" xfId="1167"/>
    <cellStyle name="20% - Accent3 4 5 2 3" xfId="1168"/>
    <cellStyle name="20% - Accent3 4 5 2 3 2" xfId="1169"/>
    <cellStyle name="20% - Accent3 4 5 2 3 2 2" xfId="1170"/>
    <cellStyle name="20% - Accent3 4 5 2 3 2 2 2" xfId="1171"/>
    <cellStyle name="20% - Accent3 4 5 2 3 2 3" xfId="1172"/>
    <cellStyle name="20% - Accent3 4 5 2 3 3" xfId="1173"/>
    <cellStyle name="20% - Accent3 4 5 2 3 3 2" xfId="1174"/>
    <cellStyle name="20% - Accent3 4 5 2 3 4" xfId="1175"/>
    <cellStyle name="20% - Accent3 4 5 2 4" xfId="1176"/>
    <cellStyle name="20% - Accent3 4 5 2 4 2" xfId="1177"/>
    <cellStyle name="20% - Accent3 4 5 2 4 2 2" xfId="1178"/>
    <cellStyle name="20% - Accent3 4 5 2 4 2 2 2" xfId="1179"/>
    <cellStyle name="20% - Accent3 4 5 2 4 2 3" xfId="1180"/>
    <cellStyle name="20% - Accent3 4 5 2 4 3" xfId="1181"/>
    <cellStyle name="20% - Accent3 4 5 2 4 3 2" xfId="1182"/>
    <cellStyle name="20% - Accent3 4 5 2 4 4" xfId="1183"/>
    <cellStyle name="20% - Accent3 4 5 2 5" xfId="1184"/>
    <cellStyle name="20% - Accent3 4 5 2 5 2" xfId="1185"/>
    <cellStyle name="20% - Accent3 4 5 2 5 2 2" xfId="1186"/>
    <cellStyle name="20% - Accent3 4 5 2 5 3" xfId="1187"/>
    <cellStyle name="20% - Accent3 4 5 2 6" xfId="1188"/>
    <cellStyle name="20% - Accent3 4 5 2 6 2" xfId="1189"/>
    <cellStyle name="20% - Accent3 4 5 2 7" xfId="1190"/>
    <cellStyle name="20% - Accent3 4 5 3" xfId="1191"/>
    <cellStyle name="20% - Accent3 4 5 3 2" xfId="1192"/>
    <cellStyle name="20% - Accent3 4 5 3 2 2" xfId="1193"/>
    <cellStyle name="20% - Accent3 4 5 3 2 2 2" xfId="1194"/>
    <cellStyle name="20% - Accent3 4 5 3 2 2 2 2" xfId="1195"/>
    <cellStyle name="20% - Accent3 4 5 3 2 2 3" xfId="1196"/>
    <cellStyle name="20% - Accent3 4 5 3 2 3" xfId="1197"/>
    <cellStyle name="20% - Accent3 4 5 3 2 3 2" xfId="1198"/>
    <cellStyle name="20% - Accent3 4 5 3 2 4" xfId="1199"/>
    <cellStyle name="20% - Accent3 4 5 3 3" xfId="1200"/>
    <cellStyle name="20% - Accent3 4 5 3 3 2" xfId="1201"/>
    <cellStyle name="20% - Accent3 4 5 3 3 2 2" xfId="1202"/>
    <cellStyle name="20% - Accent3 4 5 3 3 3" xfId="1203"/>
    <cellStyle name="20% - Accent3 4 5 3 4" xfId="1204"/>
    <cellStyle name="20% - Accent3 4 5 3 4 2" xfId="1205"/>
    <cellStyle name="20% - Accent3 4 5 3 5" xfId="1206"/>
    <cellStyle name="20% - Accent3 4 5 4" xfId="1207"/>
    <cellStyle name="20% - Accent3 4 5 4 2" xfId="1208"/>
    <cellStyle name="20% - Accent3 4 5 4 2 2" xfId="1209"/>
    <cellStyle name="20% - Accent3 4 5 4 2 2 2" xfId="1210"/>
    <cellStyle name="20% - Accent3 4 5 4 2 3" xfId="1211"/>
    <cellStyle name="20% - Accent3 4 5 4 3" xfId="1212"/>
    <cellStyle name="20% - Accent3 4 5 4 3 2" xfId="1213"/>
    <cellStyle name="20% - Accent3 4 5 4 4" xfId="1214"/>
    <cellStyle name="20% - Accent3 4 5 5" xfId="1215"/>
    <cellStyle name="20% - Accent3 4 5 5 2" xfId="1216"/>
    <cellStyle name="20% - Accent3 4 5 5 2 2" xfId="1217"/>
    <cellStyle name="20% - Accent3 4 5 5 2 2 2" xfId="1218"/>
    <cellStyle name="20% - Accent3 4 5 5 2 3" xfId="1219"/>
    <cellStyle name="20% - Accent3 4 5 5 3" xfId="1220"/>
    <cellStyle name="20% - Accent3 4 5 5 3 2" xfId="1221"/>
    <cellStyle name="20% - Accent3 4 5 5 4" xfId="1222"/>
    <cellStyle name="20% - Accent3 4 5 6" xfId="1223"/>
    <cellStyle name="20% - Accent3 4 5 6 2" xfId="1224"/>
    <cellStyle name="20% - Accent3 4 5 6 2 2" xfId="1225"/>
    <cellStyle name="20% - Accent3 4 5 6 3" xfId="1226"/>
    <cellStyle name="20% - Accent3 4 5 7" xfId="1227"/>
    <cellStyle name="20% - Accent3 4 5 7 2" xfId="1228"/>
    <cellStyle name="20% - Accent3 4 5 8" xfId="1229"/>
    <cellStyle name="20% - Accent3 4 6" xfId="1230"/>
    <cellStyle name="20% - Accent3 4 6 2" xfId="1231"/>
    <cellStyle name="20% - Accent3 4 6 2 2" xfId="1232"/>
    <cellStyle name="20% - Accent3 4 6 2 2 2" xfId="1233"/>
    <cellStyle name="20% - Accent3 4 6 2 2 2 2" xfId="1234"/>
    <cellStyle name="20% - Accent3 4 6 2 2 2 2 2" xfId="1235"/>
    <cellStyle name="20% - Accent3 4 6 2 2 2 3" xfId="1236"/>
    <cellStyle name="20% - Accent3 4 6 2 2 3" xfId="1237"/>
    <cellStyle name="20% - Accent3 4 6 2 2 3 2" xfId="1238"/>
    <cellStyle name="20% - Accent3 4 6 2 2 4" xfId="1239"/>
    <cellStyle name="20% - Accent3 4 6 2 3" xfId="1240"/>
    <cellStyle name="20% - Accent3 4 6 2 3 2" xfId="1241"/>
    <cellStyle name="20% - Accent3 4 6 2 3 2 2" xfId="1242"/>
    <cellStyle name="20% - Accent3 4 6 2 3 3" xfId="1243"/>
    <cellStyle name="20% - Accent3 4 6 2 4" xfId="1244"/>
    <cellStyle name="20% - Accent3 4 6 2 4 2" xfId="1245"/>
    <cellStyle name="20% - Accent3 4 6 2 5" xfId="1246"/>
    <cellStyle name="20% - Accent3 4 6 3" xfId="1247"/>
    <cellStyle name="20% - Accent3 4 6 3 2" xfId="1248"/>
    <cellStyle name="20% - Accent3 4 6 3 2 2" xfId="1249"/>
    <cellStyle name="20% - Accent3 4 6 3 2 2 2" xfId="1250"/>
    <cellStyle name="20% - Accent3 4 6 3 2 3" xfId="1251"/>
    <cellStyle name="20% - Accent3 4 6 3 3" xfId="1252"/>
    <cellStyle name="20% - Accent3 4 6 3 3 2" xfId="1253"/>
    <cellStyle name="20% - Accent3 4 6 3 4" xfId="1254"/>
    <cellStyle name="20% - Accent3 4 6 4" xfId="1255"/>
    <cellStyle name="20% - Accent3 4 6 4 2" xfId="1256"/>
    <cellStyle name="20% - Accent3 4 6 4 2 2" xfId="1257"/>
    <cellStyle name="20% - Accent3 4 6 4 2 2 2" xfId="1258"/>
    <cellStyle name="20% - Accent3 4 6 4 2 3" xfId="1259"/>
    <cellStyle name="20% - Accent3 4 6 4 3" xfId="1260"/>
    <cellStyle name="20% - Accent3 4 6 4 3 2" xfId="1261"/>
    <cellStyle name="20% - Accent3 4 6 4 4" xfId="1262"/>
    <cellStyle name="20% - Accent3 4 6 5" xfId="1263"/>
    <cellStyle name="20% - Accent3 4 6 5 2" xfId="1264"/>
    <cellStyle name="20% - Accent3 4 6 5 2 2" xfId="1265"/>
    <cellStyle name="20% - Accent3 4 6 5 3" xfId="1266"/>
    <cellStyle name="20% - Accent3 4 6 6" xfId="1267"/>
    <cellStyle name="20% - Accent3 4 6 6 2" xfId="1268"/>
    <cellStyle name="20% - Accent3 4 6 7" xfId="1269"/>
    <cellStyle name="20% - Accent3 4 7" xfId="1270"/>
    <cellStyle name="20% - Accent3 4 7 2" xfId="1271"/>
    <cellStyle name="20% - Accent3 4 7 2 2" xfId="1272"/>
    <cellStyle name="20% - Accent3 4 7 2 2 2" xfId="1273"/>
    <cellStyle name="20% - Accent3 4 7 2 2 2 2" xfId="1274"/>
    <cellStyle name="20% - Accent3 4 7 2 2 3" xfId="1275"/>
    <cellStyle name="20% - Accent3 4 7 2 3" xfId="1276"/>
    <cellStyle name="20% - Accent3 4 7 2 3 2" xfId="1277"/>
    <cellStyle name="20% - Accent3 4 7 2 4" xfId="1278"/>
    <cellStyle name="20% - Accent3 4 7 3" xfId="1279"/>
    <cellStyle name="20% - Accent3 4 7 3 2" xfId="1280"/>
    <cellStyle name="20% - Accent3 4 7 3 2 2" xfId="1281"/>
    <cellStyle name="20% - Accent3 4 7 3 2 2 2" xfId="1282"/>
    <cellStyle name="20% - Accent3 4 7 3 2 3" xfId="1283"/>
    <cellStyle name="20% - Accent3 4 7 3 3" xfId="1284"/>
    <cellStyle name="20% - Accent3 4 7 3 3 2" xfId="1285"/>
    <cellStyle name="20% - Accent3 4 7 3 4" xfId="1286"/>
    <cellStyle name="20% - Accent3 4 7 4" xfId="1287"/>
    <cellStyle name="20% - Accent3 4 7 4 2" xfId="1288"/>
    <cellStyle name="20% - Accent3 4 7 4 2 2" xfId="1289"/>
    <cellStyle name="20% - Accent3 4 7 4 3" xfId="1290"/>
    <cellStyle name="20% - Accent3 4 7 5" xfId="1291"/>
    <cellStyle name="20% - Accent3 4 7 5 2" xfId="1292"/>
    <cellStyle name="20% - Accent3 4 7 6" xfId="1293"/>
    <cellStyle name="20% - Accent3 4 8" xfId="1294"/>
    <cellStyle name="20% - Accent3 4 8 2" xfId="1295"/>
    <cellStyle name="20% - Accent3 4 8 2 2" xfId="1296"/>
    <cellStyle name="20% - Accent3 4 8 2 2 2" xfId="1297"/>
    <cellStyle name="20% - Accent3 4 8 2 3" xfId="1298"/>
    <cellStyle name="20% - Accent3 4 8 3" xfId="1299"/>
    <cellStyle name="20% - Accent3 4 8 3 2" xfId="1300"/>
    <cellStyle name="20% - Accent3 4 8 4" xfId="1301"/>
    <cellStyle name="20% - Accent3 4 9" xfId="1302"/>
    <cellStyle name="20% - Accent3 4 9 2" xfId="1303"/>
    <cellStyle name="20% - Accent3 4 9 2 2" xfId="1304"/>
    <cellStyle name="20% - Accent3 4 9 2 2 2" xfId="1305"/>
    <cellStyle name="20% - Accent3 4 9 2 3" xfId="1306"/>
    <cellStyle name="20% - Accent3 4 9 3" xfId="1307"/>
    <cellStyle name="20% - Accent3 4 9 3 2" xfId="1308"/>
    <cellStyle name="20% - Accent3 4 9 4" xfId="1309"/>
    <cellStyle name="20% - Accent3 5" xfId="1310"/>
    <cellStyle name="20% - Accent3 6" xfId="1311"/>
    <cellStyle name="20% - Accent3 7" xfId="1312"/>
    <cellStyle name="20% - Accent3 8" xfId="1313"/>
    <cellStyle name="20% - Accent3 9" xfId="1314"/>
    <cellStyle name="20% - Accent4" xfId="41027" builtinId="42" customBuiltin="1"/>
    <cellStyle name="20% - Accent4 10" xfId="1315"/>
    <cellStyle name="20% - Accent4 2" xfId="1316"/>
    <cellStyle name="20% - Accent4 3" xfId="1317"/>
    <cellStyle name="20% - Accent4 4" xfId="1318"/>
    <cellStyle name="20% - Accent4 4 10" xfId="1319"/>
    <cellStyle name="20% - Accent4 4 10 2" xfId="1320"/>
    <cellStyle name="20% - Accent4 4 10 2 2" xfId="1321"/>
    <cellStyle name="20% - Accent4 4 10 3" xfId="1322"/>
    <cellStyle name="20% - Accent4 4 11" xfId="1323"/>
    <cellStyle name="20% - Accent4 4 11 2" xfId="1324"/>
    <cellStyle name="20% - Accent4 4 12" xfId="1325"/>
    <cellStyle name="20% - Accent4 4 13" xfId="1326"/>
    <cellStyle name="20% - Accent4 4 2" xfId="1327"/>
    <cellStyle name="20% - Accent4 4 2 2" xfId="1328"/>
    <cellStyle name="20% - Accent4 4 2 2 2" xfId="1329"/>
    <cellStyle name="20% - Accent4 4 2 2 2 2" xfId="1330"/>
    <cellStyle name="20% - Accent4 4 2 2 2 2 2" xfId="1331"/>
    <cellStyle name="20% - Accent4 4 2 2 2 2 2 2" xfId="1332"/>
    <cellStyle name="20% - Accent4 4 2 2 2 2 2 2 2" xfId="1333"/>
    <cellStyle name="20% - Accent4 4 2 2 2 2 2 3" xfId="1334"/>
    <cellStyle name="20% - Accent4 4 2 2 2 2 3" xfId="1335"/>
    <cellStyle name="20% - Accent4 4 2 2 2 2 3 2" xfId="1336"/>
    <cellStyle name="20% - Accent4 4 2 2 2 2 4" xfId="1337"/>
    <cellStyle name="20% - Accent4 4 2 2 2 3" xfId="1338"/>
    <cellStyle name="20% - Accent4 4 2 2 2 3 2" xfId="1339"/>
    <cellStyle name="20% - Accent4 4 2 2 2 3 2 2" xfId="1340"/>
    <cellStyle name="20% - Accent4 4 2 2 2 3 3" xfId="1341"/>
    <cellStyle name="20% - Accent4 4 2 2 2 4" xfId="1342"/>
    <cellStyle name="20% - Accent4 4 2 2 2 4 2" xfId="1343"/>
    <cellStyle name="20% - Accent4 4 2 2 2 5" xfId="1344"/>
    <cellStyle name="20% - Accent4 4 2 2 3" xfId="1345"/>
    <cellStyle name="20% - Accent4 4 2 2 3 2" xfId="1346"/>
    <cellStyle name="20% - Accent4 4 2 2 3 2 2" xfId="1347"/>
    <cellStyle name="20% - Accent4 4 2 2 3 2 2 2" xfId="1348"/>
    <cellStyle name="20% - Accent4 4 2 2 3 2 3" xfId="1349"/>
    <cellStyle name="20% - Accent4 4 2 2 3 3" xfId="1350"/>
    <cellStyle name="20% - Accent4 4 2 2 3 3 2" xfId="1351"/>
    <cellStyle name="20% - Accent4 4 2 2 3 4" xfId="1352"/>
    <cellStyle name="20% - Accent4 4 2 2 4" xfId="1353"/>
    <cellStyle name="20% - Accent4 4 2 2 4 2" xfId="1354"/>
    <cellStyle name="20% - Accent4 4 2 2 4 2 2" xfId="1355"/>
    <cellStyle name="20% - Accent4 4 2 2 4 2 2 2" xfId="1356"/>
    <cellStyle name="20% - Accent4 4 2 2 4 2 3" xfId="1357"/>
    <cellStyle name="20% - Accent4 4 2 2 4 3" xfId="1358"/>
    <cellStyle name="20% - Accent4 4 2 2 4 3 2" xfId="1359"/>
    <cellStyle name="20% - Accent4 4 2 2 4 4" xfId="1360"/>
    <cellStyle name="20% - Accent4 4 2 2 5" xfId="1361"/>
    <cellStyle name="20% - Accent4 4 2 2 5 2" xfId="1362"/>
    <cellStyle name="20% - Accent4 4 2 2 5 2 2" xfId="1363"/>
    <cellStyle name="20% - Accent4 4 2 2 5 3" xfId="1364"/>
    <cellStyle name="20% - Accent4 4 2 2 6" xfId="1365"/>
    <cellStyle name="20% - Accent4 4 2 2 6 2" xfId="1366"/>
    <cellStyle name="20% - Accent4 4 2 2 7" xfId="1367"/>
    <cellStyle name="20% - Accent4 4 2 3" xfId="1368"/>
    <cellStyle name="20% - Accent4 4 2 3 2" xfId="1369"/>
    <cellStyle name="20% - Accent4 4 2 3 2 2" xfId="1370"/>
    <cellStyle name="20% - Accent4 4 2 3 2 2 2" xfId="1371"/>
    <cellStyle name="20% - Accent4 4 2 3 2 2 2 2" xfId="1372"/>
    <cellStyle name="20% - Accent4 4 2 3 2 2 3" xfId="1373"/>
    <cellStyle name="20% - Accent4 4 2 3 2 3" xfId="1374"/>
    <cellStyle name="20% - Accent4 4 2 3 2 3 2" xfId="1375"/>
    <cellStyle name="20% - Accent4 4 2 3 2 4" xfId="1376"/>
    <cellStyle name="20% - Accent4 4 2 3 3" xfId="1377"/>
    <cellStyle name="20% - Accent4 4 2 3 3 2" xfId="1378"/>
    <cellStyle name="20% - Accent4 4 2 3 3 2 2" xfId="1379"/>
    <cellStyle name="20% - Accent4 4 2 3 3 2 2 2" xfId="1380"/>
    <cellStyle name="20% - Accent4 4 2 3 3 2 3" xfId="1381"/>
    <cellStyle name="20% - Accent4 4 2 3 3 3" xfId="1382"/>
    <cellStyle name="20% - Accent4 4 2 3 3 3 2" xfId="1383"/>
    <cellStyle name="20% - Accent4 4 2 3 3 4" xfId="1384"/>
    <cellStyle name="20% - Accent4 4 2 3 4" xfId="1385"/>
    <cellStyle name="20% - Accent4 4 2 3 4 2" xfId="1386"/>
    <cellStyle name="20% - Accent4 4 2 3 4 2 2" xfId="1387"/>
    <cellStyle name="20% - Accent4 4 2 3 4 3" xfId="1388"/>
    <cellStyle name="20% - Accent4 4 2 3 5" xfId="1389"/>
    <cellStyle name="20% - Accent4 4 2 3 5 2" xfId="1390"/>
    <cellStyle name="20% - Accent4 4 2 3 6" xfId="1391"/>
    <cellStyle name="20% - Accent4 4 2 4" xfId="1392"/>
    <cellStyle name="20% - Accent4 4 2 4 2" xfId="1393"/>
    <cellStyle name="20% - Accent4 4 2 4 2 2" xfId="1394"/>
    <cellStyle name="20% - Accent4 4 2 4 2 2 2" xfId="1395"/>
    <cellStyle name="20% - Accent4 4 2 4 2 3" xfId="1396"/>
    <cellStyle name="20% - Accent4 4 2 4 3" xfId="1397"/>
    <cellStyle name="20% - Accent4 4 2 4 3 2" xfId="1398"/>
    <cellStyle name="20% - Accent4 4 2 4 4" xfId="1399"/>
    <cellStyle name="20% - Accent4 4 2 5" xfId="1400"/>
    <cellStyle name="20% - Accent4 4 2 5 2" xfId="1401"/>
    <cellStyle name="20% - Accent4 4 2 5 2 2" xfId="1402"/>
    <cellStyle name="20% - Accent4 4 2 5 2 2 2" xfId="1403"/>
    <cellStyle name="20% - Accent4 4 2 5 2 3" xfId="1404"/>
    <cellStyle name="20% - Accent4 4 2 5 3" xfId="1405"/>
    <cellStyle name="20% - Accent4 4 2 5 3 2" xfId="1406"/>
    <cellStyle name="20% - Accent4 4 2 5 4" xfId="1407"/>
    <cellStyle name="20% - Accent4 4 2 6" xfId="1408"/>
    <cellStyle name="20% - Accent4 4 2 6 2" xfId="1409"/>
    <cellStyle name="20% - Accent4 4 2 6 2 2" xfId="1410"/>
    <cellStyle name="20% - Accent4 4 2 6 3" xfId="1411"/>
    <cellStyle name="20% - Accent4 4 2 7" xfId="1412"/>
    <cellStyle name="20% - Accent4 4 2 7 2" xfId="1413"/>
    <cellStyle name="20% - Accent4 4 2 8" xfId="1414"/>
    <cellStyle name="20% - Accent4 4 2 9" xfId="1415"/>
    <cellStyle name="20% - Accent4 4 3" xfId="1416"/>
    <cellStyle name="20% - Accent4 4 3 2" xfId="1417"/>
    <cellStyle name="20% - Accent4 4 3 2 2" xfId="1418"/>
    <cellStyle name="20% - Accent4 4 3 2 2 2" xfId="1419"/>
    <cellStyle name="20% - Accent4 4 3 2 2 2 2" xfId="1420"/>
    <cellStyle name="20% - Accent4 4 3 2 2 2 2 2" xfId="1421"/>
    <cellStyle name="20% - Accent4 4 3 2 2 2 2 2 2" xfId="1422"/>
    <cellStyle name="20% - Accent4 4 3 2 2 2 2 3" xfId="1423"/>
    <cellStyle name="20% - Accent4 4 3 2 2 2 3" xfId="1424"/>
    <cellStyle name="20% - Accent4 4 3 2 2 2 3 2" xfId="1425"/>
    <cellStyle name="20% - Accent4 4 3 2 2 2 4" xfId="1426"/>
    <cellStyle name="20% - Accent4 4 3 2 2 3" xfId="1427"/>
    <cellStyle name="20% - Accent4 4 3 2 2 3 2" xfId="1428"/>
    <cellStyle name="20% - Accent4 4 3 2 2 3 2 2" xfId="1429"/>
    <cellStyle name="20% - Accent4 4 3 2 2 3 3" xfId="1430"/>
    <cellStyle name="20% - Accent4 4 3 2 2 4" xfId="1431"/>
    <cellStyle name="20% - Accent4 4 3 2 2 4 2" xfId="1432"/>
    <cellStyle name="20% - Accent4 4 3 2 2 5" xfId="1433"/>
    <cellStyle name="20% - Accent4 4 3 2 3" xfId="1434"/>
    <cellStyle name="20% - Accent4 4 3 2 3 2" xfId="1435"/>
    <cellStyle name="20% - Accent4 4 3 2 3 2 2" xfId="1436"/>
    <cellStyle name="20% - Accent4 4 3 2 3 2 2 2" xfId="1437"/>
    <cellStyle name="20% - Accent4 4 3 2 3 2 3" xfId="1438"/>
    <cellStyle name="20% - Accent4 4 3 2 3 3" xfId="1439"/>
    <cellStyle name="20% - Accent4 4 3 2 3 3 2" xfId="1440"/>
    <cellStyle name="20% - Accent4 4 3 2 3 4" xfId="1441"/>
    <cellStyle name="20% - Accent4 4 3 2 4" xfId="1442"/>
    <cellStyle name="20% - Accent4 4 3 2 4 2" xfId="1443"/>
    <cellStyle name="20% - Accent4 4 3 2 4 2 2" xfId="1444"/>
    <cellStyle name="20% - Accent4 4 3 2 4 2 2 2" xfId="1445"/>
    <cellStyle name="20% - Accent4 4 3 2 4 2 3" xfId="1446"/>
    <cellStyle name="20% - Accent4 4 3 2 4 3" xfId="1447"/>
    <cellStyle name="20% - Accent4 4 3 2 4 3 2" xfId="1448"/>
    <cellStyle name="20% - Accent4 4 3 2 4 4" xfId="1449"/>
    <cellStyle name="20% - Accent4 4 3 2 5" xfId="1450"/>
    <cellStyle name="20% - Accent4 4 3 2 5 2" xfId="1451"/>
    <cellStyle name="20% - Accent4 4 3 2 5 2 2" xfId="1452"/>
    <cellStyle name="20% - Accent4 4 3 2 5 3" xfId="1453"/>
    <cellStyle name="20% - Accent4 4 3 2 6" xfId="1454"/>
    <cellStyle name="20% - Accent4 4 3 2 6 2" xfId="1455"/>
    <cellStyle name="20% - Accent4 4 3 2 7" xfId="1456"/>
    <cellStyle name="20% - Accent4 4 3 3" xfId="1457"/>
    <cellStyle name="20% - Accent4 4 3 3 2" xfId="1458"/>
    <cellStyle name="20% - Accent4 4 3 3 2 2" xfId="1459"/>
    <cellStyle name="20% - Accent4 4 3 3 2 2 2" xfId="1460"/>
    <cellStyle name="20% - Accent4 4 3 3 2 2 2 2" xfId="1461"/>
    <cellStyle name="20% - Accent4 4 3 3 2 2 3" xfId="1462"/>
    <cellStyle name="20% - Accent4 4 3 3 2 3" xfId="1463"/>
    <cellStyle name="20% - Accent4 4 3 3 2 3 2" xfId="1464"/>
    <cellStyle name="20% - Accent4 4 3 3 2 4" xfId="1465"/>
    <cellStyle name="20% - Accent4 4 3 3 3" xfId="1466"/>
    <cellStyle name="20% - Accent4 4 3 3 3 2" xfId="1467"/>
    <cellStyle name="20% - Accent4 4 3 3 3 2 2" xfId="1468"/>
    <cellStyle name="20% - Accent4 4 3 3 3 2 2 2" xfId="1469"/>
    <cellStyle name="20% - Accent4 4 3 3 3 2 3" xfId="1470"/>
    <cellStyle name="20% - Accent4 4 3 3 3 3" xfId="1471"/>
    <cellStyle name="20% - Accent4 4 3 3 3 3 2" xfId="1472"/>
    <cellStyle name="20% - Accent4 4 3 3 3 4" xfId="1473"/>
    <cellStyle name="20% - Accent4 4 3 3 4" xfId="1474"/>
    <cellStyle name="20% - Accent4 4 3 3 4 2" xfId="1475"/>
    <cellStyle name="20% - Accent4 4 3 3 4 2 2" xfId="1476"/>
    <cellStyle name="20% - Accent4 4 3 3 4 3" xfId="1477"/>
    <cellStyle name="20% - Accent4 4 3 3 5" xfId="1478"/>
    <cellStyle name="20% - Accent4 4 3 3 5 2" xfId="1479"/>
    <cellStyle name="20% - Accent4 4 3 3 6" xfId="1480"/>
    <cellStyle name="20% - Accent4 4 3 4" xfId="1481"/>
    <cellStyle name="20% - Accent4 4 3 4 2" xfId="1482"/>
    <cellStyle name="20% - Accent4 4 3 4 2 2" xfId="1483"/>
    <cellStyle name="20% - Accent4 4 3 4 2 2 2" xfId="1484"/>
    <cellStyle name="20% - Accent4 4 3 4 2 3" xfId="1485"/>
    <cellStyle name="20% - Accent4 4 3 4 3" xfId="1486"/>
    <cellStyle name="20% - Accent4 4 3 4 3 2" xfId="1487"/>
    <cellStyle name="20% - Accent4 4 3 4 4" xfId="1488"/>
    <cellStyle name="20% - Accent4 4 3 5" xfId="1489"/>
    <cellStyle name="20% - Accent4 4 3 5 2" xfId="1490"/>
    <cellStyle name="20% - Accent4 4 3 5 2 2" xfId="1491"/>
    <cellStyle name="20% - Accent4 4 3 5 2 2 2" xfId="1492"/>
    <cellStyle name="20% - Accent4 4 3 5 2 3" xfId="1493"/>
    <cellStyle name="20% - Accent4 4 3 5 3" xfId="1494"/>
    <cellStyle name="20% - Accent4 4 3 5 3 2" xfId="1495"/>
    <cellStyle name="20% - Accent4 4 3 5 4" xfId="1496"/>
    <cellStyle name="20% - Accent4 4 3 6" xfId="1497"/>
    <cellStyle name="20% - Accent4 4 3 6 2" xfId="1498"/>
    <cellStyle name="20% - Accent4 4 3 6 2 2" xfId="1499"/>
    <cellStyle name="20% - Accent4 4 3 6 3" xfId="1500"/>
    <cellStyle name="20% - Accent4 4 3 7" xfId="1501"/>
    <cellStyle name="20% - Accent4 4 3 7 2" xfId="1502"/>
    <cellStyle name="20% - Accent4 4 3 8" xfId="1503"/>
    <cellStyle name="20% - Accent4 4 3 9" xfId="1504"/>
    <cellStyle name="20% - Accent4 4 4" xfId="1505"/>
    <cellStyle name="20% - Accent4 4 4 2" xfId="1506"/>
    <cellStyle name="20% - Accent4 4 4 2 2" xfId="1507"/>
    <cellStyle name="20% - Accent4 4 4 2 2 2" xfId="1508"/>
    <cellStyle name="20% - Accent4 4 4 2 2 2 2" xfId="1509"/>
    <cellStyle name="20% - Accent4 4 4 2 2 2 2 2" xfId="1510"/>
    <cellStyle name="20% - Accent4 4 4 2 2 2 2 2 2" xfId="1511"/>
    <cellStyle name="20% - Accent4 4 4 2 2 2 2 3" xfId="1512"/>
    <cellStyle name="20% - Accent4 4 4 2 2 2 3" xfId="1513"/>
    <cellStyle name="20% - Accent4 4 4 2 2 2 3 2" xfId="1514"/>
    <cellStyle name="20% - Accent4 4 4 2 2 2 4" xfId="1515"/>
    <cellStyle name="20% - Accent4 4 4 2 2 3" xfId="1516"/>
    <cellStyle name="20% - Accent4 4 4 2 2 3 2" xfId="1517"/>
    <cellStyle name="20% - Accent4 4 4 2 2 3 2 2" xfId="1518"/>
    <cellStyle name="20% - Accent4 4 4 2 2 3 3" xfId="1519"/>
    <cellStyle name="20% - Accent4 4 4 2 2 4" xfId="1520"/>
    <cellStyle name="20% - Accent4 4 4 2 2 4 2" xfId="1521"/>
    <cellStyle name="20% - Accent4 4 4 2 2 5" xfId="1522"/>
    <cellStyle name="20% - Accent4 4 4 2 3" xfId="1523"/>
    <cellStyle name="20% - Accent4 4 4 2 3 2" xfId="1524"/>
    <cellStyle name="20% - Accent4 4 4 2 3 2 2" xfId="1525"/>
    <cellStyle name="20% - Accent4 4 4 2 3 2 2 2" xfId="1526"/>
    <cellStyle name="20% - Accent4 4 4 2 3 2 3" xfId="1527"/>
    <cellStyle name="20% - Accent4 4 4 2 3 3" xfId="1528"/>
    <cellStyle name="20% - Accent4 4 4 2 3 3 2" xfId="1529"/>
    <cellStyle name="20% - Accent4 4 4 2 3 4" xfId="1530"/>
    <cellStyle name="20% - Accent4 4 4 2 4" xfId="1531"/>
    <cellStyle name="20% - Accent4 4 4 2 4 2" xfId="1532"/>
    <cellStyle name="20% - Accent4 4 4 2 4 2 2" xfId="1533"/>
    <cellStyle name="20% - Accent4 4 4 2 4 2 2 2" xfId="1534"/>
    <cellStyle name="20% - Accent4 4 4 2 4 2 3" xfId="1535"/>
    <cellStyle name="20% - Accent4 4 4 2 4 3" xfId="1536"/>
    <cellStyle name="20% - Accent4 4 4 2 4 3 2" xfId="1537"/>
    <cellStyle name="20% - Accent4 4 4 2 4 4" xfId="1538"/>
    <cellStyle name="20% - Accent4 4 4 2 5" xfId="1539"/>
    <cellStyle name="20% - Accent4 4 4 2 5 2" xfId="1540"/>
    <cellStyle name="20% - Accent4 4 4 2 5 2 2" xfId="1541"/>
    <cellStyle name="20% - Accent4 4 4 2 5 3" xfId="1542"/>
    <cellStyle name="20% - Accent4 4 4 2 6" xfId="1543"/>
    <cellStyle name="20% - Accent4 4 4 2 6 2" xfId="1544"/>
    <cellStyle name="20% - Accent4 4 4 2 7" xfId="1545"/>
    <cellStyle name="20% - Accent4 4 4 3" xfId="1546"/>
    <cellStyle name="20% - Accent4 4 4 3 2" xfId="1547"/>
    <cellStyle name="20% - Accent4 4 4 3 2 2" xfId="1548"/>
    <cellStyle name="20% - Accent4 4 4 3 2 2 2" xfId="1549"/>
    <cellStyle name="20% - Accent4 4 4 3 2 2 2 2" xfId="1550"/>
    <cellStyle name="20% - Accent4 4 4 3 2 2 3" xfId="1551"/>
    <cellStyle name="20% - Accent4 4 4 3 2 3" xfId="1552"/>
    <cellStyle name="20% - Accent4 4 4 3 2 3 2" xfId="1553"/>
    <cellStyle name="20% - Accent4 4 4 3 2 4" xfId="1554"/>
    <cellStyle name="20% - Accent4 4 4 3 3" xfId="1555"/>
    <cellStyle name="20% - Accent4 4 4 3 3 2" xfId="1556"/>
    <cellStyle name="20% - Accent4 4 4 3 3 2 2" xfId="1557"/>
    <cellStyle name="20% - Accent4 4 4 3 3 3" xfId="1558"/>
    <cellStyle name="20% - Accent4 4 4 3 4" xfId="1559"/>
    <cellStyle name="20% - Accent4 4 4 3 4 2" xfId="1560"/>
    <cellStyle name="20% - Accent4 4 4 3 5" xfId="1561"/>
    <cellStyle name="20% - Accent4 4 4 4" xfId="1562"/>
    <cellStyle name="20% - Accent4 4 4 4 2" xfId="1563"/>
    <cellStyle name="20% - Accent4 4 4 4 2 2" xfId="1564"/>
    <cellStyle name="20% - Accent4 4 4 4 2 2 2" xfId="1565"/>
    <cellStyle name="20% - Accent4 4 4 4 2 3" xfId="1566"/>
    <cellStyle name="20% - Accent4 4 4 4 3" xfId="1567"/>
    <cellStyle name="20% - Accent4 4 4 4 3 2" xfId="1568"/>
    <cellStyle name="20% - Accent4 4 4 4 4" xfId="1569"/>
    <cellStyle name="20% - Accent4 4 4 5" xfId="1570"/>
    <cellStyle name="20% - Accent4 4 4 5 2" xfId="1571"/>
    <cellStyle name="20% - Accent4 4 4 5 2 2" xfId="1572"/>
    <cellStyle name="20% - Accent4 4 4 5 2 2 2" xfId="1573"/>
    <cellStyle name="20% - Accent4 4 4 5 2 3" xfId="1574"/>
    <cellStyle name="20% - Accent4 4 4 5 3" xfId="1575"/>
    <cellStyle name="20% - Accent4 4 4 5 3 2" xfId="1576"/>
    <cellStyle name="20% - Accent4 4 4 5 4" xfId="1577"/>
    <cellStyle name="20% - Accent4 4 4 6" xfId="1578"/>
    <cellStyle name="20% - Accent4 4 4 6 2" xfId="1579"/>
    <cellStyle name="20% - Accent4 4 4 6 2 2" xfId="1580"/>
    <cellStyle name="20% - Accent4 4 4 6 3" xfId="1581"/>
    <cellStyle name="20% - Accent4 4 4 7" xfId="1582"/>
    <cellStyle name="20% - Accent4 4 4 7 2" xfId="1583"/>
    <cellStyle name="20% - Accent4 4 4 8" xfId="1584"/>
    <cellStyle name="20% - Accent4 4 5" xfId="1585"/>
    <cellStyle name="20% - Accent4 4 5 2" xfId="1586"/>
    <cellStyle name="20% - Accent4 4 5 2 2" xfId="1587"/>
    <cellStyle name="20% - Accent4 4 5 2 2 2" xfId="1588"/>
    <cellStyle name="20% - Accent4 4 5 2 2 2 2" xfId="1589"/>
    <cellStyle name="20% - Accent4 4 5 2 2 2 2 2" xfId="1590"/>
    <cellStyle name="20% - Accent4 4 5 2 2 2 2 2 2" xfId="1591"/>
    <cellStyle name="20% - Accent4 4 5 2 2 2 2 3" xfId="1592"/>
    <cellStyle name="20% - Accent4 4 5 2 2 2 3" xfId="1593"/>
    <cellStyle name="20% - Accent4 4 5 2 2 2 3 2" xfId="1594"/>
    <cellStyle name="20% - Accent4 4 5 2 2 2 4" xfId="1595"/>
    <cellStyle name="20% - Accent4 4 5 2 2 3" xfId="1596"/>
    <cellStyle name="20% - Accent4 4 5 2 2 3 2" xfId="1597"/>
    <cellStyle name="20% - Accent4 4 5 2 2 3 2 2" xfId="1598"/>
    <cellStyle name="20% - Accent4 4 5 2 2 3 3" xfId="1599"/>
    <cellStyle name="20% - Accent4 4 5 2 2 4" xfId="1600"/>
    <cellStyle name="20% - Accent4 4 5 2 2 4 2" xfId="1601"/>
    <cellStyle name="20% - Accent4 4 5 2 2 5" xfId="1602"/>
    <cellStyle name="20% - Accent4 4 5 2 3" xfId="1603"/>
    <cellStyle name="20% - Accent4 4 5 2 3 2" xfId="1604"/>
    <cellStyle name="20% - Accent4 4 5 2 3 2 2" xfId="1605"/>
    <cellStyle name="20% - Accent4 4 5 2 3 2 2 2" xfId="1606"/>
    <cellStyle name="20% - Accent4 4 5 2 3 2 3" xfId="1607"/>
    <cellStyle name="20% - Accent4 4 5 2 3 3" xfId="1608"/>
    <cellStyle name="20% - Accent4 4 5 2 3 3 2" xfId="1609"/>
    <cellStyle name="20% - Accent4 4 5 2 3 4" xfId="1610"/>
    <cellStyle name="20% - Accent4 4 5 2 4" xfId="1611"/>
    <cellStyle name="20% - Accent4 4 5 2 4 2" xfId="1612"/>
    <cellStyle name="20% - Accent4 4 5 2 4 2 2" xfId="1613"/>
    <cellStyle name="20% - Accent4 4 5 2 4 2 2 2" xfId="1614"/>
    <cellStyle name="20% - Accent4 4 5 2 4 2 3" xfId="1615"/>
    <cellStyle name="20% - Accent4 4 5 2 4 3" xfId="1616"/>
    <cellStyle name="20% - Accent4 4 5 2 4 3 2" xfId="1617"/>
    <cellStyle name="20% - Accent4 4 5 2 4 4" xfId="1618"/>
    <cellStyle name="20% - Accent4 4 5 2 5" xfId="1619"/>
    <cellStyle name="20% - Accent4 4 5 2 5 2" xfId="1620"/>
    <cellStyle name="20% - Accent4 4 5 2 5 2 2" xfId="1621"/>
    <cellStyle name="20% - Accent4 4 5 2 5 3" xfId="1622"/>
    <cellStyle name="20% - Accent4 4 5 2 6" xfId="1623"/>
    <cellStyle name="20% - Accent4 4 5 2 6 2" xfId="1624"/>
    <cellStyle name="20% - Accent4 4 5 2 7" xfId="1625"/>
    <cellStyle name="20% - Accent4 4 5 3" xfId="1626"/>
    <cellStyle name="20% - Accent4 4 5 3 2" xfId="1627"/>
    <cellStyle name="20% - Accent4 4 5 3 2 2" xfId="1628"/>
    <cellStyle name="20% - Accent4 4 5 3 2 2 2" xfId="1629"/>
    <cellStyle name="20% - Accent4 4 5 3 2 2 2 2" xfId="1630"/>
    <cellStyle name="20% - Accent4 4 5 3 2 2 3" xfId="1631"/>
    <cellStyle name="20% - Accent4 4 5 3 2 3" xfId="1632"/>
    <cellStyle name="20% - Accent4 4 5 3 2 3 2" xfId="1633"/>
    <cellStyle name="20% - Accent4 4 5 3 2 4" xfId="1634"/>
    <cellStyle name="20% - Accent4 4 5 3 3" xfId="1635"/>
    <cellStyle name="20% - Accent4 4 5 3 3 2" xfId="1636"/>
    <cellStyle name="20% - Accent4 4 5 3 3 2 2" xfId="1637"/>
    <cellStyle name="20% - Accent4 4 5 3 3 3" xfId="1638"/>
    <cellStyle name="20% - Accent4 4 5 3 4" xfId="1639"/>
    <cellStyle name="20% - Accent4 4 5 3 4 2" xfId="1640"/>
    <cellStyle name="20% - Accent4 4 5 3 5" xfId="1641"/>
    <cellStyle name="20% - Accent4 4 5 4" xfId="1642"/>
    <cellStyle name="20% - Accent4 4 5 4 2" xfId="1643"/>
    <cellStyle name="20% - Accent4 4 5 4 2 2" xfId="1644"/>
    <cellStyle name="20% - Accent4 4 5 4 2 2 2" xfId="1645"/>
    <cellStyle name="20% - Accent4 4 5 4 2 3" xfId="1646"/>
    <cellStyle name="20% - Accent4 4 5 4 3" xfId="1647"/>
    <cellStyle name="20% - Accent4 4 5 4 3 2" xfId="1648"/>
    <cellStyle name="20% - Accent4 4 5 4 4" xfId="1649"/>
    <cellStyle name="20% - Accent4 4 5 5" xfId="1650"/>
    <cellStyle name="20% - Accent4 4 5 5 2" xfId="1651"/>
    <cellStyle name="20% - Accent4 4 5 5 2 2" xfId="1652"/>
    <cellStyle name="20% - Accent4 4 5 5 2 2 2" xfId="1653"/>
    <cellStyle name="20% - Accent4 4 5 5 2 3" xfId="1654"/>
    <cellStyle name="20% - Accent4 4 5 5 3" xfId="1655"/>
    <cellStyle name="20% - Accent4 4 5 5 3 2" xfId="1656"/>
    <cellStyle name="20% - Accent4 4 5 5 4" xfId="1657"/>
    <cellStyle name="20% - Accent4 4 5 6" xfId="1658"/>
    <cellStyle name="20% - Accent4 4 5 6 2" xfId="1659"/>
    <cellStyle name="20% - Accent4 4 5 6 2 2" xfId="1660"/>
    <cellStyle name="20% - Accent4 4 5 6 3" xfId="1661"/>
    <cellStyle name="20% - Accent4 4 5 7" xfId="1662"/>
    <cellStyle name="20% - Accent4 4 5 7 2" xfId="1663"/>
    <cellStyle name="20% - Accent4 4 5 8" xfId="1664"/>
    <cellStyle name="20% - Accent4 4 6" xfId="1665"/>
    <cellStyle name="20% - Accent4 4 6 2" xfId="1666"/>
    <cellStyle name="20% - Accent4 4 6 2 2" xfId="1667"/>
    <cellStyle name="20% - Accent4 4 6 2 2 2" xfId="1668"/>
    <cellStyle name="20% - Accent4 4 6 2 2 2 2" xfId="1669"/>
    <cellStyle name="20% - Accent4 4 6 2 2 2 2 2" xfId="1670"/>
    <cellStyle name="20% - Accent4 4 6 2 2 2 3" xfId="1671"/>
    <cellStyle name="20% - Accent4 4 6 2 2 3" xfId="1672"/>
    <cellStyle name="20% - Accent4 4 6 2 2 3 2" xfId="1673"/>
    <cellStyle name="20% - Accent4 4 6 2 2 4" xfId="1674"/>
    <cellStyle name="20% - Accent4 4 6 2 3" xfId="1675"/>
    <cellStyle name="20% - Accent4 4 6 2 3 2" xfId="1676"/>
    <cellStyle name="20% - Accent4 4 6 2 3 2 2" xfId="1677"/>
    <cellStyle name="20% - Accent4 4 6 2 3 3" xfId="1678"/>
    <cellStyle name="20% - Accent4 4 6 2 4" xfId="1679"/>
    <cellStyle name="20% - Accent4 4 6 2 4 2" xfId="1680"/>
    <cellStyle name="20% - Accent4 4 6 2 5" xfId="1681"/>
    <cellStyle name="20% - Accent4 4 6 3" xfId="1682"/>
    <cellStyle name="20% - Accent4 4 6 3 2" xfId="1683"/>
    <cellStyle name="20% - Accent4 4 6 3 2 2" xfId="1684"/>
    <cellStyle name="20% - Accent4 4 6 3 2 2 2" xfId="1685"/>
    <cellStyle name="20% - Accent4 4 6 3 2 3" xfId="1686"/>
    <cellStyle name="20% - Accent4 4 6 3 3" xfId="1687"/>
    <cellStyle name="20% - Accent4 4 6 3 3 2" xfId="1688"/>
    <cellStyle name="20% - Accent4 4 6 3 4" xfId="1689"/>
    <cellStyle name="20% - Accent4 4 6 4" xfId="1690"/>
    <cellStyle name="20% - Accent4 4 6 4 2" xfId="1691"/>
    <cellStyle name="20% - Accent4 4 6 4 2 2" xfId="1692"/>
    <cellStyle name="20% - Accent4 4 6 4 2 2 2" xfId="1693"/>
    <cellStyle name="20% - Accent4 4 6 4 2 3" xfId="1694"/>
    <cellStyle name="20% - Accent4 4 6 4 3" xfId="1695"/>
    <cellStyle name="20% - Accent4 4 6 4 3 2" xfId="1696"/>
    <cellStyle name="20% - Accent4 4 6 4 4" xfId="1697"/>
    <cellStyle name="20% - Accent4 4 6 5" xfId="1698"/>
    <cellStyle name="20% - Accent4 4 6 5 2" xfId="1699"/>
    <cellStyle name="20% - Accent4 4 6 5 2 2" xfId="1700"/>
    <cellStyle name="20% - Accent4 4 6 5 3" xfId="1701"/>
    <cellStyle name="20% - Accent4 4 6 6" xfId="1702"/>
    <cellStyle name="20% - Accent4 4 6 6 2" xfId="1703"/>
    <cellStyle name="20% - Accent4 4 6 7" xfId="1704"/>
    <cellStyle name="20% - Accent4 4 7" xfId="1705"/>
    <cellStyle name="20% - Accent4 4 7 2" xfId="1706"/>
    <cellStyle name="20% - Accent4 4 7 2 2" xfId="1707"/>
    <cellStyle name="20% - Accent4 4 7 2 2 2" xfId="1708"/>
    <cellStyle name="20% - Accent4 4 7 2 2 2 2" xfId="1709"/>
    <cellStyle name="20% - Accent4 4 7 2 2 3" xfId="1710"/>
    <cellStyle name="20% - Accent4 4 7 2 3" xfId="1711"/>
    <cellStyle name="20% - Accent4 4 7 2 3 2" xfId="1712"/>
    <cellStyle name="20% - Accent4 4 7 2 4" xfId="1713"/>
    <cellStyle name="20% - Accent4 4 7 3" xfId="1714"/>
    <cellStyle name="20% - Accent4 4 7 3 2" xfId="1715"/>
    <cellStyle name="20% - Accent4 4 7 3 2 2" xfId="1716"/>
    <cellStyle name="20% - Accent4 4 7 3 2 2 2" xfId="1717"/>
    <cellStyle name="20% - Accent4 4 7 3 2 3" xfId="1718"/>
    <cellStyle name="20% - Accent4 4 7 3 3" xfId="1719"/>
    <cellStyle name="20% - Accent4 4 7 3 3 2" xfId="1720"/>
    <cellStyle name="20% - Accent4 4 7 3 4" xfId="1721"/>
    <cellStyle name="20% - Accent4 4 7 4" xfId="1722"/>
    <cellStyle name="20% - Accent4 4 7 4 2" xfId="1723"/>
    <cellStyle name="20% - Accent4 4 7 4 2 2" xfId="1724"/>
    <cellStyle name="20% - Accent4 4 7 4 3" xfId="1725"/>
    <cellStyle name="20% - Accent4 4 7 5" xfId="1726"/>
    <cellStyle name="20% - Accent4 4 7 5 2" xfId="1727"/>
    <cellStyle name="20% - Accent4 4 7 6" xfId="1728"/>
    <cellStyle name="20% - Accent4 4 8" xfId="1729"/>
    <cellStyle name="20% - Accent4 4 8 2" xfId="1730"/>
    <cellStyle name="20% - Accent4 4 8 2 2" xfId="1731"/>
    <cellStyle name="20% - Accent4 4 8 2 2 2" xfId="1732"/>
    <cellStyle name="20% - Accent4 4 8 2 3" xfId="1733"/>
    <cellStyle name="20% - Accent4 4 8 3" xfId="1734"/>
    <cellStyle name="20% - Accent4 4 8 3 2" xfId="1735"/>
    <cellStyle name="20% - Accent4 4 8 4" xfId="1736"/>
    <cellStyle name="20% - Accent4 4 9" xfId="1737"/>
    <cellStyle name="20% - Accent4 4 9 2" xfId="1738"/>
    <cellStyle name="20% - Accent4 4 9 2 2" xfId="1739"/>
    <cellStyle name="20% - Accent4 4 9 2 2 2" xfId="1740"/>
    <cellStyle name="20% - Accent4 4 9 2 3" xfId="1741"/>
    <cellStyle name="20% - Accent4 4 9 3" xfId="1742"/>
    <cellStyle name="20% - Accent4 4 9 3 2" xfId="1743"/>
    <cellStyle name="20% - Accent4 4 9 4" xfId="1744"/>
    <cellStyle name="20% - Accent4 5" xfId="1745"/>
    <cellStyle name="20% - Accent4 6" xfId="1746"/>
    <cellStyle name="20% - Accent4 7" xfId="1747"/>
    <cellStyle name="20% - Accent4 8" xfId="1748"/>
    <cellStyle name="20% - Accent4 9" xfId="1749"/>
    <cellStyle name="20% - Accent5" xfId="41031" builtinId="46" customBuiltin="1"/>
    <cellStyle name="20% - Accent5 10" xfId="1750"/>
    <cellStyle name="20% - Accent5 2" xfId="1751"/>
    <cellStyle name="20% - Accent5 3" xfId="1752"/>
    <cellStyle name="20% - Accent5 4" xfId="1753"/>
    <cellStyle name="20% - Accent5 4 10" xfId="1754"/>
    <cellStyle name="20% - Accent5 4 10 2" xfId="1755"/>
    <cellStyle name="20% - Accent5 4 10 2 2" xfId="1756"/>
    <cellStyle name="20% - Accent5 4 10 3" xfId="1757"/>
    <cellStyle name="20% - Accent5 4 11" xfId="1758"/>
    <cellStyle name="20% - Accent5 4 11 2" xfId="1759"/>
    <cellStyle name="20% - Accent5 4 12" xfId="1760"/>
    <cellStyle name="20% - Accent5 4 13" xfId="1761"/>
    <cellStyle name="20% - Accent5 4 2" xfId="1762"/>
    <cellStyle name="20% - Accent5 4 2 2" xfId="1763"/>
    <cellStyle name="20% - Accent5 4 2 2 2" xfId="1764"/>
    <cellStyle name="20% - Accent5 4 2 2 2 2" xfId="1765"/>
    <cellStyle name="20% - Accent5 4 2 2 2 2 2" xfId="1766"/>
    <cellStyle name="20% - Accent5 4 2 2 2 2 2 2" xfId="1767"/>
    <cellStyle name="20% - Accent5 4 2 2 2 2 2 2 2" xfId="1768"/>
    <cellStyle name="20% - Accent5 4 2 2 2 2 2 3" xfId="1769"/>
    <cellStyle name="20% - Accent5 4 2 2 2 2 3" xfId="1770"/>
    <cellStyle name="20% - Accent5 4 2 2 2 2 3 2" xfId="1771"/>
    <cellStyle name="20% - Accent5 4 2 2 2 2 4" xfId="1772"/>
    <cellStyle name="20% - Accent5 4 2 2 2 3" xfId="1773"/>
    <cellStyle name="20% - Accent5 4 2 2 2 3 2" xfId="1774"/>
    <cellStyle name="20% - Accent5 4 2 2 2 3 2 2" xfId="1775"/>
    <cellStyle name="20% - Accent5 4 2 2 2 3 3" xfId="1776"/>
    <cellStyle name="20% - Accent5 4 2 2 2 4" xfId="1777"/>
    <cellStyle name="20% - Accent5 4 2 2 2 4 2" xfId="1778"/>
    <cellStyle name="20% - Accent5 4 2 2 2 5" xfId="1779"/>
    <cellStyle name="20% - Accent5 4 2 2 3" xfId="1780"/>
    <cellStyle name="20% - Accent5 4 2 2 3 2" xfId="1781"/>
    <cellStyle name="20% - Accent5 4 2 2 3 2 2" xfId="1782"/>
    <cellStyle name="20% - Accent5 4 2 2 3 2 2 2" xfId="1783"/>
    <cellStyle name="20% - Accent5 4 2 2 3 2 3" xfId="1784"/>
    <cellStyle name="20% - Accent5 4 2 2 3 3" xfId="1785"/>
    <cellStyle name="20% - Accent5 4 2 2 3 3 2" xfId="1786"/>
    <cellStyle name="20% - Accent5 4 2 2 3 4" xfId="1787"/>
    <cellStyle name="20% - Accent5 4 2 2 4" xfId="1788"/>
    <cellStyle name="20% - Accent5 4 2 2 4 2" xfId="1789"/>
    <cellStyle name="20% - Accent5 4 2 2 4 2 2" xfId="1790"/>
    <cellStyle name="20% - Accent5 4 2 2 4 2 2 2" xfId="1791"/>
    <cellStyle name="20% - Accent5 4 2 2 4 2 3" xfId="1792"/>
    <cellStyle name="20% - Accent5 4 2 2 4 3" xfId="1793"/>
    <cellStyle name="20% - Accent5 4 2 2 4 3 2" xfId="1794"/>
    <cellStyle name="20% - Accent5 4 2 2 4 4" xfId="1795"/>
    <cellStyle name="20% - Accent5 4 2 2 5" xfId="1796"/>
    <cellStyle name="20% - Accent5 4 2 2 5 2" xfId="1797"/>
    <cellStyle name="20% - Accent5 4 2 2 5 2 2" xfId="1798"/>
    <cellStyle name="20% - Accent5 4 2 2 5 3" xfId="1799"/>
    <cellStyle name="20% - Accent5 4 2 2 6" xfId="1800"/>
    <cellStyle name="20% - Accent5 4 2 2 6 2" xfId="1801"/>
    <cellStyle name="20% - Accent5 4 2 2 7" xfId="1802"/>
    <cellStyle name="20% - Accent5 4 2 3" xfId="1803"/>
    <cellStyle name="20% - Accent5 4 2 3 2" xfId="1804"/>
    <cellStyle name="20% - Accent5 4 2 3 2 2" xfId="1805"/>
    <cellStyle name="20% - Accent5 4 2 3 2 2 2" xfId="1806"/>
    <cellStyle name="20% - Accent5 4 2 3 2 2 2 2" xfId="1807"/>
    <cellStyle name="20% - Accent5 4 2 3 2 2 3" xfId="1808"/>
    <cellStyle name="20% - Accent5 4 2 3 2 3" xfId="1809"/>
    <cellStyle name="20% - Accent5 4 2 3 2 3 2" xfId="1810"/>
    <cellStyle name="20% - Accent5 4 2 3 2 4" xfId="1811"/>
    <cellStyle name="20% - Accent5 4 2 3 3" xfId="1812"/>
    <cellStyle name="20% - Accent5 4 2 3 3 2" xfId="1813"/>
    <cellStyle name="20% - Accent5 4 2 3 3 2 2" xfId="1814"/>
    <cellStyle name="20% - Accent5 4 2 3 3 2 2 2" xfId="1815"/>
    <cellStyle name="20% - Accent5 4 2 3 3 2 3" xfId="1816"/>
    <cellStyle name="20% - Accent5 4 2 3 3 3" xfId="1817"/>
    <cellStyle name="20% - Accent5 4 2 3 3 3 2" xfId="1818"/>
    <cellStyle name="20% - Accent5 4 2 3 3 4" xfId="1819"/>
    <cellStyle name="20% - Accent5 4 2 3 4" xfId="1820"/>
    <cellStyle name="20% - Accent5 4 2 3 4 2" xfId="1821"/>
    <cellStyle name="20% - Accent5 4 2 3 4 2 2" xfId="1822"/>
    <cellStyle name="20% - Accent5 4 2 3 4 3" xfId="1823"/>
    <cellStyle name="20% - Accent5 4 2 3 5" xfId="1824"/>
    <cellStyle name="20% - Accent5 4 2 3 5 2" xfId="1825"/>
    <cellStyle name="20% - Accent5 4 2 3 6" xfId="1826"/>
    <cellStyle name="20% - Accent5 4 2 4" xfId="1827"/>
    <cellStyle name="20% - Accent5 4 2 4 2" xfId="1828"/>
    <cellStyle name="20% - Accent5 4 2 4 2 2" xfId="1829"/>
    <cellStyle name="20% - Accent5 4 2 4 2 2 2" xfId="1830"/>
    <cellStyle name="20% - Accent5 4 2 4 2 3" xfId="1831"/>
    <cellStyle name="20% - Accent5 4 2 4 3" xfId="1832"/>
    <cellStyle name="20% - Accent5 4 2 4 3 2" xfId="1833"/>
    <cellStyle name="20% - Accent5 4 2 4 4" xfId="1834"/>
    <cellStyle name="20% - Accent5 4 2 5" xfId="1835"/>
    <cellStyle name="20% - Accent5 4 2 5 2" xfId="1836"/>
    <cellStyle name="20% - Accent5 4 2 5 2 2" xfId="1837"/>
    <cellStyle name="20% - Accent5 4 2 5 2 2 2" xfId="1838"/>
    <cellStyle name="20% - Accent5 4 2 5 2 3" xfId="1839"/>
    <cellStyle name="20% - Accent5 4 2 5 3" xfId="1840"/>
    <cellStyle name="20% - Accent5 4 2 5 3 2" xfId="1841"/>
    <cellStyle name="20% - Accent5 4 2 5 4" xfId="1842"/>
    <cellStyle name="20% - Accent5 4 2 6" xfId="1843"/>
    <cellStyle name="20% - Accent5 4 2 6 2" xfId="1844"/>
    <cellStyle name="20% - Accent5 4 2 6 2 2" xfId="1845"/>
    <cellStyle name="20% - Accent5 4 2 6 3" xfId="1846"/>
    <cellStyle name="20% - Accent5 4 2 7" xfId="1847"/>
    <cellStyle name="20% - Accent5 4 2 7 2" xfId="1848"/>
    <cellStyle name="20% - Accent5 4 2 8" xfId="1849"/>
    <cellStyle name="20% - Accent5 4 2 9" xfId="1850"/>
    <cellStyle name="20% - Accent5 4 3" xfId="1851"/>
    <cellStyle name="20% - Accent5 4 3 2" xfId="1852"/>
    <cellStyle name="20% - Accent5 4 3 2 2" xfId="1853"/>
    <cellStyle name="20% - Accent5 4 3 2 2 2" xfId="1854"/>
    <cellStyle name="20% - Accent5 4 3 2 2 2 2" xfId="1855"/>
    <cellStyle name="20% - Accent5 4 3 2 2 2 2 2" xfId="1856"/>
    <cellStyle name="20% - Accent5 4 3 2 2 2 2 2 2" xfId="1857"/>
    <cellStyle name="20% - Accent5 4 3 2 2 2 2 3" xfId="1858"/>
    <cellStyle name="20% - Accent5 4 3 2 2 2 3" xfId="1859"/>
    <cellStyle name="20% - Accent5 4 3 2 2 2 3 2" xfId="1860"/>
    <cellStyle name="20% - Accent5 4 3 2 2 2 4" xfId="1861"/>
    <cellStyle name="20% - Accent5 4 3 2 2 3" xfId="1862"/>
    <cellStyle name="20% - Accent5 4 3 2 2 3 2" xfId="1863"/>
    <cellStyle name="20% - Accent5 4 3 2 2 3 2 2" xfId="1864"/>
    <cellStyle name="20% - Accent5 4 3 2 2 3 3" xfId="1865"/>
    <cellStyle name="20% - Accent5 4 3 2 2 4" xfId="1866"/>
    <cellStyle name="20% - Accent5 4 3 2 2 4 2" xfId="1867"/>
    <cellStyle name="20% - Accent5 4 3 2 2 5" xfId="1868"/>
    <cellStyle name="20% - Accent5 4 3 2 3" xfId="1869"/>
    <cellStyle name="20% - Accent5 4 3 2 3 2" xfId="1870"/>
    <cellStyle name="20% - Accent5 4 3 2 3 2 2" xfId="1871"/>
    <cellStyle name="20% - Accent5 4 3 2 3 2 2 2" xfId="1872"/>
    <cellStyle name="20% - Accent5 4 3 2 3 2 3" xfId="1873"/>
    <cellStyle name="20% - Accent5 4 3 2 3 3" xfId="1874"/>
    <cellStyle name="20% - Accent5 4 3 2 3 3 2" xfId="1875"/>
    <cellStyle name="20% - Accent5 4 3 2 3 4" xfId="1876"/>
    <cellStyle name="20% - Accent5 4 3 2 4" xfId="1877"/>
    <cellStyle name="20% - Accent5 4 3 2 4 2" xfId="1878"/>
    <cellStyle name="20% - Accent5 4 3 2 4 2 2" xfId="1879"/>
    <cellStyle name="20% - Accent5 4 3 2 4 2 2 2" xfId="1880"/>
    <cellStyle name="20% - Accent5 4 3 2 4 2 3" xfId="1881"/>
    <cellStyle name="20% - Accent5 4 3 2 4 3" xfId="1882"/>
    <cellStyle name="20% - Accent5 4 3 2 4 3 2" xfId="1883"/>
    <cellStyle name="20% - Accent5 4 3 2 4 4" xfId="1884"/>
    <cellStyle name="20% - Accent5 4 3 2 5" xfId="1885"/>
    <cellStyle name="20% - Accent5 4 3 2 5 2" xfId="1886"/>
    <cellStyle name="20% - Accent5 4 3 2 5 2 2" xfId="1887"/>
    <cellStyle name="20% - Accent5 4 3 2 5 3" xfId="1888"/>
    <cellStyle name="20% - Accent5 4 3 2 6" xfId="1889"/>
    <cellStyle name="20% - Accent5 4 3 2 6 2" xfId="1890"/>
    <cellStyle name="20% - Accent5 4 3 2 7" xfId="1891"/>
    <cellStyle name="20% - Accent5 4 3 3" xfId="1892"/>
    <cellStyle name="20% - Accent5 4 3 3 2" xfId="1893"/>
    <cellStyle name="20% - Accent5 4 3 3 2 2" xfId="1894"/>
    <cellStyle name="20% - Accent5 4 3 3 2 2 2" xfId="1895"/>
    <cellStyle name="20% - Accent5 4 3 3 2 2 2 2" xfId="1896"/>
    <cellStyle name="20% - Accent5 4 3 3 2 2 3" xfId="1897"/>
    <cellStyle name="20% - Accent5 4 3 3 2 3" xfId="1898"/>
    <cellStyle name="20% - Accent5 4 3 3 2 3 2" xfId="1899"/>
    <cellStyle name="20% - Accent5 4 3 3 2 4" xfId="1900"/>
    <cellStyle name="20% - Accent5 4 3 3 3" xfId="1901"/>
    <cellStyle name="20% - Accent5 4 3 3 3 2" xfId="1902"/>
    <cellStyle name="20% - Accent5 4 3 3 3 2 2" xfId="1903"/>
    <cellStyle name="20% - Accent5 4 3 3 3 2 2 2" xfId="1904"/>
    <cellStyle name="20% - Accent5 4 3 3 3 2 3" xfId="1905"/>
    <cellStyle name="20% - Accent5 4 3 3 3 3" xfId="1906"/>
    <cellStyle name="20% - Accent5 4 3 3 3 3 2" xfId="1907"/>
    <cellStyle name="20% - Accent5 4 3 3 3 4" xfId="1908"/>
    <cellStyle name="20% - Accent5 4 3 3 4" xfId="1909"/>
    <cellStyle name="20% - Accent5 4 3 3 4 2" xfId="1910"/>
    <cellStyle name="20% - Accent5 4 3 3 4 2 2" xfId="1911"/>
    <cellStyle name="20% - Accent5 4 3 3 4 3" xfId="1912"/>
    <cellStyle name="20% - Accent5 4 3 3 5" xfId="1913"/>
    <cellStyle name="20% - Accent5 4 3 3 5 2" xfId="1914"/>
    <cellStyle name="20% - Accent5 4 3 3 6" xfId="1915"/>
    <cellStyle name="20% - Accent5 4 3 4" xfId="1916"/>
    <cellStyle name="20% - Accent5 4 3 4 2" xfId="1917"/>
    <cellStyle name="20% - Accent5 4 3 4 2 2" xfId="1918"/>
    <cellStyle name="20% - Accent5 4 3 4 2 2 2" xfId="1919"/>
    <cellStyle name="20% - Accent5 4 3 4 2 3" xfId="1920"/>
    <cellStyle name="20% - Accent5 4 3 4 3" xfId="1921"/>
    <cellStyle name="20% - Accent5 4 3 4 3 2" xfId="1922"/>
    <cellStyle name="20% - Accent5 4 3 4 4" xfId="1923"/>
    <cellStyle name="20% - Accent5 4 3 5" xfId="1924"/>
    <cellStyle name="20% - Accent5 4 3 5 2" xfId="1925"/>
    <cellStyle name="20% - Accent5 4 3 5 2 2" xfId="1926"/>
    <cellStyle name="20% - Accent5 4 3 5 2 2 2" xfId="1927"/>
    <cellStyle name="20% - Accent5 4 3 5 2 3" xfId="1928"/>
    <cellStyle name="20% - Accent5 4 3 5 3" xfId="1929"/>
    <cellStyle name="20% - Accent5 4 3 5 3 2" xfId="1930"/>
    <cellStyle name="20% - Accent5 4 3 5 4" xfId="1931"/>
    <cellStyle name="20% - Accent5 4 3 6" xfId="1932"/>
    <cellStyle name="20% - Accent5 4 3 6 2" xfId="1933"/>
    <cellStyle name="20% - Accent5 4 3 6 2 2" xfId="1934"/>
    <cellStyle name="20% - Accent5 4 3 6 3" xfId="1935"/>
    <cellStyle name="20% - Accent5 4 3 7" xfId="1936"/>
    <cellStyle name="20% - Accent5 4 3 7 2" xfId="1937"/>
    <cellStyle name="20% - Accent5 4 3 8" xfId="1938"/>
    <cellStyle name="20% - Accent5 4 3 9" xfId="1939"/>
    <cellStyle name="20% - Accent5 4 4" xfId="1940"/>
    <cellStyle name="20% - Accent5 4 4 2" xfId="1941"/>
    <cellStyle name="20% - Accent5 4 4 2 2" xfId="1942"/>
    <cellStyle name="20% - Accent5 4 4 2 2 2" xfId="1943"/>
    <cellStyle name="20% - Accent5 4 4 2 2 2 2" xfId="1944"/>
    <cellStyle name="20% - Accent5 4 4 2 2 2 2 2" xfId="1945"/>
    <cellStyle name="20% - Accent5 4 4 2 2 2 2 2 2" xfId="1946"/>
    <cellStyle name="20% - Accent5 4 4 2 2 2 2 3" xfId="1947"/>
    <cellStyle name="20% - Accent5 4 4 2 2 2 3" xfId="1948"/>
    <cellStyle name="20% - Accent5 4 4 2 2 2 3 2" xfId="1949"/>
    <cellStyle name="20% - Accent5 4 4 2 2 2 4" xfId="1950"/>
    <cellStyle name="20% - Accent5 4 4 2 2 3" xfId="1951"/>
    <cellStyle name="20% - Accent5 4 4 2 2 3 2" xfId="1952"/>
    <cellStyle name="20% - Accent5 4 4 2 2 3 2 2" xfId="1953"/>
    <cellStyle name="20% - Accent5 4 4 2 2 3 3" xfId="1954"/>
    <cellStyle name="20% - Accent5 4 4 2 2 4" xfId="1955"/>
    <cellStyle name="20% - Accent5 4 4 2 2 4 2" xfId="1956"/>
    <cellStyle name="20% - Accent5 4 4 2 2 5" xfId="1957"/>
    <cellStyle name="20% - Accent5 4 4 2 3" xfId="1958"/>
    <cellStyle name="20% - Accent5 4 4 2 3 2" xfId="1959"/>
    <cellStyle name="20% - Accent5 4 4 2 3 2 2" xfId="1960"/>
    <cellStyle name="20% - Accent5 4 4 2 3 2 2 2" xfId="1961"/>
    <cellStyle name="20% - Accent5 4 4 2 3 2 3" xfId="1962"/>
    <cellStyle name="20% - Accent5 4 4 2 3 3" xfId="1963"/>
    <cellStyle name="20% - Accent5 4 4 2 3 3 2" xfId="1964"/>
    <cellStyle name="20% - Accent5 4 4 2 3 4" xfId="1965"/>
    <cellStyle name="20% - Accent5 4 4 2 4" xfId="1966"/>
    <cellStyle name="20% - Accent5 4 4 2 4 2" xfId="1967"/>
    <cellStyle name="20% - Accent5 4 4 2 4 2 2" xfId="1968"/>
    <cellStyle name="20% - Accent5 4 4 2 4 2 2 2" xfId="1969"/>
    <cellStyle name="20% - Accent5 4 4 2 4 2 3" xfId="1970"/>
    <cellStyle name="20% - Accent5 4 4 2 4 3" xfId="1971"/>
    <cellStyle name="20% - Accent5 4 4 2 4 3 2" xfId="1972"/>
    <cellStyle name="20% - Accent5 4 4 2 4 4" xfId="1973"/>
    <cellStyle name="20% - Accent5 4 4 2 5" xfId="1974"/>
    <cellStyle name="20% - Accent5 4 4 2 5 2" xfId="1975"/>
    <cellStyle name="20% - Accent5 4 4 2 5 2 2" xfId="1976"/>
    <cellStyle name="20% - Accent5 4 4 2 5 3" xfId="1977"/>
    <cellStyle name="20% - Accent5 4 4 2 6" xfId="1978"/>
    <cellStyle name="20% - Accent5 4 4 2 6 2" xfId="1979"/>
    <cellStyle name="20% - Accent5 4 4 2 7" xfId="1980"/>
    <cellStyle name="20% - Accent5 4 4 3" xfId="1981"/>
    <cellStyle name="20% - Accent5 4 4 3 2" xfId="1982"/>
    <cellStyle name="20% - Accent5 4 4 3 2 2" xfId="1983"/>
    <cellStyle name="20% - Accent5 4 4 3 2 2 2" xfId="1984"/>
    <cellStyle name="20% - Accent5 4 4 3 2 2 2 2" xfId="1985"/>
    <cellStyle name="20% - Accent5 4 4 3 2 2 3" xfId="1986"/>
    <cellStyle name="20% - Accent5 4 4 3 2 3" xfId="1987"/>
    <cellStyle name="20% - Accent5 4 4 3 2 3 2" xfId="1988"/>
    <cellStyle name="20% - Accent5 4 4 3 2 4" xfId="1989"/>
    <cellStyle name="20% - Accent5 4 4 3 3" xfId="1990"/>
    <cellStyle name="20% - Accent5 4 4 3 3 2" xfId="1991"/>
    <cellStyle name="20% - Accent5 4 4 3 3 2 2" xfId="1992"/>
    <cellStyle name="20% - Accent5 4 4 3 3 3" xfId="1993"/>
    <cellStyle name="20% - Accent5 4 4 3 4" xfId="1994"/>
    <cellStyle name="20% - Accent5 4 4 3 4 2" xfId="1995"/>
    <cellStyle name="20% - Accent5 4 4 3 5" xfId="1996"/>
    <cellStyle name="20% - Accent5 4 4 4" xfId="1997"/>
    <cellStyle name="20% - Accent5 4 4 4 2" xfId="1998"/>
    <cellStyle name="20% - Accent5 4 4 4 2 2" xfId="1999"/>
    <cellStyle name="20% - Accent5 4 4 4 2 2 2" xfId="2000"/>
    <cellStyle name="20% - Accent5 4 4 4 2 3" xfId="2001"/>
    <cellStyle name="20% - Accent5 4 4 4 3" xfId="2002"/>
    <cellStyle name="20% - Accent5 4 4 4 3 2" xfId="2003"/>
    <cellStyle name="20% - Accent5 4 4 4 4" xfId="2004"/>
    <cellStyle name="20% - Accent5 4 4 5" xfId="2005"/>
    <cellStyle name="20% - Accent5 4 4 5 2" xfId="2006"/>
    <cellStyle name="20% - Accent5 4 4 5 2 2" xfId="2007"/>
    <cellStyle name="20% - Accent5 4 4 5 2 2 2" xfId="2008"/>
    <cellStyle name="20% - Accent5 4 4 5 2 3" xfId="2009"/>
    <cellStyle name="20% - Accent5 4 4 5 3" xfId="2010"/>
    <cellStyle name="20% - Accent5 4 4 5 3 2" xfId="2011"/>
    <cellStyle name="20% - Accent5 4 4 5 4" xfId="2012"/>
    <cellStyle name="20% - Accent5 4 4 6" xfId="2013"/>
    <cellStyle name="20% - Accent5 4 4 6 2" xfId="2014"/>
    <cellStyle name="20% - Accent5 4 4 6 2 2" xfId="2015"/>
    <cellStyle name="20% - Accent5 4 4 6 3" xfId="2016"/>
    <cellStyle name="20% - Accent5 4 4 7" xfId="2017"/>
    <cellStyle name="20% - Accent5 4 4 7 2" xfId="2018"/>
    <cellStyle name="20% - Accent5 4 4 8" xfId="2019"/>
    <cellStyle name="20% - Accent5 4 5" xfId="2020"/>
    <cellStyle name="20% - Accent5 4 5 2" xfId="2021"/>
    <cellStyle name="20% - Accent5 4 5 2 2" xfId="2022"/>
    <cellStyle name="20% - Accent5 4 5 2 2 2" xfId="2023"/>
    <cellStyle name="20% - Accent5 4 5 2 2 2 2" xfId="2024"/>
    <cellStyle name="20% - Accent5 4 5 2 2 2 2 2" xfId="2025"/>
    <cellStyle name="20% - Accent5 4 5 2 2 2 2 2 2" xfId="2026"/>
    <cellStyle name="20% - Accent5 4 5 2 2 2 2 3" xfId="2027"/>
    <cellStyle name="20% - Accent5 4 5 2 2 2 3" xfId="2028"/>
    <cellStyle name="20% - Accent5 4 5 2 2 2 3 2" xfId="2029"/>
    <cellStyle name="20% - Accent5 4 5 2 2 2 4" xfId="2030"/>
    <cellStyle name="20% - Accent5 4 5 2 2 3" xfId="2031"/>
    <cellStyle name="20% - Accent5 4 5 2 2 3 2" xfId="2032"/>
    <cellStyle name="20% - Accent5 4 5 2 2 3 2 2" xfId="2033"/>
    <cellStyle name="20% - Accent5 4 5 2 2 3 3" xfId="2034"/>
    <cellStyle name="20% - Accent5 4 5 2 2 4" xfId="2035"/>
    <cellStyle name="20% - Accent5 4 5 2 2 4 2" xfId="2036"/>
    <cellStyle name="20% - Accent5 4 5 2 2 5" xfId="2037"/>
    <cellStyle name="20% - Accent5 4 5 2 3" xfId="2038"/>
    <cellStyle name="20% - Accent5 4 5 2 3 2" xfId="2039"/>
    <cellStyle name="20% - Accent5 4 5 2 3 2 2" xfId="2040"/>
    <cellStyle name="20% - Accent5 4 5 2 3 2 2 2" xfId="2041"/>
    <cellStyle name="20% - Accent5 4 5 2 3 2 3" xfId="2042"/>
    <cellStyle name="20% - Accent5 4 5 2 3 3" xfId="2043"/>
    <cellStyle name="20% - Accent5 4 5 2 3 3 2" xfId="2044"/>
    <cellStyle name="20% - Accent5 4 5 2 3 4" xfId="2045"/>
    <cellStyle name="20% - Accent5 4 5 2 4" xfId="2046"/>
    <cellStyle name="20% - Accent5 4 5 2 4 2" xfId="2047"/>
    <cellStyle name="20% - Accent5 4 5 2 4 2 2" xfId="2048"/>
    <cellStyle name="20% - Accent5 4 5 2 4 2 2 2" xfId="2049"/>
    <cellStyle name="20% - Accent5 4 5 2 4 2 3" xfId="2050"/>
    <cellStyle name="20% - Accent5 4 5 2 4 3" xfId="2051"/>
    <cellStyle name="20% - Accent5 4 5 2 4 3 2" xfId="2052"/>
    <cellStyle name="20% - Accent5 4 5 2 4 4" xfId="2053"/>
    <cellStyle name="20% - Accent5 4 5 2 5" xfId="2054"/>
    <cellStyle name="20% - Accent5 4 5 2 5 2" xfId="2055"/>
    <cellStyle name="20% - Accent5 4 5 2 5 2 2" xfId="2056"/>
    <cellStyle name="20% - Accent5 4 5 2 5 3" xfId="2057"/>
    <cellStyle name="20% - Accent5 4 5 2 6" xfId="2058"/>
    <cellStyle name="20% - Accent5 4 5 2 6 2" xfId="2059"/>
    <cellStyle name="20% - Accent5 4 5 2 7" xfId="2060"/>
    <cellStyle name="20% - Accent5 4 5 3" xfId="2061"/>
    <cellStyle name="20% - Accent5 4 5 3 2" xfId="2062"/>
    <cellStyle name="20% - Accent5 4 5 3 2 2" xfId="2063"/>
    <cellStyle name="20% - Accent5 4 5 3 2 2 2" xfId="2064"/>
    <cellStyle name="20% - Accent5 4 5 3 2 2 2 2" xfId="2065"/>
    <cellStyle name="20% - Accent5 4 5 3 2 2 3" xfId="2066"/>
    <cellStyle name="20% - Accent5 4 5 3 2 3" xfId="2067"/>
    <cellStyle name="20% - Accent5 4 5 3 2 3 2" xfId="2068"/>
    <cellStyle name="20% - Accent5 4 5 3 2 4" xfId="2069"/>
    <cellStyle name="20% - Accent5 4 5 3 3" xfId="2070"/>
    <cellStyle name="20% - Accent5 4 5 3 3 2" xfId="2071"/>
    <cellStyle name="20% - Accent5 4 5 3 3 2 2" xfId="2072"/>
    <cellStyle name="20% - Accent5 4 5 3 3 3" xfId="2073"/>
    <cellStyle name="20% - Accent5 4 5 3 4" xfId="2074"/>
    <cellStyle name="20% - Accent5 4 5 3 4 2" xfId="2075"/>
    <cellStyle name="20% - Accent5 4 5 3 5" xfId="2076"/>
    <cellStyle name="20% - Accent5 4 5 4" xfId="2077"/>
    <cellStyle name="20% - Accent5 4 5 4 2" xfId="2078"/>
    <cellStyle name="20% - Accent5 4 5 4 2 2" xfId="2079"/>
    <cellStyle name="20% - Accent5 4 5 4 2 2 2" xfId="2080"/>
    <cellStyle name="20% - Accent5 4 5 4 2 3" xfId="2081"/>
    <cellStyle name="20% - Accent5 4 5 4 3" xfId="2082"/>
    <cellStyle name="20% - Accent5 4 5 4 3 2" xfId="2083"/>
    <cellStyle name="20% - Accent5 4 5 4 4" xfId="2084"/>
    <cellStyle name="20% - Accent5 4 5 5" xfId="2085"/>
    <cellStyle name="20% - Accent5 4 5 5 2" xfId="2086"/>
    <cellStyle name="20% - Accent5 4 5 5 2 2" xfId="2087"/>
    <cellStyle name="20% - Accent5 4 5 5 2 2 2" xfId="2088"/>
    <cellStyle name="20% - Accent5 4 5 5 2 3" xfId="2089"/>
    <cellStyle name="20% - Accent5 4 5 5 3" xfId="2090"/>
    <cellStyle name="20% - Accent5 4 5 5 3 2" xfId="2091"/>
    <cellStyle name="20% - Accent5 4 5 5 4" xfId="2092"/>
    <cellStyle name="20% - Accent5 4 5 6" xfId="2093"/>
    <cellStyle name="20% - Accent5 4 5 6 2" xfId="2094"/>
    <cellStyle name="20% - Accent5 4 5 6 2 2" xfId="2095"/>
    <cellStyle name="20% - Accent5 4 5 6 3" xfId="2096"/>
    <cellStyle name="20% - Accent5 4 5 7" xfId="2097"/>
    <cellStyle name="20% - Accent5 4 5 7 2" xfId="2098"/>
    <cellStyle name="20% - Accent5 4 5 8" xfId="2099"/>
    <cellStyle name="20% - Accent5 4 6" xfId="2100"/>
    <cellStyle name="20% - Accent5 4 6 2" xfId="2101"/>
    <cellStyle name="20% - Accent5 4 6 2 2" xfId="2102"/>
    <cellStyle name="20% - Accent5 4 6 2 2 2" xfId="2103"/>
    <cellStyle name="20% - Accent5 4 6 2 2 2 2" xfId="2104"/>
    <cellStyle name="20% - Accent5 4 6 2 2 2 2 2" xfId="2105"/>
    <cellStyle name="20% - Accent5 4 6 2 2 2 3" xfId="2106"/>
    <cellStyle name="20% - Accent5 4 6 2 2 3" xfId="2107"/>
    <cellStyle name="20% - Accent5 4 6 2 2 3 2" xfId="2108"/>
    <cellStyle name="20% - Accent5 4 6 2 2 4" xfId="2109"/>
    <cellStyle name="20% - Accent5 4 6 2 3" xfId="2110"/>
    <cellStyle name="20% - Accent5 4 6 2 3 2" xfId="2111"/>
    <cellStyle name="20% - Accent5 4 6 2 3 2 2" xfId="2112"/>
    <cellStyle name="20% - Accent5 4 6 2 3 3" xfId="2113"/>
    <cellStyle name="20% - Accent5 4 6 2 4" xfId="2114"/>
    <cellStyle name="20% - Accent5 4 6 2 4 2" xfId="2115"/>
    <cellStyle name="20% - Accent5 4 6 2 5" xfId="2116"/>
    <cellStyle name="20% - Accent5 4 6 3" xfId="2117"/>
    <cellStyle name="20% - Accent5 4 6 3 2" xfId="2118"/>
    <cellStyle name="20% - Accent5 4 6 3 2 2" xfId="2119"/>
    <cellStyle name="20% - Accent5 4 6 3 2 2 2" xfId="2120"/>
    <cellStyle name="20% - Accent5 4 6 3 2 3" xfId="2121"/>
    <cellStyle name="20% - Accent5 4 6 3 3" xfId="2122"/>
    <cellStyle name="20% - Accent5 4 6 3 3 2" xfId="2123"/>
    <cellStyle name="20% - Accent5 4 6 3 4" xfId="2124"/>
    <cellStyle name="20% - Accent5 4 6 4" xfId="2125"/>
    <cellStyle name="20% - Accent5 4 6 4 2" xfId="2126"/>
    <cellStyle name="20% - Accent5 4 6 4 2 2" xfId="2127"/>
    <cellStyle name="20% - Accent5 4 6 4 2 2 2" xfId="2128"/>
    <cellStyle name="20% - Accent5 4 6 4 2 3" xfId="2129"/>
    <cellStyle name="20% - Accent5 4 6 4 3" xfId="2130"/>
    <cellStyle name="20% - Accent5 4 6 4 3 2" xfId="2131"/>
    <cellStyle name="20% - Accent5 4 6 4 4" xfId="2132"/>
    <cellStyle name="20% - Accent5 4 6 5" xfId="2133"/>
    <cellStyle name="20% - Accent5 4 6 5 2" xfId="2134"/>
    <cellStyle name="20% - Accent5 4 6 5 2 2" xfId="2135"/>
    <cellStyle name="20% - Accent5 4 6 5 3" xfId="2136"/>
    <cellStyle name="20% - Accent5 4 6 6" xfId="2137"/>
    <cellStyle name="20% - Accent5 4 6 6 2" xfId="2138"/>
    <cellStyle name="20% - Accent5 4 6 7" xfId="2139"/>
    <cellStyle name="20% - Accent5 4 7" xfId="2140"/>
    <cellStyle name="20% - Accent5 4 7 2" xfId="2141"/>
    <cellStyle name="20% - Accent5 4 7 2 2" xfId="2142"/>
    <cellStyle name="20% - Accent5 4 7 2 2 2" xfId="2143"/>
    <cellStyle name="20% - Accent5 4 7 2 2 2 2" xfId="2144"/>
    <cellStyle name="20% - Accent5 4 7 2 2 3" xfId="2145"/>
    <cellStyle name="20% - Accent5 4 7 2 3" xfId="2146"/>
    <cellStyle name="20% - Accent5 4 7 2 3 2" xfId="2147"/>
    <cellStyle name="20% - Accent5 4 7 2 4" xfId="2148"/>
    <cellStyle name="20% - Accent5 4 7 3" xfId="2149"/>
    <cellStyle name="20% - Accent5 4 7 3 2" xfId="2150"/>
    <cellStyle name="20% - Accent5 4 7 3 2 2" xfId="2151"/>
    <cellStyle name="20% - Accent5 4 7 3 2 2 2" xfId="2152"/>
    <cellStyle name="20% - Accent5 4 7 3 2 3" xfId="2153"/>
    <cellStyle name="20% - Accent5 4 7 3 3" xfId="2154"/>
    <cellStyle name="20% - Accent5 4 7 3 3 2" xfId="2155"/>
    <cellStyle name="20% - Accent5 4 7 3 4" xfId="2156"/>
    <cellStyle name="20% - Accent5 4 7 4" xfId="2157"/>
    <cellStyle name="20% - Accent5 4 7 4 2" xfId="2158"/>
    <cellStyle name="20% - Accent5 4 7 4 2 2" xfId="2159"/>
    <cellStyle name="20% - Accent5 4 7 4 3" xfId="2160"/>
    <cellStyle name="20% - Accent5 4 7 5" xfId="2161"/>
    <cellStyle name="20% - Accent5 4 7 5 2" xfId="2162"/>
    <cellStyle name="20% - Accent5 4 7 6" xfId="2163"/>
    <cellStyle name="20% - Accent5 4 8" xfId="2164"/>
    <cellStyle name="20% - Accent5 4 8 2" xfId="2165"/>
    <cellStyle name="20% - Accent5 4 8 2 2" xfId="2166"/>
    <cellStyle name="20% - Accent5 4 8 2 2 2" xfId="2167"/>
    <cellStyle name="20% - Accent5 4 8 2 3" xfId="2168"/>
    <cellStyle name="20% - Accent5 4 8 3" xfId="2169"/>
    <cellStyle name="20% - Accent5 4 8 3 2" xfId="2170"/>
    <cellStyle name="20% - Accent5 4 8 4" xfId="2171"/>
    <cellStyle name="20% - Accent5 4 9" xfId="2172"/>
    <cellStyle name="20% - Accent5 4 9 2" xfId="2173"/>
    <cellStyle name="20% - Accent5 4 9 2 2" xfId="2174"/>
    <cellStyle name="20% - Accent5 4 9 2 2 2" xfId="2175"/>
    <cellStyle name="20% - Accent5 4 9 2 3" xfId="2176"/>
    <cellStyle name="20% - Accent5 4 9 3" xfId="2177"/>
    <cellStyle name="20% - Accent5 4 9 3 2" xfId="2178"/>
    <cellStyle name="20% - Accent5 4 9 4" xfId="2179"/>
    <cellStyle name="20% - Accent5 5" xfId="2180"/>
    <cellStyle name="20% - Accent5 6" xfId="2181"/>
    <cellStyle name="20% - Accent5 7" xfId="2182"/>
    <cellStyle name="20% - Accent5 8" xfId="2183"/>
    <cellStyle name="20% - Accent5 9" xfId="2184"/>
    <cellStyle name="20% - Accent6" xfId="41035" builtinId="50" customBuiltin="1"/>
    <cellStyle name="20% - Accent6 10" xfId="2185"/>
    <cellStyle name="20% - Accent6 2" xfId="2186"/>
    <cellStyle name="20% - Accent6 3" xfId="2187"/>
    <cellStyle name="20% - Accent6 4" xfId="2188"/>
    <cellStyle name="20% - Accent6 4 10" xfId="2189"/>
    <cellStyle name="20% - Accent6 4 10 2" xfId="2190"/>
    <cellStyle name="20% - Accent6 4 10 2 2" xfId="2191"/>
    <cellStyle name="20% - Accent6 4 10 3" xfId="2192"/>
    <cellStyle name="20% - Accent6 4 11" xfId="2193"/>
    <cellStyle name="20% - Accent6 4 11 2" xfId="2194"/>
    <cellStyle name="20% - Accent6 4 12" xfId="2195"/>
    <cellStyle name="20% - Accent6 4 13" xfId="2196"/>
    <cellStyle name="20% - Accent6 4 2" xfId="2197"/>
    <cellStyle name="20% - Accent6 4 2 2" xfId="2198"/>
    <cellStyle name="20% - Accent6 4 2 2 2" xfId="2199"/>
    <cellStyle name="20% - Accent6 4 2 2 2 2" xfId="2200"/>
    <cellStyle name="20% - Accent6 4 2 2 2 2 2" xfId="2201"/>
    <cellStyle name="20% - Accent6 4 2 2 2 2 2 2" xfId="2202"/>
    <cellStyle name="20% - Accent6 4 2 2 2 2 2 2 2" xfId="2203"/>
    <cellStyle name="20% - Accent6 4 2 2 2 2 2 3" xfId="2204"/>
    <cellStyle name="20% - Accent6 4 2 2 2 2 3" xfId="2205"/>
    <cellStyle name="20% - Accent6 4 2 2 2 2 3 2" xfId="2206"/>
    <cellStyle name="20% - Accent6 4 2 2 2 2 4" xfId="2207"/>
    <cellStyle name="20% - Accent6 4 2 2 2 3" xfId="2208"/>
    <cellStyle name="20% - Accent6 4 2 2 2 3 2" xfId="2209"/>
    <cellStyle name="20% - Accent6 4 2 2 2 3 2 2" xfId="2210"/>
    <cellStyle name="20% - Accent6 4 2 2 2 3 3" xfId="2211"/>
    <cellStyle name="20% - Accent6 4 2 2 2 4" xfId="2212"/>
    <cellStyle name="20% - Accent6 4 2 2 2 4 2" xfId="2213"/>
    <cellStyle name="20% - Accent6 4 2 2 2 5" xfId="2214"/>
    <cellStyle name="20% - Accent6 4 2 2 3" xfId="2215"/>
    <cellStyle name="20% - Accent6 4 2 2 3 2" xfId="2216"/>
    <cellStyle name="20% - Accent6 4 2 2 3 2 2" xfId="2217"/>
    <cellStyle name="20% - Accent6 4 2 2 3 2 2 2" xfId="2218"/>
    <cellStyle name="20% - Accent6 4 2 2 3 2 3" xfId="2219"/>
    <cellStyle name="20% - Accent6 4 2 2 3 3" xfId="2220"/>
    <cellStyle name="20% - Accent6 4 2 2 3 3 2" xfId="2221"/>
    <cellStyle name="20% - Accent6 4 2 2 3 4" xfId="2222"/>
    <cellStyle name="20% - Accent6 4 2 2 4" xfId="2223"/>
    <cellStyle name="20% - Accent6 4 2 2 4 2" xfId="2224"/>
    <cellStyle name="20% - Accent6 4 2 2 4 2 2" xfId="2225"/>
    <cellStyle name="20% - Accent6 4 2 2 4 2 2 2" xfId="2226"/>
    <cellStyle name="20% - Accent6 4 2 2 4 2 3" xfId="2227"/>
    <cellStyle name="20% - Accent6 4 2 2 4 3" xfId="2228"/>
    <cellStyle name="20% - Accent6 4 2 2 4 3 2" xfId="2229"/>
    <cellStyle name="20% - Accent6 4 2 2 4 4" xfId="2230"/>
    <cellStyle name="20% - Accent6 4 2 2 5" xfId="2231"/>
    <cellStyle name="20% - Accent6 4 2 2 5 2" xfId="2232"/>
    <cellStyle name="20% - Accent6 4 2 2 5 2 2" xfId="2233"/>
    <cellStyle name="20% - Accent6 4 2 2 5 3" xfId="2234"/>
    <cellStyle name="20% - Accent6 4 2 2 6" xfId="2235"/>
    <cellStyle name="20% - Accent6 4 2 2 6 2" xfId="2236"/>
    <cellStyle name="20% - Accent6 4 2 2 7" xfId="2237"/>
    <cellStyle name="20% - Accent6 4 2 3" xfId="2238"/>
    <cellStyle name="20% - Accent6 4 2 3 2" xfId="2239"/>
    <cellStyle name="20% - Accent6 4 2 3 2 2" xfId="2240"/>
    <cellStyle name="20% - Accent6 4 2 3 2 2 2" xfId="2241"/>
    <cellStyle name="20% - Accent6 4 2 3 2 2 2 2" xfId="2242"/>
    <cellStyle name="20% - Accent6 4 2 3 2 2 3" xfId="2243"/>
    <cellStyle name="20% - Accent6 4 2 3 2 3" xfId="2244"/>
    <cellStyle name="20% - Accent6 4 2 3 2 3 2" xfId="2245"/>
    <cellStyle name="20% - Accent6 4 2 3 2 4" xfId="2246"/>
    <cellStyle name="20% - Accent6 4 2 3 3" xfId="2247"/>
    <cellStyle name="20% - Accent6 4 2 3 3 2" xfId="2248"/>
    <cellStyle name="20% - Accent6 4 2 3 3 2 2" xfId="2249"/>
    <cellStyle name="20% - Accent6 4 2 3 3 2 2 2" xfId="2250"/>
    <cellStyle name="20% - Accent6 4 2 3 3 2 3" xfId="2251"/>
    <cellStyle name="20% - Accent6 4 2 3 3 3" xfId="2252"/>
    <cellStyle name="20% - Accent6 4 2 3 3 3 2" xfId="2253"/>
    <cellStyle name="20% - Accent6 4 2 3 3 4" xfId="2254"/>
    <cellStyle name="20% - Accent6 4 2 3 4" xfId="2255"/>
    <cellStyle name="20% - Accent6 4 2 3 4 2" xfId="2256"/>
    <cellStyle name="20% - Accent6 4 2 3 4 2 2" xfId="2257"/>
    <cellStyle name="20% - Accent6 4 2 3 4 3" xfId="2258"/>
    <cellStyle name="20% - Accent6 4 2 3 5" xfId="2259"/>
    <cellStyle name="20% - Accent6 4 2 3 5 2" xfId="2260"/>
    <cellStyle name="20% - Accent6 4 2 3 6" xfId="2261"/>
    <cellStyle name="20% - Accent6 4 2 4" xfId="2262"/>
    <cellStyle name="20% - Accent6 4 2 4 2" xfId="2263"/>
    <cellStyle name="20% - Accent6 4 2 4 2 2" xfId="2264"/>
    <cellStyle name="20% - Accent6 4 2 4 2 2 2" xfId="2265"/>
    <cellStyle name="20% - Accent6 4 2 4 2 3" xfId="2266"/>
    <cellStyle name="20% - Accent6 4 2 4 3" xfId="2267"/>
    <cellStyle name="20% - Accent6 4 2 4 3 2" xfId="2268"/>
    <cellStyle name="20% - Accent6 4 2 4 4" xfId="2269"/>
    <cellStyle name="20% - Accent6 4 2 5" xfId="2270"/>
    <cellStyle name="20% - Accent6 4 2 5 2" xfId="2271"/>
    <cellStyle name="20% - Accent6 4 2 5 2 2" xfId="2272"/>
    <cellStyle name="20% - Accent6 4 2 5 2 2 2" xfId="2273"/>
    <cellStyle name="20% - Accent6 4 2 5 2 3" xfId="2274"/>
    <cellStyle name="20% - Accent6 4 2 5 3" xfId="2275"/>
    <cellStyle name="20% - Accent6 4 2 5 3 2" xfId="2276"/>
    <cellStyle name="20% - Accent6 4 2 5 4" xfId="2277"/>
    <cellStyle name="20% - Accent6 4 2 6" xfId="2278"/>
    <cellStyle name="20% - Accent6 4 2 6 2" xfId="2279"/>
    <cellStyle name="20% - Accent6 4 2 6 2 2" xfId="2280"/>
    <cellStyle name="20% - Accent6 4 2 6 3" xfId="2281"/>
    <cellStyle name="20% - Accent6 4 2 7" xfId="2282"/>
    <cellStyle name="20% - Accent6 4 2 7 2" xfId="2283"/>
    <cellStyle name="20% - Accent6 4 2 8" xfId="2284"/>
    <cellStyle name="20% - Accent6 4 2 9" xfId="2285"/>
    <cellStyle name="20% - Accent6 4 3" xfId="2286"/>
    <cellStyle name="20% - Accent6 4 3 2" xfId="2287"/>
    <cellStyle name="20% - Accent6 4 3 2 2" xfId="2288"/>
    <cellStyle name="20% - Accent6 4 3 2 2 2" xfId="2289"/>
    <cellStyle name="20% - Accent6 4 3 2 2 2 2" xfId="2290"/>
    <cellStyle name="20% - Accent6 4 3 2 2 2 2 2" xfId="2291"/>
    <cellStyle name="20% - Accent6 4 3 2 2 2 2 2 2" xfId="2292"/>
    <cellStyle name="20% - Accent6 4 3 2 2 2 2 3" xfId="2293"/>
    <cellStyle name="20% - Accent6 4 3 2 2 2 3" xfId="2294"/>
    <cellStyle name="20% - Accent6 4 3 2 2 2 3 2" xfId="2295"/>
    <cellStyle name="20% - Accent6 4 3 2 2 2 4" xfId="2296"/>
    <cellStyle name="20% - Accent6 4 3 2 2 3" xfId="2297"/>
    <cellStyle name="20% - Accent6 4 3 2 2 3 2" xfId="2298"/>
    <cellStyle name="20% - Accent6 4 3 2 2 3 2 2" xfId="2299"/>
    <cellStyle name="20% - Accent6 4 3 2 2 3 3" xfId="2300"/>
    <cellStyle name="20% - Accent6 4 3 2 2 4" xfId="2301"/>
    <cellStyle name="20% - Accent6 4 3 2 2 4 2" xfId="2302"/>
    <cellStyle name="20% - Accent6 4 3 2 2 5" xfId="2303"/>
    <cellStyle name="20% - Accent6 4 3 2 3" xfId="2304"/>
    <cellStyle name="20% - Accent6 4 3 2 3 2" xfId="2305"/>
    <cellStyle name="20% - Accent6 4 3 2 3 2 2" xfId="2306"/>
    <cellStyle name="20% - Accent6 4 3 2 3 2 2 2" xfId="2307"/>
    <cellStyle name="20% - Accent6 4 3 2 3 2 3" xfId="2308"/>
    <cellStyle name="20% - Accent6 4 3 2 3 3" xfId="2309"/>
    <cellStyle name="20% - Accent6 4 3 2 3 3 2" xfId="2310"/>
    <cellStyle name="20% - Accent6 4 3 2 3 4" xfId="2311"/>
    <cellStyle name="20% - Accent6 4 3 2 4" xfId="2312"/>
    <cellStyle name="20% - Accent6 4 3 2 4 2" xfId="2313"/>
    <cellStyle name="20% - Accent6 4 3 2 4 2 2" xfId="2314"/>
    <cellStyle name="20% - Accent6 4 3 2 4 2 2 2" xfId="2315"/>
    <cellStyle name="20% - Accent6 4 3 2 4 2 3" xfId="2316"/>
    <cellStyle name="20% - Accent6 4 3 2 4 3" xfId="2317"/>
    <cellStyle name="20% - Accent6 4 3 2 4 3 2" xfId="2318"/>
    <cellStyle name="20% - Accent6 4 3 2 4 4" xfId="2319"/>
    <cellStyle name="20% - Accent6 4 3 2 5" xfId="2320"/>
    <cellStyle name="20% - Accent6 4 3 2 5 2" xfId="2321"/>
    <cellStyle name="20% - Accent6 4 3 2 5 2 2" xfId="2322"/>
    <cellStyle name="20% - Accent6 4 3 2 5 3" xfId="2323"/>
    <cellStyle name="20% - Accent6 4 3 2 6" xfId="2324"/>
    <cellStyle name="20% - Accent6 4 3 2 6 2" xfId="2325"/>
    <cellStyle name="20% - Accent6 4 3 2 7" xfId="2326"/>
    <cellStyle name="20% - Accent6 4 3 3" xfId="2327"/>
    <cellStyle name="20% - Accent6 4 3 3 2" xfId="2328"/>
    <cellStyle name="20% - Accent6 4 3 3 2 2" xfId="2329"/>
    <cellStyle name="20% - Accent6 4 3 3 2 2 2" xfId="2330"/>
    <cellStyle name="20% - Accent6 4 3 3 2 2 2 2" xfId="2331"/>
    <cellStyle name="20% - Accent6 4 3 3 2 2 3" xfId="2332"/>
    <cellStyle name="20% - Accent6 4 3 3 2 3" xfId="2333"/>
    <cellStyle name="20% - Accent6 4 3 3 2 3 2" xfId="2334"/>
    <cellStyle name="20% - Accent6 4 3 3 2 4" xfId="2335"/>
    <cellStyle name="20% - Accent6 4 3 3 3" xfId="2336"/>
    <cellStyle name="20% - Accent6 4 3 3 3 2" xfId="2337"/>
    <cellStyle name="20% - Accent6 4 3 3 3 2 2" xfId="2338"/>
    <cellStyle name="20% - Accent6 4 3 3 3 2 2 2" xfId="2339"/>
    <cellStyle name="20% - Accent6 4 3 3 3 2 3" xfId="2340"/>
    <cellStyle name="20% - Accent6 4 3 3 3 3" xfId="2341"/>
    <cellStyle name="20% - Accent6 4 3 3 3 3 2" xfId="2342"/>
    <cellStyle name="20% - Accent6 4 3 3 3 4" xfId="2343"/>
    <cellStyle name="20% - Accent6 4 3 3 4" xfId="2344"/>
    <cellStyle name="20% - Accent6 4 3 3 4 2" xfId="2345"/>
    <cellStyle name="20% - Accent6 4 3 3 4 2 2" xfId="2346"/>
    <cellStyle name="20% - Accent6 4 3 3 4 3" xfId="2347"/>
    <cellStyle name="20% - Accent6 4 3 3 5" xfId="2348"/>
    <cellStyle name="20% - Accent6 4 3 3 5 2" xfId="2349"/>
    <cellStyle name="20% - Accent6 4 3 3 6" xfId="2350"/>
    <cellStyle name="20% - Accent6 4 3 4" xfId="2351"/>
    <cellStyle name="20% - Accent6 4 3 4 2" xfId="2352"/>
    <cellStyle name="20% - Accent6 4 3 4 2 2" xfId="2353"/>
    <cellStyle name="20% - Accent6 4 3 4 2 2 2" xfId="2354"/>
    <cellStyle name="20% - Accent6 4 3 4 2 3" xfId="2355"/>
    <cellStyle name="20% - Accent6 4 3 4 3" xfId="2356"/>
    <cellStyle name="20% - Accent6 4 3 4 3 2" xfId="2357"/>
    <cellStyle name="20% - Accent6 4 3 4 4" xfId="2358"/>
    <cellStyle name="20% - Accent6 4 3 5" xfId="2359"/>
    <cellStyle name="20% - Accent6 4 3 5 2" xfId="2360"/>
    <cellStyle name="20% - Accent6 4 3 5 2 2" xfId="2361"/>
    <cellStyle name="20% - Accent6 4 3 5 2 2 2" xfId="2362"/>
    <cellStyle name="20% - Accent6 4 3 5 2 3" xfId="2363"/>
    <cellStyle name="20% - Accent6 4 3 5 3" xfId="2364"/>
    <cellStyle name="20% - Accent6 4 3 5 3 2" xfId="2365"/>
    <cellStyle name="20% - Accent6 4 3 5 4" xfId="2366"/>
    <cellStyle name="20% - Accent6 4 3 6" xfId="2367"/>
    <cellStyle name="20% - Accent6 4 3 6 2" xfId="2368"/>
    <cellStyle name="20% - Accent6 4 3 6 2 2" xfId="2369"/>
    <cellStyle name="20% - Accent6 4 3 6 3" xfId="2370"/>
    <cellStyle name="20% - Accent6 4 3 7" xfId="2371"/>
    <cellStyle name="20% - Accent6 4 3 7 2" xfId="2372"/>
    <cellStyle name="20% - Accent6 4 3 8" xfId="2373"/>
    <cellStyle name="20% - Accent6 4 3 9" xfId="2374"/>
    <cellStyle name="20% - Accent6 4 4" xfId="2375"/>
    <cellStyle name="20% - Accent6 4 4 2" xfId="2376"/>
    <cellStyle name="20% - Accent6 4 4 2 2" xfId="2377"/>
    <cellStyle name="20% - Accent6 4 4 2 2 2" xfId="2378"/>
    <cellStyle name="20% - Accent6 4 4 2 2 2 2" xfId="2379"/>
    <cellStyle name="20% - Accent6 4 4 2 2 2 2 2" xfId="2380"/>
    <cellStyle name="20% - Accent6 4 4 2 2 2 2 2 2" xfId="2381"/>
    <cellStyle name="20% - Accent6 4 4 2 2 2 2 3" xfId="2382"/>
    <cellStyle name="20% - Accent6 4 4 2 2 2 3" xfId="2383"/>
    <cellStyle name="20% - Accent6 4 4 2 2 2 3 2" xfId="2384"/>
    <cellStyle name="20% - Accent6 4 4 2 2 2 4" xfId="2385"/>
    <cellStyle name="20% - Accent6 4 4 2 2 3" xfId="2386"/>
    <cellStyle name="20% - Accent6 4 4 2 2 3 2" xfId="2387"/>
    <cellStyle name="20% - Accent6 4 4 2 2 3 2 2" xfId="2388"/>
    <cellStyle name="20% - Accent6 4 4 2 2 3 3" xfId="2389"/>
    <cellStyle name="20% - Accent6 4 4 2 2 4" xfId="2390"/>
    <cellStyle name="20% - Accent6 4 4 2 2 4 2" xfId="2391"/>
    <cellStyle name="20% - Accent6 4 4 2 2 5" xfId="2392"/>
    <cellStyle name="20% - Accent6 4 4 2 3" xfId="2393"/>
    <cellStyle name="20% - Accent6 4 4 2 3 2" xfId="2394"/>
    <cellStyle name="20% - Accent6 4 4 2 3 2 2" xfId="2395"/>
    <cellStyle name="20% - Accent6 4 4 2 3 2 2 2" xfId="2396"/>
    <cellStyle name="20% - Accent6 4 4 2 3 2 3" xfId="2397"/>
    <cellStyle name="20% - Accent6 4 4 2 3 3" xfId="2398"/>
    <cellStyle name="20% - Accent6 4 4 2 3 3 2" xfId="2399"/>
    <cellStyle name="20% - Accent6 4 4 2 3 4" xfId="2400"/>
    <cellStyle name="20% - Accent6 4 4 2 4" xfId="2401"/>
    <cellStyle name="20% - Accent6 4 4 2 4 2" xfId="2402"/>
    <cellStyle name="20% - Accent6 4 4 2 4 2 2" xfId="2403"/>
    <cellStyle name="20% - Accent6 4 4 2 4 2 2 2" xfId="2404"/>
    <cellStyle name="20% - Accent6 4 4 2 4 2 3" xfId="2405"/>
    <cellStyle name="20% - Accent6 4 4 2 4 3" xfId="2406"/>
    <cellStyle name="20% - Accent6 4 4 2 4 3 2" xfId="2407"/>
    <cellStyle name="20% - Accent6 4 4 2 4 4" xfId="2408"/>
    <cellStyle name="20% - Accent6 4 4 2 5" xfId="2409"/>
    <cellStyle name="20% - Accent6 4 4 2 5 2" xfId="2410"/>
    <cellStyle name="20% - Accent6 4 4 2 5 2 2" xfId="2411"/>
    <cellStyle name="20% - Accent6 4 4 2 5 3" xfId="2412"/>
    <cellStyle name="20% - Accent6 4 4 2 6" xfId="2413"/>
    <cellStyle name="20% - Accent6 4 4 2 6 2" xfId="2414"/>
    <cellStyle name="20% - Accent6 4 4 2 7" xfId="2415"/>
    <cellStyle name="20% - Accent6 4 4 3" xfId="2416"/>
    <cellStyle name="20% - Accent6 4 4 3 2" xfId="2417"/>
    <cellStyle name="20% - Accent6 4 4 3 2 2" xfId="2418"/>
    <cellStyle name="20% - Accent6 4 4 3 2 2 2" xfId="2419"/>
    <cellStyle name="20% - Accent6 4 4 3 2 2 2 2" xfId="2420"/>
    <cellStyle name="20% - Accent6 4 4 3 2 2 3" xfId="2421"/>
    <cellStyle name="20% - Accent6 4 4 3 2 3" xfId="2422"/>
    <cellStyle name="20% - Accent6 4 4 3 2 3 2" xfId="2423"/>
    <cellStyle name="20% - Accent6 4 4 3 2 4" xfId="2424"/>
    <cellStyle name="20% - Accent6 4 4 3 3" xfId="2425"/>
    <cellStyle name="20% - Accent6 4 4 3 3 2" xfId="2426"/>
    <cellStyle name="20% - Accent6 4 4 3 3 2 2" xfId="2427"/>
    <cellStyle name="20% - Accent6 4 4 3 3 3" xfId="2428"/>
    <cellStyle name="20% - Accent6 4 4 3 4" xfId="2429"/>
    <cellStyle name="20% - Accent6 4 4 3 4 2" xfId="2430"/>
    <cellStyle name="20% - Accent6 4 4 3 5" xfId="2431"/>
    <cellStyle name="20% - Accent6 4 4 4" xfId="2432"/>
    <cellStyle name="20% - Accent6 4 4 4 2" xfId="2433"/>
    <cellStyle name="20% - Accent6 4 4 4 2 2" xfId="2434"/>
    <cellStyle name="20% - Accent6 4 4 4 2 2 2" xfId="2435"/>
    <cellStyle name="20% - Accent6 4 4 4 2 3" xfId="2436"/>
    <cellStyle name="20% - Accent6 4 4 4 3" xfId="2437"/>
    <cellStyle name="20% - Accent6 4 4 4 3 2" xfId="2438"/>
    <cellStyle name="20% - Accent6 4 4 4 4" xfId="2439"/>
    <cellStyle name="20% - Accent6 4 4 5" xfId="2440"/>
    <cellStyle name="20% - Accent6 4 4 5 2" xfId="2441"/>
    <cellStyle name="20% - Accent6 4 4 5 2 2" xfId="2442"/>
    <cellStyle name="20% - Accent6 4 4 5 2 2 2" xfId="2443"/>
    <cellStyle name="20% - Accent6 4 4 5 2 3" xfId="2444"/>
    <cellStyle name="20% - Accent6 4 4 5 3" xfId="2445"/>
    <cellStyle name="20% - Accent6 4 4 5 3 2" xfId="2446"/>
    <cellStyle name="20% - Accent6 4 4 5 4" xfId="2447"/>
    <cellStyle name="20% - Accent6 4 4 6" xfId="2448"/>
    <cellStyle name="20% - Accent6 4 4 6 2" xfId="2449"/>
    <cellStyle name="20% - Accent6 4 4 6 2 2" xfId="2450"/>
    <cellStyle name="20% - Accent6 4 4 6 3" xfId="2451"/>
    <cellStyle name="20% - Accent6 4 4 7" xfId="2452"/>
    <cellStyle name="20% - Accent6 4 4 7 2" xfId="2453"/>
    <cellStyle name="20% - Accent6 4 4 8" xfId="2454"/>
    <cellStyle name="20% - Accent6 4 5" xfId="2455"/>
    <cellStyle name="20% - Accent6 4 5 2" xfId="2456"/>
    <cellStyle name="20% - Accent6 4 5 2 2" xfId="2457"/>
    <cellStyle name="20% - Accent6 4 5 2 2 2" xfId="2458"/>
    <cellStyle name="20% - Accent6 4 5 2 2 2 2" xfId="2459"/>
    <cellStyle name="20% - Accent6 4 5 2 2 2 2 2" xfId="2460"/>
    <cellStyle name="20% - Accent6 4 5 2 2 2 2 2 2" xfId="2461"/>
    <cellStyle name="20% - Accent6 4 5 2 2 2 2 3" xfId="2462"/>
    <cellStyle name="20% - Accent6 4 5 2 2 2 3" xfId="2463"/>
    <cellStyle name="20% - Accent6 4 5 2 2 2 3 2" xfId="2464"/>
    <cellStyle name="20% - Accent6 4 5 2 2 2 4" xfId="2465"/>
    <cellStyle name="20% - Accent6 4 5 2 2 3" xfId="2466"/>
    <cellStyle name="20% - Accent6 4 5 2 2 3 2" xfId="2467"/>
    <cellStyle name="20% - Accent6 4 5 2 2 3 2 2" xfId="2468"/>
    <cellStyle name="20% - Accent6 4 5 2 2 3 3" xfId="2469"/>
    <cellStyle name="20% - Accent6 4 5 2 2 4" xfId="2470"/>
    <cellStyle name="20% - Accent6 4 5 2 2 4 2" xfId="2471"/>
    <cellStyle name="20% - Accent6 4 5 2 2 5" xfId="2472"/>
    <cellStyle name="20% - Accent6 4 5 2 3" xfId="2473"/>
    <cellStyle name="20% - Accent6 4 5 2 3 2" xfId="2474"/>
    <cellStyle name="20% - Accent6 4 5 2 3 2 2" xfId="2475"/>
    <cellStyle name="20% - Accent6 4 5 2 3 2 2 2" xfId="2476"/>
    <cellStyle name="20% - Accent6 4 5 2 3 2 3" xfId="2477"/>
    <cellStyle name="20% - Accent6 4 5 2 3 3" xfId="2478"/>
    <cellStyle name="20% - Accent6 4 5 2 3 3 2" xfId="2479"/>
    <cellStyle name="20% - Accent6 4 5 2 3 4" xfId="2480"/>
    <cellStyle name="20% - Accent6 4 5 2 4" xfId="2481"/>
    <cellStyle name="20% - Accent6 4 5 2 4 2" xfId="2482"/>
    <cellStyle name="20% - Accent6 4 5 2 4 2 2" xfId="2483"/>
    <cellStyle name="20% - Accent6 4 5 2 4 2 2 2" xfId="2484"/>
    <cellStyle name="20% - Accent6 4 5 2 4 2 3" xfId="2485"/>
    <cellStyle name="20% - Accent6 4 5 2 4 3" xfId="2486"/>
    <cellStyle name="20% - Accent6 4 5 2 4 3 2" xfId="2487"/>
    <cellStyle name="20% - Accent6 4 5 2 4 4" xfId="2488"/>
    <cellStyle name="20% - Accent6 4 5 2 5" xfId="2489"/>
    <cellStyle name="20% - Accent6 4 5 2 5 2" xfId="2490"/>
    <cellStyle name="20% - Accent6 4 5 2 5 2 2" xfId="2491"/>
    <cellStyle name="20% - Accent6 4 5 2 5 3" xfId="2492"/>
    <cellStyle name="20% - Accent6 4 5 2 6" xfId="2493"/>
    <cellStyle name="20% - Accent6 4 5 2 6 2" xfId="2494"/>
    <cellStyle name="20% - Accent6 4 5 2 7" xfId="2495"/>
    <cellStyle name="20% - Accent6 4 5 3" xfId="2496"/>
    <cellStyle name="20% - Accent6 4 5 3 2" xfId="2497"/>
    <cellStyle name="20% - Accent6 4 5 3 2 2" xfId="2498"/>
    <cellStyle name="20% - Accent6 4 5 3 2 2 2" xfId="2499"/>
    <cellStyle name="20% - Accent6 4 5 3 2 2 2 2" xfId="2500"/>
    <cellStyle name="20% - Accent6 4 5 3 2 2 3" xfId="2501"/>
    <cellStyle name="20% - Accent6 4 5 3 2 3" xfId="2502"/>
    <cellStyle name="20% - Accent6 4 5 3 2 3 2" xfId="2503"/>
    <cellStyle name="20% - Accent6 4 5 3 2 4" xfId="2504"/>
    <cellStyle name="20% - Accent6 4 5 3 3" xfId="2505"/>
    <cellStyle name="20% - Accent6 4 5 3 3 2" xfId="2506"/>
    <cellStyle name="20% - Accent6 4 5 3 3 2 2" xfId="2507"/>
    <cellStyle name="20% - Accent6 4 5 3 3 3" xfId="2508"/>
    <cellStyle name="20% - Accent6 4 5 3 4" xfId="2509"/>
    <cellStyle name="20% - Accent6 4 5 3 4 2" xfId="2510"/>
    <cellStyle name="20% - Accent6 4 5 3 5" xfId="2511"/>
    <cellStyle name="20% - Accent6 4 5 4" xfId="2512"/>
    <cellStyle name="20% - Accent6 4 5 4 2" xfId="2513"/>
    <cellStyle name="20% - Accent6 4 5 4 2 2" xfId="2514"/>
    <cellStyle name="20% - Accent6 4 5 4 2 2 2" xfId="2515"/>
    <cellStyle name="20% - Accent6 4 5 4 2 3" xfId="2516"/>
    <cellStyle name="20% - Accent6 4 5 4 3" xfId="2517"/>
    <cellStyle name="20% - Accent6 4 5 4 3 2" xfId="2518"/>
    <cellStyle name="20% - Accent6 4 5 4 4" xfId="2519"/>
    <cellStyle name="20% - Accent6 4 5 5" xfId="2520"/>
    <cellStyle name="20% - Accent6 4 5 5 2" xfId="2521"/>
    <cellStyle name="20% - Accent6 4 5 5 2 2" xfId="2522"/>
    <cellStyle name="20% - Accent6 4 5 5 2 2 2" xfId="2523"/>
    <cellStyle name="20% - Accent6 4 5 5 2 3" xfId="2524"/>
    <cellStyle name="20% - Accent6 4 5 5 3" xfId="2525"/>
    <cellStyle name="20% - Accent6 4 5 5 3 2" xfId="2526"/>
    <cellStyle name="20% - Accent6 4 5 5 4" xfId="2527"/>
    <cellStyle name="20% - Accent6 4 5 6" xfId="2528"/>
    <cellStyle name="20% - Accent6 4 5 6 2" xfId="2529"/>
    <cellStyle name="20% - Accent6 4 5 6 2 2" xfId="2530"/>
    <cellStyle name="20% - Accent6 4 5 6 3" xfId="2531"/>
    <cellStyle name="20% - Accent6 4 5 7" xfId="2532"/>
    <cellStyle name="20% - Accent6 4 5 7 2" xfId="2533"/>
    <cellStyle name="20% - Accent6 4 5 8" xfId="2534"/>
    <cellStyle name="20% - Accent6 4 6" xfId="2535"/>
    <cellStyle name="20% - Accent6 4 6 2" xfId="2536"/>
    <cellStyle name="20% - Accent6 4 6 2 2" xfId="2537"/>
    <cellStyle name="20% - Accent6 4 6 2 2 2" xfId="2538"/>
    <cellStyle name="20% - Accent6 4 6 2 2 2 2" xfId="2539"/>
    <cellStyle name="20% - Accent6 4 6 2 2 2 2 2" xfId="2540"/>
    <cellStyle name="20% - Accent6 4 6 2 2 2 3" xfId="2541"/>
    <cellStyle name="20% - Accent6 4 6 2 2 3" xfId="2542"/>
    <cellStyle name="20% - Accent6 4 6 2 2 3 2" xfId="2543"/>
    <cellStyle name="20% - Accent6 4 6 2 2 4" xfId="2544"/>
    <cellStyle name="20% - Accent6 4 6 2 3" xfId="2545"/>
    <cellStyle name="20% - Accent6 4 6 2 3 2" xfId="2546"/>
    <cellStyle name="20% - Accent6 4 6 2 3 2 2" xfId="2547"/>
    <cellStyle name="20% - Accent6 4 6 2 3 3" xfId="2548"/>
    <cellStyle name="20% - Accent6 4 6 2 4" xfId="2549"/>
    <cellStyle name="20% - Accent6 4 6 2 4 2" xfId="2550"/>
    <cellStyle name="20% - Accent6 4 6 2 5" xfId="2551"/>
    <cellStyle name="20% - Accent6 4 6 3" xfId="2552"/>
    <cellStyle name="20% - Accent6 4 6 3 2" xfId="2553"/>
    <cellStyle name="20% - Accent6 4 6 3 2 2" xfId="2554"/>
    <cellStyle name="20% - Accent6 4 6 3 2 2 2" xfId="2555"/>
    <cellStyle name="20% - Accent6 4 6 3 2 3" xfId="2556"/>
    <cellStyle name="20% - Accent6 4 6 3 3" xfId="2557"/>
    <cellStyle name="20% - Accent6 4 6 3 3 2" xfId="2558"/>
    <cellStyle name="20% - Accent6 4 6 3 4" xfId="2559"/>
    <cellStyle name="20% - Accent6 4 6 4" xfId="2560"/>
    <cellStyle name="20% - Accent6 4 6 4 2" xfId="2561"/>
    <cellStyle name="20% - Accent6 4 6 4 2 2" xfId="2562"/>
    <cellStyle name="20% - Accent6 4 6 4 2 2 2" xfId="2563"/>
    <cellStyle name="20% - Accent6 4 6 4 2 3" xfId="2564"/>
    <cellStyle name="20% - Accent6 4 6 4 3" xfId="2565"/>
    <cellStyle name="20% - Accent6 4 6 4 3 2" xfId="2566"/>
    <cellStyle name="20% - Accent6 4 6 4 4" xfId="2567"/>
    <cellStyle name="20% - Accent6 4 6 5" xfId="2568"/>
    <cellStyle name="20% - Accent6 4 6 5 2" xfId="2569"/>
    <cellStyle name="20% - Accent6 4 6 5 2 2" xfId="2570"/>
    <cellStyle name="20% - Accent6 4 6 5 3" xfId="2571"/>
    <cellStyle name="20% - Accent6 4 6 6" xfId="2572"/>
    <cellStyle name="20% - Accent6 4 6 6 2" xfId="2573"/>
    <cellStyle name="20% - Accent6 4 6 7" xfId="2574"/>
    <cellStyle name="20% - Accent6 4 7" xfId="2575"/>
    <cellStyle name="20% - Accent6 4 7 2" xfId="2576"/>
    <cellStyle name="20% - Accent6 4 7 2 2" xfId="2577"/>
    <cellStyle name="20% - Accent6 4 7 2 2 2" xfId="2578"/>
    <cellStyle name="20% - Accent6 4 7 2 2 2 2" xfId="2579"/>
    <cellStyle name="20% - Accent6 4 7 2 2 3" xfId="2580"/>
    <cellStyle name="20% - Accent6 4 7 2 3" xfId="2581"/>
    <cellStyle name="20% - Accent6 4 7 2 3 2" xfId="2582"/>
    <cellStyle name="20% - Accent6 4 7 2 4" xfId="2583"/>
    <cellStyle name="20% - Accent6 4 7 3" xfId="2584"/>
    <cellStyle name="20% - Accent6 4 7 3 2" xfId="2585"/>
    <cellStyle name="20% - Accent6 4 7 3 2 2" xfId="2586"/>
    <cellStyle name="20% - Accent6 4 7 3 2 2 2" xfId="2587"/>
    <cellStyle name="20% - Accent6 4 7 3 2 3" xfId="2588"/>
    <cellStyle name="20% - Accent6 4 7 3 3" xfId="2589"/>
    <cellStyle name="20% - Accent6 4 7 3 3 2" xfId="2590"/>
    <cellStyle name="20% - Accent6 4 7 3 4" xfId="2591"/>
    <cellStyle name="20% - Accent6 4 7 4" xfId="2592"/>
    <cellStyle name="20% - Accent6 4 7 4 2" xfId="2593"/>
    <cellStyle name="20% - Accent6 4 7 4 2 2" xfId="2594"/>
    <cellStyle name="20% - Accent6 4 7 4 3" xfId="2595"/>
    <cellStyle name="20% - Accent6 4 7 5" xfId="2596"/>
    <cellStyle name="20% - Accent6 4 7 5 2" xfId="2597"/>
    <cellStyle name="20% - Accent6 4 7 6" xfId="2598"/>
    <cellStyle name="20% - Accent6 4 8" xfId="2599"/>
    <cellStyle name="20% - Accent6 4 8 2" xfId="2600"/>
    <cellStyle name="20% - Accent6 4 8 2 2" xfId="2601"/>
    <cellStyle name="20% - Accent6 4 8 2 2 2" xfId="2602"/>
    <cellStyle name="20% - Accent6 4 8 2 3" xfId="2603"/>
    <cellStyle name="20% - Accent6 4 8 3" xfId="2604"/>
    <cellStyle name="20% - Accent6 4 8 3 2" xfId="2605"/>
    <cellStyle name="20% - Accent6 4 8 4" xfId="2606"/>
    <cellStyle name="20% - Accent6 4 9" xfId="2607"/>
    <cellStyle name="20% - Accent6 4 9 2" xfId="2608"/>
    <cellStyle name="20% - Accent6 4 9 2 2" xfId="2609"/>
    <cellStyle name="20% - Accent6 4 9 2 2 2" xfId="2610"/>
    <cellStyle name="20% - Accent6 4 9 2 3" xfId="2611"/>
    <cellStyle name="20% - Accent6 4 9 3" xfId="2612"/>
    <cellStyle name="20% - Accent6 4 9 3 2" xfId="2613"/>
    <cellStyle name="20% - Accent6 4 9 4" xfId="2614"/>
    <cellStyle name="20% - Accent6 5" xfId="2615"/>
    <cellStyle name="20% - Accent6 6" xfId="2616"/>
    <cellStyle name="20% - Accent6 7" xfId="2617"/>
    <cellStyle name="20% - Accent6 8" xfId="2618"/>
    <cellStyle name="20% - Accent6 9" xfId="2619"/>
    <cellStyle name="40% - Accent1" xfId="41016" builtinId="31" customBuiltin="1"/>
    <cellStyle name="40% - Accent1 10" xfId="2620"/>
    <cellStyle name="40% - Accent1 2" xfId="2621"/>
    <cellStyle name="40% - Accent1 3" xfId="2622"/>
    <cellStyle name="40% - Accent1 4" xfId="2623"/>
    <cellStyle name="40% - Accent1 4 10" xfId="2624"/>
    <cellStyle name="40% - Accent1 4 10 2" xfId="2625"/>
    <cellStyle name="40% - Accent1 4 10 2 2" xfId="2626"/>
    <cellStyle name="40% - Accent1 4 10 3" xfId="2627"/>
    <cellStyle name="40% - Accent1 4 11" xfId="2628"/>
    <cellStyle name="40% - Accent1 4 11 2" xfId="2629"/>
    <cellStyle name="40% - Accent1 4 12" xfId="2630"/>
    <cellStyle name="40% - Accent1 4 13" xfId="2631"/>
    <cellStyle name="40% - Accent1 4 2" xfId="2632"/>
    <cellStyle name="40% - Accent1 4 2 2" xfId="2633"/>
    <cellStyle name="40% - Accent1 4 2 2 2" xfId="2634"/>
    <cellStyle name="40% - Accent1 4 2 2 2 2" xfId="2635"/>
    <cellStyle name="40% - Accent1 4 2 2 2 2 2" xfId="2636"/>
    <cellStyle name="40% - Accent1 4 2 2 2 2 2 2" xfId="2637"/>
    <cellStyle name="40% - Accent1 4 2 2 2 2 2 2 2" xfId="2638"/>
    <cellStyle name="40% - Accent1 4 2 2 2 2 2 3" xfId="2639"/>
    <cellStyle name="40% - Accent1 4 2 2 2 2 3" xfId="2640"/>
    <cellStyle name="40% - Accent1 4 2 2 2 2 3 2" xfId="2641"/>
    <cellStyle name="40% - Accent1 4 2 2 2 2 4" xfId="2642"/>
    <cellStyle name="40% - Accent1 4 2 2 2 3" xfId="2643"/>
    <cellStyle name="40% - Accent1 4 2 2 2 3 2" xfId="2644"/>
    <cellStyle name="40% - Accent1 4 2 2 2 3 2 2" xfId="2645"/>
    <cellStyle name="40% - Accent1 4 2 2 2 3 3" xfId="2646"/>
    <cellStyle name="40% - Accent1 4 2 2 2 4" xfId="2647"/>
    <cellStyle name="40% - Accent1 4 2 2 2 4 2" xfId="2648"/>
    <cellStyle name="40% - Accent1 4 2 2 2 5" xfId="2649"/>
    <cellStyle name="40% - Accent1 4 2 2 3" xfId="2650"/>
    <cellStyle name="40% - Accent1 4 2 2 3 2" xfId="2651"/>
    <cellStyle name="40% - Accent1 4 2 2 3 2 2" xfId="2652"/>
    <cellStyle name="40% - Accent1 4 2 2 3 2 2 2" xfId="2653"/>
    <cellStyle name="40% - Accent1 4 2 2 3 2 3" xfId="2654"/>
    <cellStyle name="40% - Accent1 4 2 2 3 3" xfId="2655"/>
    <cellStyle name="40% - Accent1 4 2 2 3 3 2" xfId="2656"/>
    <cellStyle name="40% - Accent1 4 2 2 3 4" xfId="2657"/>
    <cellStyle name="40% - Accent1 4 2 2 4" xfId="2658"/>
    <cellStyle name="40% - Accent1 4 2 2 4 2" xfId="2659"/>
    <cellStyle name="40% - Accent1 4 2 2 4 2 2" xfId="2660"/>
    <cellStyle name="40% - Accent1 4 2 2 4 2 2 2" xfId="2661"/>
    <cellStyle name="40% - Accent1 4 2 2 4 2 3" xfId="2662"/>
    <cellStyle name="40% - Accent1 4 2 2 4 3" xfId="2663"/>
    <cellStyle name="40% - Accent1 4 2 2 4 3 2" xfId="2664"/>
    <cellStyle name="40% - Accent1 4 2 2 4 4" xfId="2665"/>
    <cellStyle name="40% - Accent1 4 2 2 5" xfId="2666"/>
    <cellStyle name="40% - Accent1 4 2 2 5 2" xfId="2667"/>
    <cellStyle name="40% - Accent1 4 2 2 5 2 2" xfId="2668"/>
    <cellStyle name="40% - Accent1 4 2 2 5 3" xfId="2669"/>
    <cellStyle name="40% - Accent1 4 2 2 6" xfId="2670"/>
    <cellStyle name="40% - Accent1 4 2 2 6 2" xfId="2671"/>
    <cellStyle name="40% - Accent1 4 2 2 7" xfId="2672"/>
    <cellStyle name="40% - Accent1 4 2 3" xfId="2673"/>
    <cellStyle name="40% - Accent1 4 2 3 2" xfId="2674"/>
    <cellStyle name="40% - Accent1 4 2 3 2 2" xfId="2675"/>
    <cellStyle name="40% - Accent1 4 2 3 2 2 2" xfId="2676"/>
    <cellStyle name="40% - Accent1 4 2 3 2 2 2 2" xfId="2677"/>
    <cellStyle name="40% - Accent1 4 2 3 2 2 3" xfId="2678"/>
    <cellStyle name="40% - Accent1 4 2 3 2 3" xfId="2679"/>
    <cellStyle name="40% - Accent1 4 2 3 2 3 2" xfId="2680"/>
    <cellStyle name="40% - Accent1 4 2 3 2 4" xfId="2681"/>
    <cellStyle name="40% - Accent1 4 2 3 3" xfId="2682"/>
    <cellStyle name="40% - Accent1 4 2 3 3 2" xfId="2683"/>
    <cellStyle name="40% - Accent1 4 2 3 3 2 2" xfId="2684"/>
    <cellStyle name="40% - Accent1 4 2 3 3 2 2 2" xfId="2685"/>
    <cellStyle name="40% - Accent1 4 2 3 3 2 3" xfId="2686"/>
    <cellStyle name="40% - Accent1 4 2 3 3 3" xfId="2687"/>
    <cellStyle name="40% - Accent1 4 2 3 3 3 2" xfId="2688"/>
    <cellStyle name="40% - Accent1 4 2 3 3 4" xfId="2689"/>
    <cellStyle name="40% - Accent1 4 2 3 4" xfId="2690"/>
    <cellStyle name="40% - Accent1 4 2 3 4 2" xfId="2691"/>
    <cellStyle name="40% - Accent1 4 2 3 4 2 2" xfId="2692"/>
    <cellStyle name="40% - Accent1 4 2 3 4 3" xfId="2693"/>
    <cellStyle name="40% - Accent1 4 2 3 5" xfId="2694"/>
    <cellStyle name="40% - Accent1 4 2 3 5 2" xfId="2695"/>
    <cellStyle name="40% - Accent1 4 2 3 6" xfId="2696"/>
    <cellStyle name="40% - Accent1 4 2 4" xfId="2697"/>
    <cellStyle name="40% - Accent1 4 2 4 2" xfId="2698"/>
    <cellStyle name="40% - Accent1 4 2 4 2 2" xfId="2699"/>
    <cellStyle name="40% - Accent1 4 2 4 2 2 2" xfId="2700"/>
    <cellStyle name="40% - Accent1 4 2 4 2 3" xfId="2701"/>
    <cellStyle name="40% - Accent1 4 2 4 3" xfId="2702"/>
    <cellStyle name="40% - Accent1 4 2 4 3 2" xfId="2703"/>
    <cellStyle name="40% - Accent1 4 2 4 4" xfId="2704"/>
    <cellStyle name="40% - Accent1 4 2 5" xfId="2705"/>
    <cellStyle name="40% - Accent1 4 2 5 2" xfId="2706"/>
    <cellStyle name="40% - Accent1 4 2 5 2 2" xfId="2707"/>
    <cellStyle name="40% - Accent1 4 2 5 2 2 2" xfId="2708"/>
    <cellStyle name="40% - Accent1 4 2 5 2 3" xfId="2709"/>
    <cellStyle name="40% - Accent1 4 2 5 3" xfId="2710"/>
    <cellStyle name="40% - Accent1 4 2 5 3 2" xfId="2711"/>
    <cellStyle name="40% - Accent1 4 2 5 4" xfId="2712"/>
    <cellStyle name="40% - Accent1 4 2 6" xfId="2713"/>
    <cellStyle name="40% - Accent1 4 2 6 2" xfId="2714"/>
    <cellStyle name="40% - Accent1 4 2 6 2 2" xfId="2715"/>
    <cellStyle name="40% - Accent1 4 2 6 3" xfId="2716"/>
    <cellStyle name="40% - Accent1 4 2 7" xfId="2717"/>
    <cellStyle name="40% - Accent1 4 2 7 2" xfId="2718"/>
    <cellStyle name="40% - Accent1 4 2 8" xfId="2719"/>
    <cellStyle name="40% - Accent1 4 2 9" xfId="2720"/>
    <cellStyle name="40% - Accent1 4 3" xfId="2721"/>
    <cellStyle name="40% - Accent1 4 3 2" xfId="2722"/>
    <cellStyle name="40% - Accent1 4 3 2 2" xfId="2723"/>
    <cellStyle name="40% - Accent1 4 3 2 2 2" xfId="2724"/>
    <cellStyle name="40% - Accent1 4 3 2 2 2 2" xfId="2725"/>
    <cellStyle name="40% - Accent1 4 3 2 2 2 2 2" xfId="2726"/>
    <cellStyle name="40% - Accent1 4 3 2 2 2 2 2 2" xfId="2727"/>
    <cellStyle name="40% - Accent1 4 3 2 2 2 2 3" xfId="2728"/>
    <cellStyle name="40% - Accent1 4 3 2 2 2 3" xfId="2729"/>
    <cellStyle name="40% - Accent1 4 3 2 2 2 3 2" xfId="2730"/>
    <cellStyle name="40% - Accent1 4 3 2 2 2 4" xfId="2731"/>
    <cellStyle name="40% - Accent1 4 3 2 2 3" xfId="2732"/>
    <cellStyle name="40% - Accent1 4 3 2 2 3 2" xfId="2733"/>
    <cellStyle name="40% - Accent1 4 3 2 2 3 2 2" xfId="2734"/>
    <cellStyle name="40% - Accent1 4 3 2 2 3 3" xfId="2735"/>
    <cellStyle name="40% - Accent1 4 3 2 2 4" xfId="2736"/>
    <cellStyle name="40% - Accent1 4 3 2 2 4 2" xfId="2737"/>
    <cellStyle name="40% - Accent1 4 3 2 2 5" xfId="2738"/>
    <cellStyle name="40% - Accent1 4 3 2 3" xfId="2739"/>
    <cellStyle name="40% - Accent1 4 3 2 3 2" xfId="2740"/>
    <cellStyle name="40% - Accent1 4 3 2 3 2 2" xfId="2741"/>
    <cellStyle name="40% - Accent1 4 3 2 3 2 2 2" xfId="2742"/>
    <cellStyle name="40% - Accent1 4 3 2 3 2 3" xfId="2743"/>
    <cellStyle name="40% - Accent1 4 3 2 3 3" xfId="2744"/>
    <cellStyle name="40% - Accent1 4 3 2 3 3 2" xfId="2745"/>
    <cellStyle name="40% - Accent1 4 3 2 3 4" xfId="2746"/>
    <cellStyle name="40% - Accent1 4 3 2 4" xfId="2747"/>
    <cellStyle name="40% - Accent1 4 3 2 4 2" xfId="2748"/>
    <cellStyle name="40% - Accent1 4 3 2 4 2 2" xfId="2749"/>
    <cellStyle name="40% - Accent1 4 3 2 4 2 2 2" xfId="2750"/>
    <cellStyle name="40% - Accent1 4 3 2 4 2 3" xfId="2751"/>
    <cellStyle name="40% - Accent1 4 3 2 4 3" xfId="2752"/>
    <cellStyle name="40% - Accent1 4 3 2 4 3 2" xfId="2753"/>
    <cellStyle name="40% - Accent1 4 3 2 4 4" xfId="2754"/>
    <cellStyle name="40% - Accent1 4 3 2 5" xfId="2755"/>
    <cellStyle name="40% - Accent1 4 3 2 5 2" xfId="2756"/>
    <cellStyle name="40% - Accent1 4 3 2 5 2 2" xfId="2757"/>
    <cellStyle name="40% - Accent1 4 3 2 5 3" xfId="2758"/>
    <cellStyle name="40% - Accent1 4 3 2 6" xfId="2759"/>
    <cellStyle name="40% - Accent1 4 3 2 6 2" xfId="2760"/>
    <cellStyle name="40% - Accent1 4 3 2 7" xfId="2761"/>
    <cellStyle name="40% - Accent1 4 3 3" xfId="2762"/>
    <cellStyle name="40% - Accent1 4 3 3 2" xfId="2763"/>
    <cellStyle name="40% - Accent1 4 3 3 2 2" xfId="2764"/>
    <cellStyle name="40% - Accent1 4 3 3 2 2 2" xfId="2765"/>
    <cellStyle name="40% - Accent1 4 3 3 2 2 2 2" xfId="2766"/>
    <cellStyle name="40% - Accent1 4 3 3 2 2 3" xfId="2767"/>
    <cellStyle name="40% - Accent1 4 3 3 2 3" xfId="2768"/>
    <cellStyle name="40% - Accent1 4 3 3 2 3 2" xfId="2769"/>
    <cellStyle name="40% - Accent1 4 3 3 2 4" xfId="2770"/>
    <cellStyle name="40% - Accent1 4 3 3 3" xfId="2771"/>
    <cellStyle name="40% - Accent1 4 3 3 3 2" xfId="2772"/>
    <cellStyle name="40% - Accent1 4 3 3 3 2 2" xfId="2773"/>
    <cellStyle name="40% - Accent1 4 3 3 3 2 2 2" xfId="2774"/>
    <cellStyle name="40% - Accent1 4 3 3 3 2 3" xfId="2775"/>
    <cellStyle name="40% - Accent1 4 3 3 3 3" xfId="2776"/>
    <cellStyle name="40% - Accent1 4 3 3 3 3 2" xfId="2777"/>
    <cellStyle name="40% - Accent1 4 3 3 3 4" xfId="2778"/>
    <cellStyle name="40% - Accent1 4 3 3 4" xfId="2779"/>
    <cellStyle name="40% - Accent1 4 3 3 4 2" xfId="2780"/>
    <cellStyle name="40% - Accent1 4 3 3 4 2 2" xfId="2781"/>
    <cellStyle name="40% - Accent1 4 3 3 4 3" xfId="2782"/>
    <cellStyle name="40% - Accent1 4 3 3 5" xfId="2783"/>
    <cellStyle name="40% - Accent1 4 3 3 5 2" xfId="2784"/>
    <cellStyle name="40% - Accent1 4 3 3 6" xfId="2785"/>
    <cellStyle name="40% - Accent1 4 3 4" xfId="2786"/>
    <cellStyle name="40% - Accent1 4 3 4 2" xfId="2787"/>
    <cellStyle name="40% - Accent1 4 3 4 2 2" xfId="2788"/>
    <cellStyle name="40% - Accent1 4 3 4 2 2 2" xfId="2789"/>
    <cellStyle name="40% - Accent1 4 3 4 2 3" xfId="2790"/>
    <cellStyle name="40% - Accent1 4 3 4 3" xfId="2791"/>
    <cellStyle name="40% - Accent1 4 3 4 3 2" xfId="2792"/>
    <cellStyle name="40% - Accent1 4 3 4 4" xfId="2793"/>
    <cellStyle name="40% - Accent1 4 3 5" xfId="2794"/>
    <cellStyle name="40% - Accent1 4 3 5 2" xfId="2795"/>
    <cellStyle name="40% - Accent1 4 3 5 2 2" xfId="2796"/>
    <cellStyle name="40% - Accent1 4 3 5 2 2 2" xfId="2797"/>
    <cellStyle name="40% - Accent1 4 3 5 2 3" xfId="2798"/>
    <cellStyle name="40% - Accent1 4 3 5 3" xfId="2799"/>
    <cellStyle name="40% - Accent1 4 3 5 3 2" xfId="2800"/>
    <cellStyle name="40% - Accent1 4 3 5 4" xfId="2801"/>
    <cellStyle name="40% - Accent1 4 3 6" xfId="2802"/>
    <cellStyle name="40% - Accent1 4 3 6 2" xfId="2803"/>
    <cellStyle name="40% - Accent1 4 3 6 2 2" xfId="2804"/>
    <cellStyle name="40% - Accent1 4 3 6 3" xfId="2805"/>
    <cellStyle name="40% - Accent1 4 3 7" xfId="2806"/>
    <cellStyle name="40% - Accent1 4 3 7 2" xfId="2807"/>
    <cellStyle name="40% - Accent1 4 3 8" xfId="2808"/>
    <cellStyle name="40% - Accent1 4 3 9" xfId="2809"/>
    <cellStyle name="40% - Accent1 4 4" xfId="2810"/>
    <cellStyle name="40% - Accent1 4 4 2" xfId="2811"/>
    <cellStyle name="40% - Accent1 4 4 2 2" xfId="2812"/>
    <cellStyle name="40% - Accent1 4 4 2 2 2" xfId="2813"/>
    <cellStyle name="40% - Accent1 4 4 2 2 2 2" xfId="2814"/>
    <cellStyle name="40% - Accent1 4 4 2 2 2 2 2" xfId="2815"/>
    <cellStyle name="40% - Accent1 4 4 2 2 2 2 2 2" xfId="2816"/>
    <cellStyle name="40% - Accent1 4 4 2 2 2 2 3" xfId="2817"/>
    <cellStyle name="40% - Accent1 4 4 2 2 2 3" xfId="2818"/>
    <cellStyle name="40% - Accent1 4 4 2 2 2 3 2" xfId="2819"/>
    <cellStyle name="40% - Accent1 4 4 2 2 2 4" xfId="2820"/>
    <cellStyle name="40% - Accent1 4 4 2 2 3" xfId="2821"/>
    <cellStyle name="40% - Accent1 4 4 2 2 3 2" xfId="2822"/>
    <cellStyle name="40% - Accent1 4 4 2 2 3 2 2" xfId="2823"/>
    <cellStyle name="40% - Accent1 4 4 2 2 3 3" xfId="2824"/>
    <cellStyle name="40% - Accent1 4 4 2 2 4" xfId="2825"/>
    <cellStyle name="40% - Accent1 4 4 2 2 4 2" xfId="2826"/>
    <cellStyle name="40% - Accent1 4 4 2 2 5" xfId="2827"/>
    <cellStyle name="40% - Accent1 4 4 2 3" xfId="2828"/>
    <cellStyle name="40% - Accent1 4 4 2 3 2" xfId="2829"/>
    <cellStyle name="40% - Accent1 4 4 2 3 2 2" xfId="2830"/>
    <cellStyle name="40% - Accent1 4 4 2 3 2 2 2" xfId="2831"/>
    <cellStyle name="40% - Accent1 4 4 2 3 2 3" xfId="2832"/>
    <cellStyle name="40% - Accent1 4 4 2 3 3" xfId="2833"/>
    <cellStyle name="40% - Accent1 4 4 2 3 3 2" xfId="2834"/>
    <cellStyle name="40% - Accent1 4 4 2 3 4" xfId="2835"/>
    <cellStyle name="40% - Accent1 4 4 2 4" xfId="2836"/>
    <cellStyle name="40% - Accent1 4 4 2 4 2" xfId="2837"/>
    <cellStyle name="40% - Accent1 4 4 2 4 2 2" xfId="2838"/>
    <cellStyle name="40% - Accent1 4 4 2 4 2 2 2" xfId="2839"/>
    <cellStyle name="40% - Accent1 4 4 2 4 2 3" xfId="2840"/>
    <cellStyle name="40% - Accent1 4 4 2 4 3" xfId="2841"/>
    <cellStyle name="40% - Accent1 4 4 2 4 3 2" xfId="2842"/>
    <cellStyle name="40% - Accent1 4 4 2 4 4" xfId="2843"/>
    <cellStyle name="40% - Accent1 4 4 2 5" xfId="2844"/>
    <cellStyle name="40% - Accent1 4 4 2 5 2" xfId="2845"/>
    <cellStyle name="40% - Accent1 4 4 2 5 2 2" xfId="2846"/>
    <cellStyle name="40% - Accent1 4 4 2 5 3" xfId="2847"/>
    <cellStyle name="40% - Accent1 4 4 2 6" xfId="2848"/>
    <cellStyle name="40% - Accent1 4 4 2 6 2" xfId="2849"/>
    <cellStyle name="40% - Accent1 4 4 2 7" xfId="2850"/>
    <cellStyle name="40% - Accent1 4 4 3" xfId="2851"/>
    <cellStyle name="40% - Accent1 4 4 3 2" xfId="2852"/>
    <cellStyle name="40% - Accent1 4 4 3 2 2" xfId="2853"/>
    <cellStyle name="40% - Accent1 4 4 3 2 2 2" xfId="2854"/>
    <cellStyle name="40% - Accent1 4 4 3 2 2 2 2" xfId="2855"/>
    <cellStyle name="40% - Accent1 4 4 3 2 2 3" xfId="2856"/>
    <cellStyle name="40% - Accent1 4 4 3 2 3" xfId="2857"/>
    <cellStyle name="40% - Accent1 4 4 3 2 3 2" xfId="2858"/>
    <cellStyle name="40% - Accent1 4 4 3 2 4" xfId="2859"/>
    <cellStyle name="40% - Accent1 4 4 3 3" xfId="2860"/>
    <cellStyle name="40% - Accent1 4 4 3 3 2" xfId="2861"/>
    <cellStyle name="40% - Accent1 4 4 3 3 2 2" xfId="2862"/>
    <cellStyle name="40% - Accent1 4 4 3 3 3" xfId="2863"/>
    <cellStyle name="40% - Accent1 4 4 3 4" xfId="2864"/>
    <cellStyle name="40% - Accent1 4 4 3 4 2" xfId="2865"/>
    <cellStyle name="40% - Accent1 4 4 3 5" xfId="2866"/>
    <cellStyle name="40% - Accent1 4 4 4" xfId="2867"/>
    <cellStyle name="40% - Accent1 4 4 4 2" xfId="2868"/>
    <cellStyle name="40% - Accent1 4 4 4 2 2" xfId="2869"/>
    <cellStyle name="40% - Accent1 4 4 4 2 2 2" xfId="2870"/>
    <cellStyle name="40% - Accent1 4 4 4 2 3" xfId="2871"/>
    <cellStyle name="40% - Accent1 4 4 4 3" xfId="2872"/>
    <cellStyle name="40% - Accent1 4 4 4 3 2" xfId="2873"/>
    <cellStyle name="40% - Accent1 4 4 4 4" xfId="2874"/>
    <cellStyle name="40% - Accent1 4 4 5" xfId="2875"/>
    <cellStyle name="40% - Accent1 4 4 5 2" xfId="2876"/>
    <cellStyle name="40% - Accent1 4 4 5 2 2" xfId="2877"/>
    <cellStyle name="40% - Accent1 4 4 5 2 2 2" xfId="2878"/>
    <cellStyle name="40% - Accent1 4 4 5 2 3" xfId="2879"/>
    <cellStyle name="40% - Accent1 4 4 5 3" xfId="2880"/>
    <cellStyle name="40% - Accent1 4 4 5 3 2" xfId="2881"/>
    <cellStyle name="40% - Accent1 4 4 5 4" xfId="2882"/>
    <cellStyle name="40% - Accent1 4 4 6" xfId="2883"/>
    <cellStyle name="40% - Accent1 4 4 6 2" xfId="2884"/>
    <cellStyle name="40% - Accent1 4 4 6 2 2" xfId="2885"/>
    <cellStyle name="40% - Accent1 4 4 6 3" xfId="2886"/>
    <cellStyle name="40% - Accent1 4 4 7" xfId="2887"/>
    <cellStyle name="40% - Accent1 4 4 7 2" xfId="2888"/>
    <cellStyle name="40% - Accent1 4 4 8" xfId="2889"/>
    <cellStyle name="40% - Accent1 4 5" xfId="2890"/>
    <cellStyle name="40% - Accent1 4 5 2" xfId="2891"/>
    <cellStyle name="40% - Accent1 4 5 2 2" xfId="2892"/>
    <cellStyle name="40% - Accent1 4 5 2 2 2" xfId="2893"/>
    <cellStyle name="40% - Accent1 4 5 2 2 2 2" xfId="2894"/>
    <cellStyle name="40% - Accent1 4 5 2 2 2 2 2" xfId="2895"/>
    <cellStyle name="40% - Accent1 4 5 2 2 2 2 2 2" xfId="2896"/>
    <cellStyle name="40% - Accent1 4 5 2 2 2 2 3" xfId="2897"/>
    <cellStyle name="40% - Accent1 4 5 2 2 2 3" xfId="2898"/>
    <cellStyle name="40% - Accent1 4 5 2 2 2 3 2" xfId="2899"/>
    <cellStyle name="40% - Accent1 4 5 2 2 2 4" xfId="2900"/>
    <cellStyle name="40% - Accent1 4 5 2 2 3" xfId="2901"/>
    <cellStyle name="40% - Accent1 4 5 2 2 3 2" xfId="2902"/>
    <cellStyle name="40% - Accent1 4 5 2 2 3 2 2" xfId="2903"/>
    <cellStyle name="40% - Accent1 4 5 2 2 3 3" xfId="2904"/>
    <cellStyle name="40% - Accent1 4 5 2 2 4" xfId="2905"/>
    <cellStyle name="40% - Accent1 4 5 2 2 4 2" xfId="2906"/>
    <cellStyle name="40% - Accent1 4 5 2 2 5" xfId="2907"/>
    <cellStyle name="40% - Accent1 4 5 2 3" xfId="2908"/>
    <cellStyle name="40% - Accent1 4 5 2 3 2" xfId="2909"/>
    <cellStyle name="40% - Accent1 4 5 2 3 2 2" xfId="2910"/>
    <cellStyle name="40% - Accent1 4 5 2 3 2 2 2" xfId="2911"/>
    <cellStyle name="40% - Accent1 4 5 2 3 2 3" xfId="2912"/>
    <cellStyle name="40% - Accent1 4 5 2 3 3" xfId="2913"/>
    <cellStyle name="40% - Accent1 4 5 2 3 3 2" xfId="2914"/>
    <cellStyle name="40% - Accent1 4 5 2 3 4" xfId="2915"/>
    <cellStyle name="40% - Accent1 4 5 2 4" xfId="2916"/>
    <cellStyle name="40% - Accent1 4 5 2 4 2" xfId="2917"/>
    <cellStyle name="40% - Accent1 4 5 2 4 2 2" xfId="2918"/>
    <cellStyle name="40% - Accent1 4 5 2 4 2 2 2" xfId="2919"/>
    <cellStyle name="40% - Accent1 4 5 2 4 2 3" xfId="2920"/>
    <cellStyle name="40% - Accent1 4 5 2 4 3" xfId="2921"/>
    <cellStyle name="40% - Accent1 4 5 2 4 3 2" xfId="2922"/>
    <cellStyle name="40% - Accent1 4 5 2 4 4" xfId="2923"/>
    <cellStyle name="40% - Accent1 4 5 2 5" xfId="2924"/>
    <cellStyle name="40% - Accent1 4 5 2 5 2" xfId="2925"/>
    <cellStyle name="40% - Accent1 4 5 2 5 2 2" xfId="2926"/>
    <cellStyle name="40% - Accent1 4 5 2 5 3" xfId="2927"/>
    <cellStyle name="40% - Accent1 4 5 2 6" xfId="2928"/>
    <cellStyle name="40% - Accent1 4 5 2 6 2" xfId="2929"/>
    <cellStyle name="40% - Accent1 4 5 2 7" xfId="2930"/>
    <cellStyle name="40% - Accent1 4 5 3" xfId="2931"/>
    <cellStyle name="40% - Accent1 4 5 3 2" xfId="2932"/>
    <cellStyle name="40% - Accent1 4 5 3 2 2" xfId="2933"/>
    <cellStyle name="40% - Accent1 4 5 3 2 2 2" xfId="2934"/>
    <cellStyle name="40% - Accent1 4 5 3 2 2 2 2" xfId="2935"/>
    <cellStyle name="40% - Accent1 4 5 3 2 2 3" xfId="2936"/>
    <cellStyle name="40% - Accent1 4 5 3 2 3" xfId="2937"/>
    <cellStyle name="40% - Accent1 4 5 3 2 3 2" xfId="2938"/>
    <cellStyle name="40% - Accent1 4 5 3 2 4" xfId="2939"/>
    <cellStyle name="40% - Accent1 4 5 3 3" xfId="2940"/>
    <cellStyle name="40% - Accent1 4 5 3 3 2" xfId="2941"/>
    <cellStyle name="40% - Accent1 4 5 3 3 2 2" xfId="2942"/>
    <cellStyle name="40% - Accent1 4 5 3 3 3" xfId="2943"/>
    <cellStyle name="40% - Accent1 4 5 3 4" xfId="2944"/>
    <cellStyle name="40% - Accent1 4 5 3 4 2" xfId="2945"/>
    <cellStyle name="40% - Accent1 4 5 3 5" xfId="2946"/>
    <cellStyle name="40% - Accent1 4 5 4" xfId="2947"/>
    <cellStyle name="40% - Accent1 4 5 4 2" xfId="2948"/>
    <cellStyle name="40% - Accent1 4 5 4 2 2" xfId="2949"/>
    <cellStyle name="40% - Accent1 4 5 4 2 2 2" xfId="2950"/>
    <cellStyle name="40% - Accent1 4 5 4 2 3" xfId="2951"/>
    <cellStyle name="40% - Accent1 4 5 4 3" xfId="2952"/>
    <cellStyle name="40% - Accent1 4 5 4 3 2" xfId="2953"/>
    <cellStyle name="40% - Accent1 4 5 4 4" xfId="2954"/>
    <cellStyle name="40% - Accent1 4 5 5" xfId="2955"/>
    <cellStyle name="40% - Accent1 4 5 5 2" xfId="2956"/>
    <cellStyle name="40% - Accent1 4 5 5 2 2" xfId="2957"/>
    <cellStyle name="40% - Accent1 4 5 5 2 2 2" xfId="2958"/>
    <cellStyle name="40% - Accent1 4 5 5 2 3" xfId="2959"/>
    <cellStyle name="40% - Accent1 4 5 5 3" xfId="2960"/>
    <cellStyle name="40% - Accent1 4 5 5 3 2" xfId="2961"/>
    <cellStyle name="40% - Accent1 4 5 5 4" xfId="2962"/>
    <cellStyle name="40% - Accent1 4 5 6" xfId="2963"/>
    <cellStyle name="40% - Accent1 4 5 6 2" xfId="2964"/>
    <cellStyle name="40% - Accent1 4 5 6 2 2" xfId="2965"/>
    <cellStyle name="40% - Accent1 4 5 6 3" xfId="2966"/>
    <cellStyle name="40% - Accent1 4 5 7" xfId="2967"/>
    <cellStyle name="40% - Accent1 4 5 7 2" xfId="2968"/>
    <cellStyle name="40% - Accent1 4 5 8" xfId="2969"/>
    <cellStyle name="40% - Accent1 4 6" xfId="2970"/>
    <cellStyle name="40% - Accent1 4 6 2" xfId="2971"/>
    <cellStyle name="40% - Accent1 4 6 2 2" xfId="2972"/>
    <cellStyle name="40% - Accent1 4 6 2 2 2" xfId="2973"/>
    <cellStyle name="40% - Accent1 4 6 2 2 2 2" xfId="2974"/>
    <cellStyle name="40% - Accent1 4 6 2 2 2 2 2" xfId="2975"/>
    <cellStyle name="40% - Accent1 4 6 2 2 2 3" xfId="2976"/>
    <cellStyle name="40% - Accent1 4 6 2 2 3" xfId="2977"/>
    <cellStyle name="40% - Accent1 4 6 2 2 3 2" xfId="2978"/>
    <cellStyle name="40% - Accent1 4 6 2 2 4" xfId="2979"/>
    <cellStyle name="40% - Accent1 4 6 2 3" xfId="2980"/>
    <cellStyle name="40% - Accent1 4 6 2 3 2" xfId="2981"/>
    <cellStyle name="40% - Accent1 4 6 2 3 2 2" xfId="2982"/>
    <cellStyle name="40% - Accent1 4 6 2 3 3" xfId="2983"/>
    <cellStyle name="40% - Accent1 4 6 2 4" xfId="2984"/>
    <cellStyle name="40% - Accent1 4 6 2 4 2" xfId="2985"/>
    <cellStyle name="40% - Accent1 4 6 2 5" xfId="2986"/>
    <cellStyle name="40% - Accent1 4 6 3" xfId="2987"/>
    <cellStyle name="40% - Accent1 4 6 3 2" xfId="2988"/>
    <cellStyle name="40% - Accent1 4 6 3 2 2" xfId="2989"/>
    <cellStyle name="40% - Accent1 4 6 3 2 2 2" xfId="2990"/>
    <cellStyle name="40% - Accent1 4 6 3 2 3" xfId="2991"/>
    <cellStyle name="40% - Accent1 4 6 3 3" xfId="2992"/>
    <cellStyle name="40% - Accent1 4 6 3 3 2" xfId="2993"/>
    <cellStyle name="40% - Accent1 4 6 3 4" xfId="2994"/>
    <cellStyle name="40% - Accent1 4 6 4" xfId="2995"/>
    <cellStyle name="40% - Accent1 4 6 4 2" xfId="2996"/>
    <cellStyle name="40% - Accent1 4 6 4 2 2" xfId="2997"/>
    <cellStyle name="40% - Accent1 4 6 4 2 2 2" xfId="2998"/>
    <cellStyle name="40% - Accent1 4 6 4 2 3" xfId="2999"/>
    <cellStyle name="40% - Accent1 4 6 4 3" xfId="3000"/>
    <cellStyle name="40% - Accent1 4 6 4 3 2" xfId="3001"/>
    <cellStyle name="40% - Accent1 4 6 4 4" xfId="3002"/>
    <cellStyle name="40% - Accent1 4 6 5" xfId="3003"/>
    <cellStyle name="40% - Accent1 4 6 5 2" xfId="3004"/>
    <cellStyle name="40% - Accent1 4 6 5 2 2" xfId="3005"/>
    <cellStyle name="40% - Accent1 4 6 5 3" xfId="3006"/>
    <cellStyle name="40% - Accent1 4 6 6" xfId="3007"/>
    <cellStyle name="40% - Accent1 4 6 6 2" xfId="3008"/>
    <cellStyle name="40% - Accent1 4 6 7" xfId="3009"/>
    <cellStyle name="40% - Accent1 4 7" xfId="3010"/>
    <cellStyle name="40% - Accent1 4 7 2" xfId="3011"/>
    <cellStyle name="40% - Accent1 4 7 2 2" xfId="3012"/>
    <cellStyle name="40% - Accent1 4 7 2 2 2" xfId="3013"/>
    <cellStyle name="40% - Accent1 4 7 2 2 2 2" xfId="3014"/>
    <cellStyle name="40% - Accent1 4 7 2 2 3" xfId="3015"/>
    <cellStyle name="40% - Accent1 4 7 2 3" xfId="3016"/>
    <cellStyle name="40% - Accent1 4 7 2 3 2" xfId="3017"/>
    <cellStyle name="40% - Accent1 4 7 2 4" xfId="3018"/>
    <cellStyle name="40% - Accent1 4 7 3" xfId="3019"/>
    <cellStyle name="40% - Accent1 4 7 3 2" xfId="3020"/>
    <cellStyle name="40% - Accent1 4 7 3 2 2" xfId="3021"/>
    <cellStyle name="40% - Accent1 4 7 3 2 2 2" xfId="3022"/>
    <cellStyle name="40% - Accent1 4 7 3 2 3" xfId="3023"/>
    <cellStyle name="40% - Accent1 4 7 3 3" xfId="3024"/>
    <cellStyle name="40% - Accent1 4 7 3 3 2" xfId="3025"/>
    <cellStyle name="40% - Accent1 4 7 3 4" xfId="3026"/>
    <cellStyle name="40% - Accent1 4 7 4" xfId="3027"/>
    <cellStyle name="40% - Accent1 4 7 4 2" xfId="3028"/>
    <cellStyle name="40% - Accent1 4 7 4 2 2" xfId="3029"/>
    <cellStyle name="40% - Accent1 4 7 4 3" xfId="3030"/>
    <cellStyle name="40% - Accent1 4 7 5" xfId="3031"/>
    <cellStyle name="40% - Accent1 4 7 5 2" xfId="3032"/>
    <cellStyle name="40% - Accent1 4 7 6" xfId="3033"/>
    <cellStyle name="40% - Accent1 4 8" xfId="3034"/>
    <cellStyle name="40% - Accent1 4 8 2" xfId="3035"/>
    <cellStyle name="40% - Accent1 4 8 2 2" xfId="3036"/>
    <cellStyle name="40% - Accent1 4 8 2 2 2" xfId="3037"/>
    <cellStyle name="40% - Accent1 4 8 2 3" xfId="3038"/>
    <cellStyle name="40% - Accent1 4 8 3" xfId="3039"/>
    <cellStyle name="40% - Accent1 4 8 3 2" xfId="3040"/>
    <cellStyle name="40% - Accent1 4 8 4" xfId="3041"/>
    <cellStyle name="40% - Accent1 4 9" xfId="3042"/>
    <cellStyle name="40% - Accent1 4 9 2" xfId="3043"/>
    <cellStyle name="40% - Accent1 4 9 2 2" xfId="3044"/>
    <cellStyle name="40% - Accent1 4 9 2 2 2" xfId="3045"/>
    <cellStyle name="40% - Accent1 4 9 2 3" xfId="3046"/>
    <cellStyle name="40% - Accent1 4 9 3" xfId="3047"/>
    <cellStyle name="40% - Accent1 4 9 3 2" xfId="3048"/>
    <cellStyle name="40% - Accent1 4 9 4" xfId="3049"/>
    <cellStyle name="40% - Accent1 5" xfId="3050"/>
    <cellStyle name="40% - Accent1 6" xfId="3051"/>
    <cellStyle name="40% - Accent1 7" xfId="3052"/>
    <cellStyle name="40% - Accent1 8" xfId="3053"/>
    <cellStyle name="40% - Accent1 9" xfId="3054"/>
    <cellStyle name="40% - Accent2" xfId="41020" builtinId="35" customBuiltin="1"/>
    <cellStyle name="40% - Accent2 10" xfId="3055"/>
    <cellStyle name="40% - Accent2 2" xfId="3056"/>
    <cellStyle name="40% - Accent2 3" xfId="3057"/>
    <cellStyle name="40% - Accent2 4" xfId="3058"/>
    <cellStyle name="40% - Accent2 4 10" xfId="3059"/>
    <cellStyle name="40% - Accent2 4 10 2" xfId="3060"/>
    <cellStyle name="40% - Accent2 4 10 2 2" xfId="3061"/>
    <cellStyle name="40% - Accent2 4 10 3" xfId="3062"/>
    <cellStyle name="40% - Accent2 4 11" xfId="3063"/>
    <cellStyle name="40% - Accent2 4 11 2" xfId="3064"/>
    <cellStyle name="40% - Accent2 4 12" xfId="3065"/>
    <cellStyle name="40% - Accent2 4 13" xfId="3066"/>
    <cellStyle name="40% - Accent2 4 2" xfId="3067"/>
    <cellStyle name="40% - Accent2 4 2 2" xfId="3068"/>
    <cellStyle name="40% - Accent2 4 2 2 2" xfId="3069"/>
    <cellStyle name="40% - Accent2 4 2 2 2 2" xfId="3070"/>
    <cellStyle name="40% - Accent2 4 2 2 2 2 2" xfId="3071"/>
    <cellStyle name="40% - Accent2 4 2 2 2 2 2 2" xfId="3072"/>
    <cellStyle name="40% - Accent2 4 2 2 2 2 2 2 2" xfId="3073"/>
    <cellStyle name="40% - Accent2 4 2 2 2 2 2 3" xfId="3074"/>
    <cellStyle name="40% - Accent2 4 2 2 2 2 3" xfId="3075"/>
    <cellStyle name="40% - Accent2 4 2 2 2 2 3 2" xfId="3076"/>
    <cellStyle name="40% - Accent2 4 2 2 2 2 4" xfId="3077"/>
    <cellStyle name="40% - Accent2 4 2 2 2 3" xfId="3078"/>
    <cellStyle name="40% - Accent2 4 2 2 2 3 2" xfId="3079"/>
    <cellStyle name="40% - Accent2 4 2 2 2 3 2 2" xfId="3080"/>
    <cellStyle name="40% - Accent2 4 2 2 2 3 3" xfId="3081"/>
    <cellStyle name="40% - Accent2 4 2 2 2 4" xfId="3082"/>
    <cellStyle name="40% - Accent2 4 2 2 2 4 2" xfId="3083"/>
    <cellStyle name="40% - Accent2 4 2 2 2 5" xfId="3084"/>
    <cellStyle name="40% - Accent2 4 2 2 3" xfId="3085"/>
    <cellStyle name="40% - Accent2 4 2 2 3 2" xfId="3086"/>
    <cellStyle name="40% - Accent2 4 2 2 3 2 2" xfId="3087"/>
    <cellStyle name="40% - Accent2 4 2 2 3 2 2 2" xfId="3088"/>
    <cellStyle name="40% - Accent2 4 2 2 3 2 3" xfId="3089"/>
    <cellStyle name="40% - Accent2 4 2 2 3 3" xfId="3090"/>
    <cellStyle name="40% - Accent2 4 2 2 3 3 2" xfId="3091"/>
    <cellStyle name="40% - Accent2 4 2 2 3 4" xfId="3092"/>
    <cellStyle name="40% - Accent2 4 2 2 4" xfId="3093"/>
    <cellStyle name="40% - Accent2 4 2 2 4 2" xfId="3094"/>
    <cellStyle name="40% - Accent2 4 2 2 4 2 2" xfId="3095"/>
    <cellStyle name="40% - Accent2 4 2 2 4 2 2 2" xfId="3096"/>
    <cellStyle name="40% - Accent2 4 2 2 4 2 3" xfId="3097"/>
    <cellStyle name="40% - Accent2 4 2 2 4 3" xfId="3098"/>
    <cellStyle name="40% - Accent2 4 2 2 4 3 2" xfId="3099"/>
    <cellStyle name="40% - Accent2 4 2 2 4 4" xfId="3100"/>
    <cellStyle name="40% - Accent2 4 2 2 5" xfId="3101"/>
    <cellStyle name="40% - Accent2 4 2 2 5 2" xfId="3102"/>
    <cellStyle name="40% - Accent2 4 2 2 5 2 2" xfId="3103"/>
    <cellStyle name="40% - Accent2 4 2 2 5 3" xfId="3104"/>
    <cellStyle name="40% - Accent2 4 2 2 6" xfId="3105"/>
    <cellStyle name="40% - Accent2 4 2 2 6 2" xfId="3106"/>
    <cellStyle name="40% - Accent2 4 2 2 7" xfId="3107"/>
    <cellStyle name="40% - Accent2 4 2 3" xfId="3108"/>
    <cellStyle name="40% - Accent2 4 2 3 2" xfId="3109"/>
    <cellStyle name="40% - Accent2 4 2 3 2 2" xfId="3110"/>
    <cellStyle name="40% - Accent2 4 2 3 2 2 2" xfId="3111"/>
    <cellStyle name="40% - Accent2 4 2 3 2 2 2 2" xfId="3112"/>
    <cellStyle name="40% - Accent2 4 2 3 2 2 3" xfId="3113"/>
    <cellStyle name="40% - Accent2 4 2 3 2 3" xfId="3114"/>
    <cellStyle name="40% - Accent2 4 2 3 2 3 2" xfId="3115"/>
    <cellStyle name="40% - Accent2 4 2 3 2 4" xfId="3116"/>
    <cellStyle name="40% - Accent2 4 2 3 3" xfId="3117"/>
    <cellStyle name="40% - Accent2 4 2 3 3 2" xfId="3118"/>
    <cellStyle name="40% - Accent2 4 2 3 3 2 2" xfId="3119"/>
    <cellStyle name="40% - Accent2 4 2 3 3 2 2 2" xfId="3120"/>
    <cellStyle name="40% - Accent2 4 2 3 3 2 3" xfId="3121"/>
    <cellStyle name="40% - Accent2 4 2 3 3 3" xfId="3122"/>
    <cellStyle name="40% - Accent2 4 2 3 3 3 2" xfId="3123"/>
    <cellStyle name="40% - Accent2 4 2 3 3 4" xfId="3124"/>
    <cellStyle name="40% - Accent2 4 2 3 4" xfId="3125"/>
    <cellStyle name="40% - Accent2 4 2 3 4 2" xfId="3126"/>
    <cellStyle name="40% - Accent2 4 2 3 4 2 2" xfId="3127"/>
    <cellStyle name="40% - Accent2 4 2 3 4 3" xfId="3128"/>
    <cellStyle name="40% - Accent2 4 2 3 5" xfId="3129"/>
    <cellStyle name="40% - Accent2 4 2 3 5 2" xfId="3130"/>
    <cellStyle name="40% - Accent2 4 2 3 6" xfId="3131"/>
    <cellStyle name="40% - Accent2 4 2 4" xfId="3132"/>
    <cellStyle name="40% - Accent2 4 2 4 2" xfId="3133"/>
    <cellStyle name="40% - Accent2 4 2 4 2 2" xfId="3134"/>
    <cellStyle name="40% - Accent2 4 2 4 2 2 2" xfId="3135"/>
    <cellStyle name="40% - Accent2 4 2 4 2 3" xfId="3136"/>
    <cellStyle name="40% - Accent2 4 2 4 3" xfId="3137"/>
    <cellStyle name="40% - Accent2 4 2 4 3 2" xfId="3138"/>
    <cellStyle name="40% - Accent2 4 2 4 4" xfId="3139"/>
    <cellStyle name="40% - Accent2 4 2 5" xfId="3140"/>
    <cellStyle name="40% - Accent2 4 2 5 2" xfId="3141"/>
    <cellStyle name="40% - Accent2 4 2 5 2 2" xfId="3142"/>
    <cellStyle name="40% - Accent2 4 2 5 2 2 2" xfId="3143"/>
    <cellStyle name="40% - Accent2 4 2 5 2 3" xfId="3144"/>
    <cellStyle name="40% - Accent2 4 2 5 3" xfId="3145"/>
    <cellStyle name="40% - Accent2 4 2 5 3 2" xfId="3146"/>
    <cellStyle name="40% - Accent2 4 2 5 4" xfId="3147"/>
    <cellStyle name="40% - Accent2 4 2 6" xfId="3148"/>
    <cellStyle name="40% - Accent2 4 2 6 2" xfId="3149"/>
    <cellStyle name="40% - Accent2 4 2 6 2 2" xfId="3150"/>
    <cellStyle name="40% - Accent2 4 2 6 3" xfId="3151"/>
    <cellStyle name="40% - Accent2 4 2 7" xfId="3152"/>
    <cellStyle name="40% - Accent2 4 2 7 2" xfId="3153"/>
    <cellStyle name="40% - Accent2 4 2 8" xfId="3154"/>
    <cellStyle name="40% - Accent2 4 2 9" xfId="3155"/>
    <cellStyle name="40% - Accent2 4 3" xfId="3156"/>
    <cellStyle name="40% - Accent2 4 3 2" xfId="3157"/>
    <cellStyle name="40% - Accent2 4 3 2 2" xfId="3158"/>
    <cellStyle name="40% - Accent2 4 3 2 2 2" xfId="3159"/>
    <cellStyle name="40% - Accent2 4 3 2 2 2 2" xfId="3160"/>
    <cellStyle name="40% - Accent2 4 3 2 2 2 2 2" xfId="3161"/>
    <cellStyle name="40% - Accent2 4 3 2 2 2 2 2 2" xfId="3162"/>
    <cellStyle name="40% - Accent2 4 3 2 2 2 2 3" xfId="3163"/>
    <cellStyle name="40% - Accent2 4 3 2 2 2 3" xfId="3164"/>
    <cellStyle name="40% - Accent2 4 3 2 2 2 3 2" xfId="3165"/>
    <cellStyle name="40% - Accent2 4 3 2 2 2 4" xfId="3166"/>
    <cellStyle name="40% - Accent2 4 3 2 2 3" xfId="3167"/>
    <cellStyle name="40% - Accent2 4 3 2 2 3 2" xfId="3168"/>
    <cellStyle name="40% - Accent2 4 3 2 2 3 2 2" xfId="3169"/>
    <cellStyle name="40% - Accent2 4 3 2 2 3 3" xfId="3170"/>
    <cellStyle name="40% - Accent2 4 3 2 2 4" xfId="3171"/>
    <cellStyle name="40% - Accent2 4 3 2 2 4 2" xfId="3172"/>
    <cellStyle name="40% - Accent2 4 3 2 2 5" xfId="3173"/>
    <cellStyle name="40% - Accent2 4 3 2 3" xfId="3174"/>
    <cellStyle name="40% - Accent2 4 3 2 3 2" xfId="3175"/>
    <cellStyle name="40% - Accent2 4 3 2 3 2 2" xfId="3176"/>
    <cellStyle name="40% - Accent2 4 3 2 3 2 2 2" xfId="3177"/>
    <cellStyle name="40% - Accent2 4 3 2 3 2 3" xfId="3178"/>
    <cellStyle name="40% - Accent2 4 3 2 3 3" xfId="3179"/>
    <cellStyle name="40% - Accent2 4 3 2 3 3 2" xfId="3180"/>
    <cellStyle name="40% - Accent2 4 3 2 3 4" xfId="3181"/>
    <cellStyle name="40% - Accent2 4 3 2 4" xfId="3182"/>
    <cellStyle name="40% - Accent2 4 3 2 4 2" xfId="3183"/>
    <cellStyle name="40% - Accent2 4 3 2 4 2 2" xfId="3184"/>
    <cellStyle name="40% - Accent2 4 3 2 4 2 2 2" xfId="3185"/>
    <cellStyle name="40% - Accent2 4 3 2 4 2 3" xfId="3186"/>
    <cellStyle name="40% - Accent2 4 3 2 4 3" xfId="3187"/>
    <cellStyle name="40% - Accent2 4 3 2 4 3 2" xfId="3188"/>
    <cellStyle name="40% - Accent2 4 3 2 4 4" xfId="3189"/>
    <cellStyle name="40% - Accent2 4 3 2 5" xfId="3190"/>
    <cellStyle name="40% - Accent2 4 3 2 5 2" xfId="3191"/>
    <cellStyle name="40% - Accent2 4 3 2 5 2 2" xfId="3192"/>
    <cellStyle name="40% - Accent2 4 3 2 5 3" xfId="3193"/>
    <cellStyle name="40% - Accent2 4 3 2 6" xfId="3194"/>
    <cellStyle name="40% - Accent2 4 3 2 6 2" xfId="3195"/>
    <cellStyle name="40% - Accent2 4 3 2 7" xfId="3196"/>
    <cellStyle name="40% - Accent2 4 3 3" xfId="3197"/>
    <cellStyle name="40% - Accent2 4 3 3 2" xfId="3198"/>
    <cellStyle name="40% - Accent2 4 3 3 2 2" xfId="3199"/>
    <cellStyle name="40% - Accent2 4 3 3 2 2 2" xfId="3200"/>
    <cellStyle name="40% - Accent2 4 3 3 2 2 2 2" xfId="3201"/>
    <cellStyle name="40% - Accent2 4 3 3 2 2 3" xfId="3202"/>
    <cellStyle name="40% - Accent2 4 3 3 2 3" xfId="3203"/>
    <cellStyle name="40% - Accent2 4 3 3 2 3 2" xfId="3204"/>
    <cellStyle name="40% - Accent2 4 3 3 2 4" xfId="3205"/>
    <cellStyle name="40% - Accent2 4 3 3 3" xfId="3206"/>
    <cellStyle name="40% - Accent2 4 3 3 3 2" xfId="3207"/>
    <cellStyle name="40% - Accent2 4 3 3 3 2 2" xfId="3208"/>
    <cellStyle name="40% - Accent2 4 3 3 3 2 2 2" xfId="3209"/>
    <cellStyle name="40% - Accent2 4 3 3 3 2 3" xfId="3210"/>
    <cellStyle name="40% - Accent2 4 3 3 3 3" xfId="3211"/>
    <cellStyle name="40% - Accent2 4 3 3 3 3 2" xfId="3212"/>
    <cellStyle name="40% - Accent2 4 3 3 3 4" xfId="3213"/>
    <cellStyle name="40% - Accent2 4 3 3 4" xfId="3214"/>
    <cellStyle name="40% - Accent2 4 3 3 4 2" xfId="3215"/>
    <cellStyle name="40% - Accent2 4 3 3 4 2 2" xfId="3216"/>
    <cellStyle name="40% - Accent2 4 3 3 4 3" xfId="3217"/>
    <cellStyle name="40% - Accent2 4 3 3 5" xfId="3218"/>
    <cellStyle name="40% - Accent2 4 3 3 5 2" xfId="3219"/>
    <cellStyle name="40% - Accent2 4 3 3 6" xfId="3220"/>
    <cellStyle name="40% - Accent2 4 3 4" xfId="3221"/>
    <cellStyle name="40% - Accent2 4 3 4 2" xfId="3222"/>
    <cellStyle name="40% - Accent2 4 3 4 2 2" xfId="3223"/>
    <cellStyle name="40% - Accent2 4 3 4 2 2 2" xfId="3224"/>
    <cellStyle name="40% - Accent2 4 3 4 2 3" xfId="3225"/>
    <cellStyle name="40% - Accent2 4 3 4 3" xfId="3226"/>
    <cellStyle name="40% - Accent2 4 3 4 3 2" xfId="3227"/>
    <cellStyle name="40% - Accent2 4 3 4 4" xfId="3228"/>
    <cellStyle name="40% - Accent2 4 3 5" xfId="3229"/>
    <cellStyle name="40% - Accent2 4 3 5 2" xfId="3230"/>
    <cellStyle name="40% - Accent2 4 3 5 2 2" xfId="3231"/>
    <cellStyle name="40% - Accent2 4 3 5 2 2 2" xfId="3232"/>
    <cellStyle name="40% - Accent2 4 3 5 2 3" xfId="3233"/>
    <cellStyle name="40% - Accent2 4 3 5 3" xfId="3234"/>
    <cellStyle name="40% - Accent2 4 3 5 3 2" xfId="3235"/>
    <cellStyle name="40% - Accent2 4 3 5 4" xfId="3236"/>
    <cellStyle name="40% - Accent2 4 3 6" xfId="3237"/>
    <cellStyle name="40% - Accent2 4 3 6 2" xfId="3238"/>
    <cellStyle name="40% - Accent2 4 3 6 2 2" xfId="3239"/>
    <cellStyle name="40% - Accent2 4 3 6 3" xfId="3240"/>
    <cellStyle name="40% - Accent2 4 3 7" xfId="3241"/>
    <cellStyle name="40% - Accent2 4 3 7 2" xfId="3242"/>
    <cellStyle name="40% - Accent2 4 3 8" xfId="3243"/>
    <cellStyle name="40% - Accent2 4 3 9" xfId="3244"/>
    <cellStyle name="40% - Accent2 4 4" xfId="3245"/>
    <cellStyle name="40% - Accent2 4 4 2" xfId="3246"/>
    <cellStyle name="40% - Accent2 4 4 2 2" xfId="3247"/>
    <cellStyle name="40% - Accent2 4 4 2 2 2" xfId="3248"/>
    <cellStyle name="40% - Accent2 4 4 2 2 2 2" xfId="3249"/>
    <cellStyle name="40% - Accent2 4 4 2 2 2 2 2" xfId="3250"/>
    <cellStyle name="40% - Accent2 4 4 2 2 2 2 2 2" xfId="3251"/>
    <cellStyle name="40% - Accent2 4 4 2 2 2 2 3" xfId="3252"/>
    <cellStyle name="40% - Accent2 4 4 2 2 2 3" xfId="3253"/>
    <cellStyle name="40% - Accent2 4 4 2 2 2 3 2" xfId="3254"/>
    <cellStyle name="40% - Accent2 4 4 2 2 2 4" xfId="3255"/>
    <cellStyle name="40% - Accent2 4 4 2 2 3" xfId="3256"/>
    <cellStyle name="40% - Accent2 4 4 2 2 3 2" xfId="3257"/>
    <cellStyle name="40% - Accent2 4 4 2 2 3 2 2" xfId="3258"/>
    <cellStyle name="40% - Accent2 4 4 2 2 3 3" xfId="3259"/>
    <cellStyle name="40% - Accent2 4 4 2 2 4" xfId="3260"/>
    <cellStyle name="40% - Accent2 4 4 2 2 4 2" xfId="3261"/>
    <cellStyle name="40% - Accent2 4 4 2 2 5" xfId="3262"/>
    <cellStyle name="40% - Accent2 4 4 2 3" xfId="3263"/>
    <cellStyle name="40% - Accent2 4 4 2 3 2" xfId="3264"/>
    <cellStyle name="40% - Accent2 4 4 2 3 2 2" xfId="3265"/>
    <cellStyle name="40% - Accent2 4 4 2 3 2 2 2" xfId="3266"/>
    <cellStyle name="40% - Accent2 4 4 2 3 2 3" xfId="3267"/>
    <cellStyle name="40% - Accent2 4 4 2 3 3" xfId="3268"/>
    <cellStyle name="40% - Accent2 4 4 2 3 3 2" xfId="3269"/>
    <cellStyle name="40% - Accent2 4 4 2 3 4" xfId="3270"/>
    <cellStyle name="40% - Accent2 4 4 2 4" xfId="3271"/>
    <cellStyle name="40% - Accent2 4 4 2 4 2" xfId="3272"/>
    <cellStyle name="40% - Accent2 4 4 2 4 2 2" xfId="3273"/>
    <cellStyle name="40% - Accent2 4 4 2 4 2 2 2" xfId="3274"/>
    <cellStyle name="40% - Accent2 4 4 2 4 2 3" xfId="3275"/>
    <cellStyle name="40% - Accent2 4 4 2 4 3" xfId="3276"/>
    <cellStyle name="40% - Accent2 4 4 2 4 3 2" xfId="3277"/>
    <cellStyle name="40% - Accent2 4 4 2 4 4" xfId="3278"/>
    <cellStyle name="40% - Accent2 4 4 2 5" xfId="3279"/>
    <cellStyle name="40% - Accent2 4 4 2 5 2" xfId="3280"/>
    <cellStyle name="40% - Accent2 4 4 2 5 2 2" xfId="3281"/>
    <cellStyle name="40% - Accent2 4 4 2 5 3" xfId="3282"/>
    <cellStyle name="40% - Accent2 4 4 2 6" xfId="3283"/>
    <cellStyle name="40% - Accent2 4 4 2 6 2" xfId="3284"/>
    <cellStyle name="40% - Accent2 4 4 2 7" xfId="3285"/>
    <cellStyle name="40% - Accent2 4 4 3" xfId="3286"/>
    <cellStyle name="40% - Accent2 4 4 3 2" xfId="3287"/>
    <cellStyle name="40% - Accent2 4 4 3 2 2" xfId="3288"/>
    <cellStyle name="40% - Accent2 4 4 3 2 2 2" xfId="3289"/>
    <cellStyle name="40% - Accent2 4 4 3 2 2 2 2" xfId="3290"/>
    <cellStyle name="40% - Accent2 4 4 3 2 2 3" xfId="3291"/>
    <cellStyle name="40% - Accent2 4 4 3 2 3" xfId="3292"/>
    <cellStyle name="40% - Accent2 4 4 3 2 3 2" xfId="3293"/>
    <cellStyle name="40% - Accent2 4 4 3 2 4" xfId="3294"/>
    <cellStyle name="40% - Accent2 4 4 3 3" xfId="3295"/>
    <cellStyle name="40% - Accent2 4 4 3 3 2" xfId="3296"/>
    <cellStyle name="40% - Accent2 4 4 3 3 2 2" xfId="3297"/>
    <cellStyle name="40% - Accent2 4 4 3 3 3" xfId="3298"/>
    <cellStyle name="40% - Accent2 4 4 3 4" xfId="3299"/>
    <cellStyle name="40% - Accent2 4 4 3 4 2" xfId="3300"/>
    <cellStyle name="40% - Accent2 4 4 3 5" xfId="3301"/>
    <cellStyle name="40% - Accent2 4 4 4" xfId="3302"/>
    <cellStyle name="40% - Accent2 4 4 4 2" xfId="3303"/>
    <cellStyle name="40% - Accent2 4 4 4 2 2" xfId="3304"/>
    <cellStyle name="40% - Accent2 4 4 4 2 2 2" xfId="3305"/>
    <cellStyle name="40% - Accent2 4 4 4 2 3" xfId="3306"/>
    <cellStyle name="40% - Accent2 4 4 4 3" xfId="3307"/>
    <cellStyle name="40% - Accent2 4 4 4 3 2" xfId="3308"/>
    <cellStyle name="40% - Accent2 4 4 4 4" xfId="3309"/>
    <cellStyle name="40% - Accent2 4 4 5" xfId="3310"/>
    <cellStyle name="40% - Accent2 4 4 5 2" xfId="3311"/>
    <cellStyle name="40% - Accent2 4 4 5 2 2" xfId="3312"/>
    <cellStyle name="40% - Accent2 4 4 5 2 2 2" xfId="3313"/>
    <cellStyle name="40% - Accent2 4 4 5 2 3" xfId="3314"/>
    <cellStyle name="40% - Accent2 4 4 5 3" xfId="3315"/>
    <cellStyle name="40% - Accent2 4 4 5 3 2" xfId="3316"/>
    <cellStyle name="40% - Accent2 4 4 5 4" xfId="3317"/>
    <cellStyle name="40% - Accent2 4 4 6" xfId="3318"/>
    <cellStyle name="40% - Accent2 4 4 6 2" xfId="3319"/>
    <cellStyle name="40% - Accent2 4 4 6 2 2" xfId="3320"/>
    <cellStyle name="40% - Accent2 4 4 6 3" xfId="3321"/>
    <cellStyle name="40% - Accent2 4 4 7" xfId="3322"/>
    <cellStyle name="40% - Accent2 4 4 7 2" xfId="3323"/>
    <cellStyle name="40% - Accent2 4 4 8" xfId="3324"/>
    <cellStyle name="40% - Accent2 4 5" xfId="3325"/>
    <cellStyle name="40% - Accent2 4 5 2" xfId="3326"/>
    <cellStyle name="40% - Accent2 4 5 2 2" xfId="3327"/>
    <cellStyle name="40% - Accent2 4 5 2 2 2" xfId="3328"/>
    <cellStyle name="40% - Accent2 4 5 2 2 2 2" xfId="3329"/>
    <cellStyle name="40% - Accent2 4 5 2 2 2 2 2" xfId="3330"/>
    <cellStyle name="40% - Accent2 4 5 2 2 2 2 2 2" xfId="3331"/>
    <cellStyle name="40% - Accent2 4 5 2 2 2 2 3" xfId="3332"/>
    <cellStyle name="40% - Accent2 4 5 2 2 2 3" xfId="3333"/>
    <cellStyle name="40% - Accent2 4 5 2 2 2 3 2" xfId="3334"/>
    <cellStyle name="40% - Accent2 4 5 2 2 2 4" xfId="3335"/>
    <cellStyle name="40% - Accent2 4 5 2 2 3" xfId="3336"/>
    <cellStyle name="40% - Accent2 4 5 2 2 3 2" xfId="3337"/>
    <cellStyle name="40% - Accent2 4 5 2 2 3 2 2" xfId="3338"/>
    <cellStyle name="40% - Accent2 4 5 2 2 3 3" xfId="3339"/>
    <cellStyle name="40% - Accent2 4 5 2 2 4" xfId="3340"/>
    <cellStyle name="40% - Accent2 4 5 2 2 4 2" xfId="3341"/>
    <cellStyle name="40% - Accent2 4 5 2 2 5" xfId="3342"/>
    <cellStyle name="40% - Accent2 4 5 2 3" xfId="3343"/>
    <cellStyle name="40% - Accent2 4 5 2 3 2" xfId="3344"/>
    <cellStyle name="40% - Accent2 4 5 2 3 2 2" xfId="3345"/>
    <cellStyle name="40% - Accent2 4 5 2 3 2 2 2" xfId="3346"/>
    <cellStyle name="40% - Accent2 4 5 2 3 2 3" xfId="3347"/>
    <cellStyle name="40% - Accent2 4 5 2 3 3" xfId="3348"/>
    <cellStyle name="40% - Accent2 4 5 2 3 3 2" xfId="3349"/>
    <cellStyle name="40% - Accent2 4 5 2 3 4" xfId="3350"/>
    <cellStyle name="40% - Accent2 4 5 2 4" xfId="3351"/>
    <cellStyle name="40% - Accent2 4 5 2 4 2" xfId="3352"/>
    <cellStyle name="40% - Accent2 4 5 2 4 2 2" xfId="3353"/>
    <cellStyle name="40% - Accent2 4 5 2 4 2 2 2" xfId="3354"/>
    <cellStyle name="40% - Accent2 4 5 2 4 2 3" xfId="3355"/>
    <cellStyle name="40% - Accent2 4 5 2 4 3" xfId="3356"/>
    <cellStyle name="40% - Accent2 4 5 2 4 3 2" xfId="3357"/>
    <cellStyle name="40% - Accent2 4 5 2 4 4" xfId="3358"/>
    <cellStyle name="40% - Accent2 4 5 2 5" xfId="3359"/>
    <cellStyle name="40% - Accent2 4 5 2 5 2" xfId="3360"/>
    <cellStyle name="40% - Accent2 4 5 2 5 2 2" xfId="3361"/>
    <cellStyle name="40% - Accent2 4 5 2 5 3" xfId="3362"/>
    <cellStyle name="40% - Accent2 4 5 2 6" xfId="3363"/>
    <cellStyle name="40% - Accent2 4 5 2 6 2" xfId="3364"/>
    <cellStyle name="40% - Accent2 4 5 2 7" xfId="3365"/>
    <cellStyle name="40% - Accent2 4 5 3" xfId="3366"/>
    <cellStyle name="40% - Accent2 4 5 3 2" xfId="3367"/>
    <cellStyle name="40% - Accent2 4 5 3 2 2" xfId="3368"/>
    <cellStyle name="40% - Accent2 4 5 3 2 2 2" xfId="3369"/>
    <cellStyle name="40% - Accent2 4 5 3 2 2 2 2" xfId="3370"/>
    <cellStyle name="40% - Accent2 4 5 3 2 2 3" xfId="3371"/>
    <cellStyle name="40% - Accent2 4 5 3 2 3" xfId="3372"/>
    <cellStyle name="40% - Accent2 4 5 3 2 3 2" xfId="3373"/>
    <cellStyle name="40% - Accent2 4 5 3 2 4" xfId="3374"/>
    <cellStyle name="40% - Accent2 4 5 3 3" xfId="3375"/>
    <cellStyle name="40% - Accent2 4 5 3 3 2" xfId="3376"/>
    <cellStyle name="40% - Accent2 4 5 3 3 2 2" xfId="3377"/>
    <cellStyle name="40% - Accent2 4 5 3 3 3" xfId="3378"/>
    <cellStyle name="40% - Accent2 4 5 3 4" xfId="3379"/>
    <cellStyle name="40% - Accent2 4 5 3 4 2" xfId="3380"/>
    <cellStyle name="40% - Accent2 4 5 3 5" xfId="3381"/>
    <cellStyle name="40% - Accent2 4 5 4" xfId="3382"/>
    <cellStyle name="40% - Accent2 4 5 4 2" xfId="3383"/>
    <cellStyle name="40% - Accent2 4 5 4 2 2" xfId="3384"/>
    <cellStyle name="40% - Accent2 4 5 4 2 2 2" xfId="3385"/>
    <cellStyle name="40% - Accent2 4 5 4 2 3" xfId="3386"/>
    <cellStyle name="40% - Accent2 4 5 4 3" xfId="3387"/>
    <cellStyle name="40% - Accent2 4 5 4 3 2" xfId="3388"/>
    <cellStyle name="40% - Accent2 4 5 4 4" xfId="3389"/>
    <cellStyle name="40% - Accent2 4 5 5" xfId="3390"/>
    <cellStyle name="40% - Accent2 4 5 5 2" xfId="3391"/>
    <cellStyle name="40% - Accent2 4 5 5 2 2" xfId="3392"/>
    <cellStyle name="40% - Accent2 4 5 5 2 2 2" xfId="3393"/>
    <cellStyle name="40% - Accent2 4 5 5 2 3" xfId="3394"/>
    <cellStyle name="40% - Accent2 4 5 5 3" xfId="3395"/>
    <cellStyle name="40% - Accent2 4 5 5 3 2" xfId="3396"/>
    <cellStyle name="40% - Accent2 4 5 5 4" xfId="3397"/>
    <cellStyle name="40% - Accent2 4 5 6" xfId="3398"/>
    <cellStyle name="40% - Accent2 4 5 6 2" xfId="3399"/>
    <cellStyle name="40% - Accent2 4 5 6 2 2" xfId="3400"/>
    <cellStyle name="40% - Accent2 4 5 6 3" xfId="3401"/>
    <cellStyle name="40% - Accent2 4 5 7" xfId="3402"/>
    <cellStyle name="40% - Accent2 4 5 7 2" xfId="3403"/>
    <cellStyle name="40% - Accent2 4 5 8" xfId="3404"/>
    <cellStyle name="40% - Accent2 4 6" xfId="3405"/>
    <cellStyle name="40% - Accent2 4 6 2" xfId="3406"/>
    <cellStyle name="40% - Accent2 4 6 2 2" xfId="3407"/>
    <cellStyle name="40% - Accent2 4 6 2 2 2" xfId="3408"/>
    <cellStyle name="40% - Accent2 4 6 2 2 2 2" xfId="3409"/>
    <cellStyle name="40% - Accent2 4 6 2 2 2 2 2" xfId="3410"/>
    <cellStyle name="40% - Accent2 4 6 2 2 2 3" xfId="3411"/>
    <cellStyle name="40% - Accent2 4 6 2 2 3" xfId="3412"/>
    <cellStyle name="40% - Accent2 4 6 2 2 3 2" xfId="3413"/>
    <cellStyle name="40% - Accent2 4 6 2 2 4" xfId="3414"/>
    <cellStyle name="40% - Accent2 4 6 2 3" xfId="3415"/>
    <cellStyle name="40% - Accent2 4 6 2 3 2" xfId="3416"/>
    <cellStyle name="40% - Accent2 4 6 2 3 2 2" xfId="3417"/>
    <cellStyle name="40% - Accent2 4 6 2 3 3" xfId="3418"/>
    <cellStyle name="40% - Accent2 4 6 2 4" xfId="3419"/>
    <cellStyle name="40% - Accent2 4 6 2 4 2" xfId="3420"/>
    <cellStyle name="40% - Accent2 4 6 2 5" xfId="3421"/>
    <cellStyle name="40% - Accent2 4 6 3" xfId="3422"/>
    <cellStyle name="40% - Accent2 4 6 3 2" xfId="3423"/>
    <cellStyle name="40% - Accent2 4 6 3 2 2" xfId="3424"/>
    <cellStyle name="40% - Accent2 4 6 3 2 2 2" xfId="3425"/>
    <cellStyle name="40% - Accent2 4 6 3 2 3" xfId="3426"/>
    <cellStyle name="40% - Accent2 4 6 3 3" xfId="3427"/>
    <cellStyle name="40% - Accent2 4 6 3 3 2" xfId="3428"/>
    <cellStyle name="40% - Accent2 4 6 3 4" xfId="3429"/>
    <cellStyle name="40% - Accent2 4 6 4" xfId="3430"/>
    <cellStyle name="40% - Accent2 4 6 4 2" xfId="3431"/>
    <cellStyle name="40% - Accent2 4 6 4 2 2" xfId="3432"/>
    <cellStyle name="40% - Accent2 4 6 4 2 2 2" xfId="3433"/>
    <cellStyle name="40% - Accent2 4 6 4 2 3" xfId="3434"/>
    <cellStyle name="40% - Accent2 4 6 4 3" xfId="3435"/>
    <cellStyle name="40% - Accent2 4 6 4 3 2" xfId="3436"/>
    <cellStyle name="40% - Accent2 4 6 4 4" xfId="3437"/>
    <cellStyle name="40% - Accent2 4 6 5" xfId="3438"/>
    <cellStyle name="40% - Accent2 4 6 5 2" xfId="3439"/>
    <cellStyle name="40% - Accent2 4 6 5 2 2" xfId="3440"/>
    <cellStyle name="40% - Accent2 4 6 5 3" xfId="3441"/>
    <cellStyle name="40% - Accent2 4 6 6" xfId="3442"/>
    <cellStyle name="40% - Accent2 4 6 6 2" xfId="3443"/>
    <cellStyle name="40% - Accent2 4 6 7" xfId="3444"/>
    <cellStyle name="40% - Accent2 4 7" xfId="3445"/>
    <cellStyle name="40% - Accent2 4 7 2" xfId="3446"/>
    <cellStyle name="40% - Accent2 4 7 2 2" xfId="3447"/>
    <cellStyle name="40% - Accent2 4 7 2 2 2" xfId="3448"/>
    <cellStyle name="40% - Accent2 4 7 2 2 2 2" xfId="3449"/>
    <cellStyle name="40% - Accent2 4 7 2 2 3" xfId="3450"/>
    <cellStyle name="40% - Accent2 4 7 2 3" xfId="3451"/>
    <cellStyle name="40% - Accent2 4 7 2 3 2" xfId="3452"/>
    <cellStyle name="40% - Accent2 4 7 2 4" xfId="3453"/>
    <cellStyle name="40% - Accent2 4 7 3" xfId="3454"/>
    <cellStyle name="40% - Accent2 4 7 3 2" xfId="3455"/>
    <cellStyle name="40% - Accent2 4 7 3 2 2" xfId="3456"/>
    <cellStyle name="40% - Accent2 4 7 3 2 2 2" xfId="3457"/>
    <cellStyle name="40% - Accent2 4 7 3 2 3" xfId="3458"/>
    <cellStyle name="40% - Accent2 4 7 3 3" xfId="3459"/>
    <cellStyle name="40% - Accent2 4 7 3 3 2" xfId="3460"/>
    <cellStyle name="40% - Accent2 4 7 3 4" xfId="3461"/>
    <cellStyle name="40% - Accent2 4 7 4" xfId="3462"/>
    <cellStyle name="40% - Accent2 4 7 4 2" xfId="3463"/>
    <cellStyle name="40% - Accent2 4 7 4 2 2" xfId="3464"/>
    <cellStyle name="40% - Accent2 4 7 4 3" xfId="3465"/>
    <cellStyle name="40% - Accent2 4 7 5" xfId="3466"/>
    <cellStyle name="40% - Accent2 4 7 5 2" xfId="3467"/>
    <cellStyle name="40% - Accent2 4 7 6" xfId="3468"/>
    <cellStyle name="40% - Accent2 4 8" xfId="3469"/>
    <cellStyle name="40% - Accent2 4 8 2" xfId="3470"/>
    <cellStyle name="40% - Accent2 4 8 2 2" xfId="3471"/>
    <cellStyle name="40% - Accent2 4 8 2 2 2" xfId="3472"/>
    <cellStyle name="40% - Accent2 4 8 2 3" xfId="3473"/>
    <cellStyle name="40% - Accent2 4 8 3" xfId="3474"/>
    <cellStyle name="40% - Accent2 4 8 3 2" xfId="3475"/>
    <cellStyle name="40% - Accent2 4 8 4" xfId="3476"/>
    <cellStyle name="40% - Accent2 4 9" xfId="3477"/>
    <cellStyle name="40% - Accent2 4 9 2" xfId="3478"/>
    <cellStyle name="40% - Accent2 4 9 2 2" xfId="3479"/>
    <cellStyle name="40% - Accent2 4 9 2 2 2" xfId="3480"/>
    <cellStyle name="40% - Accent2 4 9 2 3" xfId="3481"/>
    <cellStyle name="40% - Accent2 4 9 3" xfId="3482"/>
    <cellStyle name="40% - Accent2 4 9 3 2" xfId="3483"/>
    <cellStyle name="40% - Accent2 4 9 4" xfId="3484"/>
    <cellStyle name="40% - Accent2 5" xfId="3485"/>
    <cellStyle name="40% - Accent2 6" xfId="3486"/>
    <cellStyle name="40% - Accent2 7" xfId="3487"/>
    <cellStyle name="40% - Accent2 8" xfId="3488"/>
    <cellStyle name="40% - Accent2 9" xfId="3489"/>
    <cellStyle name="40% - Accent3" xfId="41024" builtinId="39" customBuiltin="1"/>
    <cellStyle name="40% - Accent3 10" xfId="3490"/>
    <cellStyle name="40% - Accent3 2" xfId="3491"/>
    <cellStyle name="40% - Accent3 3" xfId="3492"/>
    <cellStyle name="40% - Accent3 4" xfId="3493"/>
    <cellStyle name="40% - Accent3 4 10" xfId="3494"/>
    <cellStyle name="40% - Accent3 4 10 2" xfId="3495"/>
    <cellStyle name="40% - Accent3 4 10 2 2" xfId="3496"/>
    <cellStyle name="40% - Accent3 4 10 3" xfId="3497"/>
    <cellStyle name="40% - Accent3 4 11" xfId="3498"/>
    <cellStyle name="40% - Accent3 4 11 2" xfId="3499"/>
    <cellStyle name="40% - Accent3 4 12" xfId="3500"/>
    <cellStyle name="40% - Accent3 4 13" xfId="3501"/>
    <cellStyle name="40% - Accent3 4 2" xfId="3502"/>
    <cellStyle name="40% - Accent3 4 2 2" xfId="3503"/>
    <cellStyle name="40% - Accent3 4 2 2 2" xfId="3504"/>
    <cellStyle name="40% - Accent3 4 2 2 2 2" xfId="3505"/>
    <cellStyle name="40% - Accent3 4 2 2 2 2 2" xfId="3506"/>
    <cellStyle name="40% - Accent3 4 2 2 2 2 2 2" xfId="3507"/>
    <cellStyle name="40% - Accent3 4 2 2 2 2 2 2 2" xfId="3508"/>
    <cellStyle name="40% - Accent3 4 2 2 2 2 2 3" xfId="3509"/>
    <cellStyle name="40% - Accent3 4 2 2 2 2 3" xfId="3510"/>
    <cellStyle name="40% - Accent3 4 2 2 2 2 3 2" xfId="3511"/>
    <cellStyle name="40% - Accent3 4 2 2 2 2 4" xfId="3512"/>
    <cellStyle name="40% - Accent3 4 2 2 2 3" xfId="3513"/>
    <cellStyle name="40% - Accent3 4 2 2 2 3 2" xfId="3514"/>
    <cellStyle name="40% - Accent3 4 2 2 2 3 2 2" xfId="3515"/>
    <cellStyle name="40% - Accent3 4 2 2 2 3 3" xfId="3516"/>
    <cellStyle name="40% - Accent3 4 2 2 2 4" xfId="3517"/>
    <cellStyle name="40% - Accent3 4 2 2 2 4 2" xfId="3518"/>
    <cellStyle name="40% - Accent3 4 2 2 2 5" xfId="3519"/>
    <cellStyle name="40% - Accent3 4 2 2 3" xfId="3520"/>
    <cellStyle name="40% - Accent3 4 2 2 3 2" xfId="3521"/>
    <cellStyle name="40% - Accent3 4 2 2 3 2 2" xfId="3522"/>
    <cellStyle name="40% - Accent3 4 2 2 3 2 2 2" xfId="3523"/>
    <cellStyle name="40% - Accent3 4 2 2 3 2 3" xfId="3524"/>
    <cellStyle name="40% - Accent3 4 2 2 3 3" xfId="3525"/>
    <cellStyle name="40% - Accent3 4 2 2 3 3 2" xfId="3526"/>
    <cellStyle name="40% - Accent3 4 2 2 3 4" xfId="3527"/>
    <cellStyle name="40% - Accent3 4 2 2 4" xfId="3528"/>
    <cellStyle name="40% - Accent3 4 2 2 4 2" xfId="3529"/>
    <cellStyle name="40% - Accent3 4 2 2 4 2 2" xfId="3530"/>
    <cellStyle name="40% - Accent3 4 2 2 4 2 2 2" xfId="3531"/>
    <cellStyle name="40% - Accent3 4 2 2 4 2 3" xfId="3532"/>
    <cellStyle name="40% - Accent3 4 2 2 4 3" xfId="3533"/>
    <cellStyle name="40% - Accent3 4 2 2 4 3 2" xfId="3534"/>
    <cellStyle name="40% - Accent3 4 2 2 4 4" xfId="3535"/>
    <cellStyle name="40% - Accent3 4 2 2 5" xfId="3536"/>
    <cellStyle name="40% - Accent3 4 2 2 5 2" xfId="3537"/>
    <cellStyle name="40% - Accent3 4 2 2 5 2 2" xfId="3538"/>
    <cellStyle name="40% - Accent3 4 2 2 5 3" xfId="3539"/>
    <cellStyle name="40% - Accent3 4 2 2 6" xfId="3540"/>
    <cellStyle name="40% - Accent3 4 2 2 6 2" xfId="3541"/>
    <cellStyle name="40% - Accent3 4 2 2 7" xfId="3542"/>
    <cellStyle name="40% - Accent3 4 2 3" xfId="3543"/>
    <cellStyle name="40% - Accent3 4 2 3 2" xfId="3544"/>
    <cellStyle name="40% - Accent3 4 2 3 2 2" xfId="3545"/>
    <cellStyle name="40% - Accent3 4 2 3 2 2 2" xfId="3546"/>
    <cellStyle name="40% - Accent3 4 2 3 2 2 2 2" xfId="3547"/>
    <cellStyle name="40% - Accent3 4 2 3 2 2 3" xfId="3548"/>
    <cellStyle name="40% - Accent3 4 2 3 2 3" xfId="3549"/>
    <cellStyle name="40% - Accent3 4 2 3 2 3 2" xfId="3550"/>
    <cellStyle name="40% - Accent3 4 2 3 2 4" xfId="3551"/>
    <cellStyle name="40% - Accent3 4 2 3 3" xfId="3552"/>
    <cellStyle name="40% - Accent3 4 2 3 3 2" xfId="3553"/>
    <cellStyle name="40% - Accent3 4 2 3 3 2 2" xfId="3554"/>
    <cellStyle name="40% - Accent3 4 2 3 3 2 2 2" xfId="3555"/>
    <cellStyle name="40% - Accent3 4 2 3 3 2 3" xfId="3556"/>
    <cellStyle name="40% - Accent3 4 2 3 3 3" xfId="3557"/>
    <cellStyle name="40% - Accent3 4 2 3 3 3 2" xfId="3558"/>
    <cellStyle name="40% - Accent3 4 2 3 3 4" xfId="3559"/>
    <cellStyle name="40% - Accent3 4 2 3 4" xfId="3560"/>
    <cellStyle name="40% - Accent3 4 2 3 4 2" xfId="3561"/>
    <cellStyle name="40% - Accent3 4 2 3 4 2 2" xfId="3562"/>
    <cellStyle name="40% - Accent3 4 2 3 4 3" xfId="3563"/>
    <cellStyle name="40% - Accent3 4 2 3 5" xfId="3564"/>
    <cellStyle name="40% - Accent3 4 2 3 5 2" xfId="3565"/>
    <cellStyle name="40% - Accent3 4 2 3 6" xfId="3566"/>
    <cellStyle name="40% - Accent3 4 2 4" xfId="3567"/>
    <cellStyle name="40% - Accent3 4 2 4 2" xfId="3568"/>
    <cellStyle name="40% - Accent3 4 2 4 2 2" xfId="3569"/>
    <cellStyle name="40% - Accent3 4 2 4 2 2 2" xfId="3570"/>
    <cellStyle name="40% - Accent3 4 2 4 2 3" xfId="3571"/>
    <cellStyle name="40% - Accent3 4 2 4 3" xfId="3572"/>
    <cellStyle name="40% - Accent3 4 2 4 3 2" xfId="3573"/>
    <cellStyle name="40% - Accent3 4 2 4 4" xfId="3574"/>
    <cellStyle name="40% - Accent3 4 2 5" xfId="3575"/>
    <cellStyle name="40% - Accent3 4 2 5 2" xfId="3576"/>
    <cellStyle name="40% - Accent3 4 2 5 2 2" xfId="3577"/>
    <cellStyle name="40% - Accent3 4 2 5 2 2 2" xfId="3578"/>
    <cellStyle name="40% - Accent3 4 2 5 2 3" xfId="3579"/>
    <cellStyle name="40% - Accent3 4 2 5 3" xfId="3580"/>
    <cellStyle name="40% - Accent3 4 2 5 3 2" xfId="3581"/>
    <cellStyle name="40% - Accent3 4 2 5 4" xfId="3582"/>
    <cellStyle name="40% - Accent3 4 2 6" xfId="3583"/>
    <cellStyle name="40% - Accent3 4 2 6 2" xfId="3584"/>
    <cellStyle name="40% - Accent3 4 2 6 2 2" xfId="3585"/>
    <cellStyle name="40% - Accent3 4 2 6 3" xfId="3586"/>
    <cellStyle name="40% - Accent3 4 2 7" xfId="3587"/>
    <cellStyle name="40% - Accent3 4 2 7 2" xfId="3588"/>
    <cellStyle name="40% - Accent3 4 2 8" xfId="3589"/>
    <cellStyle name="40% - Accent3 4 2 9" xfId="3590"/>
    <cellStyle name="40% - Accent3 4 3" xfId="3591"/>
    <cellStyle name="40% - Accent3 4 3 2" xfId="3592"/>
    <cellStyle name="40% - Accent3 4 3 2 2" xfId="3593"/>
    <cellStyle name="40% - Accent3 4 3 2 2 2" xfId="3594"/>
    <cellStyle name="40% - Accent3 4 3 2 2 2 2" xfId="3595"/>
    <cellStyle name="40% - Accent3 4 3 2 2 2 2 2" xfId="3596"/>
    <cellStyle name="40% - Accent3 4 3 2 2 2 2 2 2" xfId="3597"/>
    <cellStyle name="40% - Accent3 4 3 2 2 2 2 3" xfId="3598"/>
    <cellStyle name="40% - Accent3 4 3 2 2 2 3" xfId="3599"/>
    <cellStyle name="40% - Accent3 4 3 2 2 2 3 2" xfId="3600"/>
    <cellStyle name="40% - Accent3 4 3 2 2 2 4" xfId="3601"/>
    <cellStyle name="40% - Accent3 4 3 2 2 3" xfId="3602"/>
    <cellStyle name="40% - Accent3 4 3 2 2 3 2" xfId="3603"/>
    <cellStyle name="40% - Accent3 4 3 2 2 3 2 2" xfId="3604"/>
    <cellStyle name="40% - Accent3 4 3 2 2 3 3" xfId="3605"/>
    <cellStyle name="40% - Accent3 4 3 2 2 4" xfId="3606"/>
    <cellStyle name="40% - Accent3 4 3 2 2 4 2" xfId="3607"/>
    <cellStyle name="40% - Accent3 4 3 2 2 5" xfId="3608"/>
    <cellStyle name="40% - Accent3 4 3 2 3" xfId="3609"/>
    <cellStyle name="40% - Accent3 4 3 2 3 2" xfId="3610"/>
    <cellStyle name="40% - Accent3 4 3 2 3 2 2" xfId="3611"/>
    <cellStyle name="40% - Accent3 4 3 2 3 2 2 2" xfId="3612"/>
    <cellStyle name="40% - Accent3 4 3 2 3 2 3" xfId="3613"/>
    <cellStyle name="40% - Accent3 4 3 2 3 3" xfId="3614"/>
    <cellStyle name="40% - Accent3 4 3 2 3 3 2" xfId="3615"/>
    <cellStyle name="40% - Accent3 4 3 2 3 4" xfId="3616"/>
    <cellStyle name="40% - Accent3 4 3 2 4" xfId="3617"/>
    <cellStyle name="40% - Accent3 4 3 2 4 2" xfId="3618"/>
    <cellStyle name="40% - Accent3 4 3 2 4 2 2" xfId="3619"/>
    <cellStyle name="40% - Accent3 4 3 2 4 2 2 2" xfId="3620"/>
    <cellStyle name="40% - Accent3 4 3 2 4 2 3" xfId="3621"/>
    <cellStyle name="40% - Accent3 4 3 2 4 3" xfId="3622"/>
    <cellStyle name="40% - Accent3 4 3 2 4 3 2" xfId="3623"/>
    <cellStyle name="40% - Accent3 4 3 2 4 4" xfId="3624"/>
    <cellStyle name="40% - Accent3 4 3 2 5" xfId="3625"/>
    <cellStyle name="40% - Accent3 4 3 2 5 2" xfId="3626"/>
    <cellStyle name="40% - Accent3 4 3 2 5 2 2" xfId="3627"/>
    <cellStyle name="40% - Accent3 4 3 2 5 3" xfId="3628"/>
    <cellStyle name="40% - Accent3 4 3 2 6" xfId="3629"/>
    <cellStyle name="40% - Accent3 4 3 2 6 2" xfId="3630"/>
    <cellStyle name="40% - Accent3 4 3 2 7" xfId="3631"/>
    <cellStyle name="40% - Accent3 4 3 3" xfId="3632"/>
    <cellStyle name="40% - Accent3 4 3 3 2" xfId="3633"/>
    <cellStyle name="40% - Accent3 4 3 3 2 2" xfId="3634"/>
    <cellStyle name="40% - Accent3 4 3 3 2 2 2" xfId="3635"/>
    <cellStyle name="40% - Accent3 4 3 3 2 2 2 2" xfId="3636"/>
    <cellStyle name="40% - Accent3 4 3 3 2 2 3" xfId="3637"/>
    <cellStyle name="40% - Accent3 4 3 3 2 3" xfId="3638"/>
    <cellStyle name="40% - Accent3 4 3 3 2 3 2" xfId="3639"/>
    <cellStyle name="40% - Accent3 4 3 3 2 4" xfId="3640"/>
    <cellStyle name="40% - Accent3 4 3 3 3" xfId="3641"/>
    <cellStyle name="40% - Accent3 4 3 3 3 2" xfId="3642"/>
    <cellStyle name="40% - Accent3 4 3 3 3 2 2" xfId="3643"/>
    <cellStyle name="40% - Accent3 4 3 3 3 2 2 2" xfId="3644"/>
    <cellStyle name="40% - Accent3 4 3 3 3 2 3" xfId="3645"/>
    <cellStyle name="40% - Accent3 4 3 3 3 3" xfId="3646"/>
    <cellStyle name="40% - Accent3 4 3 3 3 3 2" xfId="3647"/>
    <cellStyle name="40% - Accent3 4 3 3 3 4" xfId="3648"/>
    <cellStyle name="40% - Accent3 4 3 3 4" xfId="3649"/>
    <cellStyle name="40% - Accent3 4 3 3 4 2" xfId="3650"/>
    <cellStyle name="40% - Accent3 4 3 3 4 2 2" xfId="3651"/>
    <cellStyle name="40% - Accent3 4 3 3 4 3" xfId="3652"/>
    <cellStyle name="40% - Accent3 4 3 3 5" xfId="3653"/>
    <cellStyle name="40% - Accent3 4 3 3 5 2" xfId="3654"/>
    <cellStyle name="40% - Accent3 4 3 3 6" xfId="3655"/>
    <cellStyle name="40% - Accent3 4 3 4" xfId="3656"/>
    <cellStyle name="40% - Accent3 4 3 4 2" xfId="3657"/>
    <cellStyle name="40% - Accent3 4 3 4 2 2" xfId="3658"/>
    <cellStyle name="40% - Accent3 4 3 4 2 2 2" xfId="3659"/>
    <cellStyle name="40% - Accent3 4 3 4 2 3" xfId="3660"/>
    <cellStyle name="40% - Accent3 4 3 4 3" xfId="3661"/>
    <cellStyle name="40% - Accent3 4 3 4 3 2" xfId="3662"/>
    <cellStyle name="40% - Accent3 4 3 4 4" xfId="3663"/>
    <cellStyle name="40% - Accent3 4 3 5" xfId="3664"/>
    <cellStyle name="40% - Accent3 4 3 5 2" xfId="3665"/>
    <cellStyle name="40% - Accent3 4 3 5 2 2" xfId="3666"/>
    <cellStyle name="40% - Accent3 4 3 5 2 2 2" xfId="3667"/>
    <cellStyle name="40% - Accent3 4 3 5 2 3" xfId="3668"/>
    <cellStyle name="40% - Accent3 4 3 5 3" xfId="3669"/>
    <cellStyle name="40% - Accent3 4 3 5 3 2" xfId="3670"/>
    <cellStyle name="40% - Accent3 4 3 5 4" xfId="3671"/>
    <cellStyle name="40% - Accent3 4 3 6" xfId="3672"/>
    <cellStyle name="40% - Accent3 4 3 6 2" xfId="3673"/>
    <cellStyle name="40% - Accent3 4 3 6 2 2" xfId="3674"/>
    <cellStyle name="40% - Accent3 4 3 6 3" xfId="3675"/>
    <cellStyle name="40% - Accent3 4 3 7" xfId="3676"/>
    <cellStyle name="40% - Accent3 4 3 7 2" xfId="3677"/>
    <cellStyle name="40% - Accent3 4 3 8" xfId="3678"/>
    <cellStyle name="40% - Accent3 4 3 9" xfId="3679"/>
    <cellStyle name="40% - Accent3 4 4" xfId="3680"/>
    <cellStyle name="40% - Accent3 4 4 2" xfId="3681"/>
    <cellStyle name="40% - Accent3 4 4 2 2" xfId="3682"/>
    <cellStyle name="40% - Accent3 4 4 2 2 2" xfId="3683"/>
    <cellStyle name="40% - Accent3 4 4 2 2 2 2" xfId="3684"/>
    <cellStyle name="40% - Accent3 4 4 2 2 2 2 2" xfId="3685"/>
    <cellStyle name="40% - Accent3 4 4 2 2 2 2 2 2" xfId="3686"/>
    <cellStyle name="40% - Accent3 4 4 2 2 2 2 3" xfId="3687"/>
    <cellStyle name="40% - Accent3 4 4 2 2 2 3" xfId="3688"/>
    <cellStyle name="40% - Accent3 4 4 2 2 2 3 2" xfId="3689"/>
    <cellStyle name="40% - Accent3 4 4 2 2 2 4" xfId="3690"/>
    <cellStyle name="40% - Accent3 4 4 2 2 3" xfId="3691"/>
    <cellStyle name="40% - Accent3 4 4 2 2 3 2" xfId="3692"/>
    <cellStyle name="40% - Accent3 4 4 2 2 3 2 2" xfId="3693"/>
    <cellStyle name="40% - Accent3 4 4 2 2 3 3" xfId="3694"/>
    <cellStyle name="40% - Accent3 4 4 2 2 4" xfId="3695"/>
    <cellStyle name="40% - Accent3 4 4 2 2 4 2" xfId="3696"/>
    <cellStyle name="40% - Accent3 4 4 2 2 5" xfId="3697"/>
    <cellStyle name="40% - Accent3 4 4 2 3" xfId="3698"/>
    <cellStyle name="40% - Accent3 4 4 2 3 2" xfId="3699"/>
    <cellStyle name="40% - Accent3 4 4 2 3 2 2" xfId="3700"/>
    <cellStyle name="40% - Accent3 4 4 2 3 2 2 2" xfId="3701"/>
    <cellStyle name="40% - Accent3 4 4 2 3 2 3" xfId="3702"/>
    <cellStyle name="40% - Accent3 4 4 2 3 3" xfId="3703"/>
    <cellStyle name="40% - Accent3 4 4 2 3 3 2" xfId="3704"/>
    <cellStyle name="40% - Accent3 4 4 2 3 4" xfId="3705"/>
    <cellStyle name="40% - Accent3 4 4 2 4" xfId="3706"/>
    <cellStyle name="40% - Accent3 4 4 2 4 2" xfId="3707"/>
    <cellStyle name="40% - Accent3 4 4 2 4 2 2" xfId="3708"/>
    <cellStyle name="40% - Accent3 4 4 2 4 2 2 2" xfId="3709"/>
    <cellStyle name="40% - Accent3 4 4 2 4 2 3" xfId="3710"/>
    <cellStyle name="40% - Accent3 4 4 2 4 3" xfId="3711"/>
    <cellStyle name="40% - Accent3 4 4 2 4 3 2" xfId="3712"/>
    <cellStyle name="40% - Accent3 4 4 2 4 4" xfId="3713"/>
    <cellStyle name="40% - Accent3 4 4 2 5" xfId="3714"/>
    <cellStyle name="40% - Accent3 4 4 2 5 2" xfId="3715"/>
    <cellStyle name="40% - Accent3 4 4 2 5 2 2" xfId="3716"/>
    <cellStyle name="40% - Accent3 4 4 2 5 3" xfId="3717"/>
    <cellStyle name="40% - Accent3 4 4 2 6" xfId="3718"/>
    <cellStyle name="40% - Accent3 4 4 2 6 2" xfId="3719"/>
    <cellStyle name="40% - Accent3 4 4 2 7" xfId="3720"/>
    <cellStyle name="40% - Accent3 4 4 3" xfId="3721"/>
    <cellStyle name="40% - Accent3 4 4 3 2" xfId="3722"/>
    <cellStyle name="40% - Accent3 4 4 3 2 2" xfId="3723"/>
    <cellStyle name="40% - Accent3 4 4 3 2 2 2" xfId="3724"/>
    <cellStyle name="40% - Accent3 4 4 3 2 2 2 2" xfId="3725"/>
    <cellStyle name="40% - Accent3 4 4 3 2 2 3" xfId="3726"/>
    <cellStyle name="40% - Accent3 4 4 3 2 3" xfId="3727"/>
    <cellStyle name="40% - Accent3 4 4 3 2 3 2" xfId="3728"/>
    <cellStyle name="40% - Accent3 4 4 3 2 4" xfId="3729"/>
    <cellStyle name="40% - Accent3 4 4 3 3" xfId="3730"/>
    <cellStyle name="40% - Accent3 4 4 3 3 2" xfId="3731"/>
    <cellStyle name="40% - Accent3 4 4 3 3 2 2" xfId="3732"/>
    <cellStyle name="40% - Accent3 4 4 3 3 3" xfId="3733"/>
    <cellStyle name="40% - Accent3 4 4 3 4" xfId="3734"/>
    <cellStyle name="40% - Accent3 4 4 3 4 2" xfId="3735"/>
    <cellStyle name="40% - Accent3 4 4 3 5" xfId="3736"/>
    <cellStyle name="40% - Accent3 4 4 4" xfId="3737"/>
    <cellStyle name="40% - Accent3 4 4 4 2" xfId="3738"/>
    <cellStyle name="40% - Accent3 4 4 4 2 2" xfId="3739"/>
    <cellStyle name="40% - Accent3 4 4 4 2 2 2" xfId="3740"/>
    <cellStyle name="40% - Accent3 4 4 4 2 3" xfId="3741"/>
    <cellStyle name="40% - Accent3 4 4 4 3" xfId="3742"/>
    <cellStyle name="40% - Accent3 4 4 4 3 2" xfId="3743"/>
    <cellStyle name="40% - Accent3 4 4 4 4" xfId="3744"/>
    <cellStyle name="40% - Accent3 4 4 5" xfId="3745"/>
    <cellStyle name="40% - Accent3 4 4 5 2" xfId="3746"/>
    <cellStyle name="40% - Accent3 4 4 5 2 2" xfId="3747"/>
    <cellStyle name="40% - Accent3 4 4 5 2 2 2" xfId="3748"/>
    <cellStyle name="40% - Accent3 4 4 5 2 3" xfId="3749"/>
    <cellStyle name="40% - Accent3 4 4 5 3" xfId="3750"/>
    <cellStyle name="40% - Accent3 4 4 5 3 2" xfId="3751"/>
    <cellStyle name="40% - Accent3 4 4 5 4" xfId="3752"/>
    <cellStyle name="40% - Accent3 4 4 6" xfId="3753"/>
    <cellStyle name="40% - Accent3 4 4 6 2" xfId="3754"/>
    <cellStyle name="40% - Accent3 4 4 6 2 2" xfId="3755"/>
    <cellStyle name="40% - Accent3 4 4 6 3" xfId="3756"/>
    <cellStyle name="40% - Accent3 4 4 7" xfId="3757"/>
    <cellStyle name="40% - Accent3 4 4 7 2" xfId="3758"/>
    <cellStyle name="40% - Accent3 4 4 8" xfId="3759"/>
    <cellStyle name="40% - Accent3 4 5" xfId="3760"/>
    <cellStyle name="40% - Accent3 4 5 2" xfId="3761"/>
    <cellStyle name="40% - Accent3 4 5 2 2" xfId="3762"/>
    <cellStyle name="40% - Accent3 4 5 2 2 2" xfId="3763"/>
    <cellStyle name="40% - Accent3 4 5 2 2 2 2" xfId="3764"/>
    <cellStyle name="40% - Accent3 4 5 2 2 2 2 2" xfId="3765"/>
    <cellStyle name="40% - Accent3 4 5 2 2 2 2 2 2" xfId="3766"/>
    <cellStyle name="40% - Accent3 4 5 2 2 2 2 3" xfId="3767"/>
    <cellStyle name="40% - Accent3 4 5 2 2 2 3" xfId="3768"/>
    <cellStyle name="40% - Accent3 4 5 2 2 2 3 2" xfId="3769"/>
    <cellStyle name="40% - Accent3 4 5 2 2 2 4" xfId="3770"/>
    <cellStyle name="40% - Accent3 4 5 2 2 3" xfId="3771"/>
    <cellStyle name="40% - Accent3 4 5 2 2 3 2" xfId="3772"/>
    <cellStyle name="40% - Accent3 4 5 2 2 3 2 2" xfId="3773"/>
    <cellStyle name="40% - Accent3 4 5 2 2 3 3" xfId="3774"/>
    <cellStyle name="40% - Accent3 4 5 2 2 4" xfId="3775"/>
    <cellStyle name="40% - Accent3 4 5 2 2 4 2" xfId="3776"/>
    <cellStyle name="40% - Accent3 4 5 2 2 5" xfId="3777"/>
    <cellStyle name="40% - Accent3 4 5 2 3" xfId="3778"/>
    <cellStyle name="40% - Accent3 4 5 2 3 2" xfId="3779"/>
    <cellStyle name="40% - Accent3 4 5 2 3 2 2" xfId="3780"/>
    <cellStyle name="40% - Accent3 4 5 2 3 2 2 2" xfId="3781"/>
    <cellStyle name="40% - Accent3 4 5 2 3 2 3" xfId="3782"/>
    <cellStyle name="40% - Accent3 4 5 2 3 3" xfId="3783"/>
    <cellStyle name="40% - Accent3 4 5 2 3 3 2" xfId="3784"/>
    <cellStyle name="40% - Accent3 4 5 2 3 4" xfId="3785"/>
    <cellStyle name="40% - Accent3 4 5 2 4" xfId="3786"/>
    <cellStyle name="40% - Accent3 4 5 2 4 2" xfId="3787"/>
    <cellStyle name="40% - Accent3 4 5 2 4 2 2" xfId="3788"/>
    <cellStyle name="40% - Accent3 4 5 2 4 2 2 2" xfId="3789"/>
    <cellStyle name="40% - Accent3 4 5 2 4 2 3" xfId="3790"/>
    <cellStyle name="40% - Accent3 4 5 2 4 3" xfId="3791"/>
    <cellStyle name="40% - Accent3 4 5 2 4 3 2" xfId="3792"/>
    <cellStyle name="40% - Accent3 4 5 2 4 4" xfId="3793"/>
    <cellStyle name="40% - Accent3 4 5 2 5" xfId="3794"/>
    <cellStyle name="40% - Accent3 4 5 2 5 2" xfId="3795"/>
    <cellStyle name="40% - Accent3 4 5 2 5 2 2" xfId="3796"/>
    <cellStyle name="40% - Accent3 4 5 2 5 3" xfId="3797"/>
    <cellStyle name="40% - Accent3 4 5 2 6" xfId="3798"/>
    <cellStyle name="40% - Accent3 4 5 2 6 2" xfId="3799"/>
    <cellStyle name="40% - Accent3 4 5 2 7" xfId="3800"/>
    <cellStyle name="40% - Accent3 4 5 3" xfId="3801"/>
    <cellStyle name="40% - Accent3 4 5 3 2" xfId="3802"/>
    <cellStyle name="40% - Accent3 4 5 3 2 2" xfId="3803"/>
    <cellStyle name="40% - Accent3 4 5 3 2 2 2" xfId="3804"/>
    <cellStyle name="40% - Accent3 4 5 3 2 2 2 2" xfId="3805"/>
    <cellStyle name="40% - Accent3 4 5 3 2 2 3" xfId="3806"/>
    <cellStyle name="40% - Accent3 4 5 3 2 3" xfId="3807"/>
    <cellStyle name="40% - Accent3 4 5 3 2 3 2" xfId="3808"/>
    <cellStyle name="40% - Accent3 4 5 3 2 4" xfId="3809"/>
    <cellStyle name="40% - Accent3 4 5 3 3" xfId="3810"/>
    <cellStyle name="40% - Accent3 4 5 3 3 2" xfId="3811"/>
    <cellStyle name="40% - Accent3 4 5 3 3 2 2" xfId="3812"/>
    <cellStyle name="40% - Accent3 4 5 3 3 3" xfId="3813"/>
    <cellStyle name="40% - Accent3 4 5 3 4" xfId="3814"/>
    <cellStyle name="40% - Accent3 4 5 3 4 2" xfId="3815"/>
    <cellStyle name="40% - Accent3 4 5 3 5" xfId="3816"/>
    <cellStyle name="40% - Accent3 4 5 4" xfId="3817"/>
    <cellStyle name="40% - Accent3 4 5 4 2" xfId="3818"/>
    <cellStyle name="40% - Accent3 4 5 4 2 2" xfId="3819"/>
    <cellStyle name="40% - Accent3 4 5 4 2 2 2" xfId="3820"/>
    <cellStyle name="40% - Accent3 4 5 4 2 3" xfId="3821"/>
    <cellStyle name="40% - Accent3 4 5 4 3" xfId="3822"/>
    <cellStyle name="40% - Accent3 4 5 4 3 2" xfId="3823"/>
    <cellStyle name="40% - Accent3 4 5 4 4" xfId="3824"/>
    <cellStyle name="40% - Accent3 4 5 5" xfId="3825"/>
    <cellStyle name="40% - Accent3 4 5 5 2" xfId="3826"/>
    <cellStyle name="40% - Accent3 4 5 5 2 2" xfId="3827"/>
    <cellStyle name="40% - Accent3 4 5 5 2 2 2" xfId="3828"/>
    <cellStyle name="40% - Accent3 4 5 5 2 3" xfId="3829"/>
    <cellStyle name="40% - Accent3 4 5 5 3" xfId="3830"/>
    <cellStyle name="40% - Accent3 4 5 5 3 2" xfId="3831"/>
    <cellStyle name="40% - Accent3 4 5 5 4" xfId="3832"/>
    <cellStyle name="40% - Accent3 4 5 6" xfId="3833"/>
    <cellStyle name="40% - Accent3 4 5 6 2" xfId="3834"/>
    <cellStyle name="40% - Accent3 4 5 6 2 2" xfId="3835"/>
    <cellStyle name="40% - Accent3 4 5 6 3" xfId="3836"/>
    <cellStyle name="40% - Accent3 4 5 7" xfId="3837"/>
    <cellStyle name="40% - Accent3 4 5 7 2" xfId="3838"/>
    <cellStyle name="40% - Accent3 4 5 8" xfId="3839"/>
    <cellStyle name="40% - Accent3 4 6" xfId="3840"/>
    <cellStyle name="40% - Accent3 4 6 2" xfId="3841"/>
    <cellStyle name="40% - Accent3 4 6 2 2" xfId="3842"/>
    <cellStyle name="40% - Accent3 4 6 2 2 2" xfId="3843"/>
    <cellStyle name="40% - Accent3 4 6 2 2 2 2" xfId="3844"/>
    <cellStyle name="40% - Accent3 4 6 2 2 2 2 2" xfId="3845"/>
    <cellStyle name="40% - Accent3 4 6 2 2 2 3" xfId="3846"/>
    <cellStyle name="40% - Accent3 4 6 2 2 3" xfId="3847"/>
    <cellStyle name="40% - Accent3 4 6 2 2 3 2" xfId="3848"/>
    <cellStyle name="40% - Accent3 4 6 2 2 4" xfId="3849"/>
    <cellStyle name="40% - Accent3 4 6 2 3" xfId="3850"/>
    <cellStyle name="40% - Accent3 4 6 2 3 2" xfId="3851"/>
    <cellStyle name="40% - Accent3 4 6 2 3 2 2" xfId="3852"/>
    <cellStyle name="40% - Accent3 4 6 2 3 3" xfId="3853"/>
    <cellStyle name="40% - Accent3 4 6 2 4" xfId="3854"/>
    <cellStyle name="40% - Accent3 4 6 2 4 2" xfId="3855"/>
    <cellStyle name="40% - Accent3 4 6 2 5" xfId="3856"/>
    <cellStyle name="40% - Accent3 4 6 3" xfId="3857"/>
    <cellStyle name="40% - Accent3 4 6 3 2" xfId="3858"/>
    <cellStyle name="40% - Accent3 4 6 3 2 2" xfId="3859"/>
    <cellStyle name="40% - Accent3 4 6 3 2 2 2" xfId="3860"/>
    <cellStyle name="40% - Accent3 4 6 3 2 3" xfId="3861"/>
    <cellStyle name="40% - Accent3 4 6 3 3" xfId="3862"/>
    <cellStyle name="40% - Accent3 4 6 3 3 2" xfId="3863"/>
    <cellStyle name="40% - Accent3 4 6 3 4" xfId="3864"/>
    <cellStyle name="40% - Accent3 4 6 4" xfId="3865"/>
    <cellStyle name="40% - Accent3 4 6 4 2" xfId="3866"/>
    <cellStyle name="40% - Accent3 4 6 4 2 2" xfId="3867"/>
    <cellStyle name="40% - Accent3 4 6 4 2 2 2" xfId="3868"/>
    <cellStyle name="40% - Accent3 4 6 4 2 3" xfId="3869"/>
    <cellStyle name="40% - Accent3 4 6 4 3" xfId="3870"/>
    <cellStyle name="40% - Accent3 4 6 4 3 2" xfId="3871"/>
    <cellStyle name="40% - Accent3 4 6 4 4" xfId="3872"/>
    <cellStyle name="40% - Accent3 4 6 5" xfId="3873"/>
    <cellStyle name="40% - Accent3 4 6 5 2" xfId="3874"/>
    <cellStyle name="40% - Accent3 4 6 5 2 2" xfId="3875"/>
    <cellStyle name="40% - Accent3 4 6 5 3" xfId="3876"/>
    <cellStyle name="40% - Accent3 4 6 6" xfId="3877"/>
    <cellStyle name="40% - Accent3 4 6 6 2" xfId="3878"/>
    <cellStyle name="40% - Accent3 4 6 7" xfId="3879"/>
    <cellStyle name="40% - Accent3 4 7" xfId="3880"/>
    <cellStyle name="40% - Accent3 4 7 2" xfId="3881"/>
    <cellStyle name="40% - Accent3 4 7 2 2" xfId="3882"/>
    <cellStyle name="40% - Accent3 4 7 2 2 2" xfId="3883"/>
    <cellStyle name="40% - Accent3 4 7 2 2 2 2" xfId="3884"/>
    <cellStyle name="40% - Accent3 4 7 2 2 3" xfId="3885"/>
    <cellStyle name="40% - Accent3 4 7 2 3" xfId="3886"/>
    <cellStyle name="40% - Accent3 4 7 2 3 2" xfId="3887"/>
    <cellStyle name="40% - Accent3 4 7 2 4" xfId="3888"/>
    <cellStyle name="40% - Accent3 4 7 3" xfId="3889"/>
    <cellStyle name="40% - Accent3 4 7 3 2" xfId="3890"/>
    <cellStyle name="40% - Accent3 4 7 3 2 2" xfId="3891"/>
    <cellStyle name="40% - Accent3 4 7 3 2 2 2" xfId="3892"/>
    <cellStyle name="40% - Accent3 4 7 3 2 3" xfId="3893"/>
    <cellStyle name="40% - Accent3 4 7 3 3" xfId="3894"/>
    <cellStyle name="40% - Accent3 4 7 3 3 2" xfId="3895"/>
    <cellStyle name="40% - Accent3 4 7 3 4" xfId="3896"/>
    <cellStyle name="40% - Accent3 4 7 4" xfId="3897"/>
    <cellStyle name="40% - Accent3 4 7 4 2" xfId="3898"/>
    <cellStyle name="40% - Accent3 4 7 4 2 2" xfId="3899"/>
    <cellStyle name="40% - Accent3 4 7 4 3" xfId="3900"/>
    <cellStyle name="40% - Accent3 4 7 5" xfId="3901"/>
    <cellStyle name="40% - Accent3 4 7 5 2" xfId="3902"/>
    <cellStyle name="40% - Accent3 4 7 6" xfId="3903"/>
    <cellStyle name="40% - Accent3 4 8" xfId="3904"/>
    <cellStyle name="40% - Accent3 4 8 2" xfId="3905"/>
    <cellStyle name="40% - Accent3 4 8 2 2" xfId="3906"/>
    <cellStyle name="40% - Accent3 4 8 2 2 2" xfId="3907"/>
    <cellStyle name="40% - Accent3 4 8 2 3" xfId="3908"/>
    <cellStyle name="40% - Accent3 4 8 3" xfId="3909"/>
    <cellStyle name="40% - Accent3 4 8 3 2" xfId="3910"/>
    <cellStyle name="40% - Accent3 4 8 4" xfId="3911"/>
    <cellStyle name="40% - Accent3 4 9" xfId="3912"/>
    <cellStyle name="40% - Accent3 4 9 2" xfId="3913"/>
    <cellStyle name="40% - Accent3 4 9 2 2" xfId="3914"/>
    <cellStyle name="40% - Accent3 4 9 2 2 2" xfId="3915"/>
    <cellStyle name="40% - Accent3 4 9 2 3" xfId="3916"/>
    <cellStyle name="40% - Accent3 4 9 3" xfId="3917"/>
    <cellStyle name="40% - Accent3 4 9 3 2" xfId="3918"/>
    <cellStyle name="40% - Accent3 4 9 4" xfId="3919"/>
    <cellStyle name="40% - Accent3 5" xfId="3920"/>
    <cellStyle name="40% - Accent3 6" xfId="3921"/>
    <cellStyle name="40% - Accent3 7" xfId="3922"/>
    <cellStyle name="40% - Accent3 8" xfId="3923"/>
    <cellStyle name="40% - Accent3 9" xfId="3924"/>
    <cellStyle name="40% - Accent4" xfId="41028" builtinId="43" customBuiltin="1"/>
    <cellStyle name="40% - Accent4 10" xfId="3925"/>
    <cellStyle name="40% - Accent4 2" xfId="3926"/>
    <cellStyle name="40% - Accent4 3" xfId="3927"/>
    <cellStyle name="40% - Accent4 4" xfId="3928"/>
    <cellStyle name="40% - Accent4 4 10" xfId="3929"/>
    <cellStyle name="40% - Accent4 4 10 2" xfId="3930"/>
    <cellStyle name="40% - Accent4 4 10 2 2" xfId="3931"/>
    <cellStyle name="40% - Accent4 4 10 3" xfId="3932"/>
    <cellStyle name="40% - Accent4 4 11" xfId="3933"/>
    <cellStyle name="40% - Accent4 4 11 2" xfId="3934"/>
    <cellStyle name="40% - Accent4 4 12" xfId="3935"/>
    <cellStyle name="40% - Accent4 4 13" xfId="3936"/>
    <cellStyle name="40% - Accent4 4 2" xfId="3937"/>
    <cellStyle name="40% - Accent4 4 2 2" xfId="3938"/>
    <cellStyle name="40% - Accent4 4 2 2 2" xfId="3939"/>
    <cellStyle name="40% - Accent4 4 2 2 2 2" xfId="3940"/>
    <cellStyle name="40% - Accent4 4 2 2 2 2 2" xfId="3941"/>
    <cellStyle name="40% - Accent4 4 2 2 2 2 2 2" xfId="3942"/>
    <cellStyle name="40% - Accent4 4 2 2 2 2 2 2 2" xfId="3943"/>
    <cellStyle name="40% - Accent4 4 2 2 2 2 2 3" xfId="3944"/>
    <cellStyle name="40% - Accent4 4 2 2 2 2 3" xfId="3945"/>
    <cellStyle name="40% - Accent4 4 2 2 2 2 3 2" xfId="3946"/>
    <cellStyle name="40% - Accent4 4 2 2 2 2 4" xfId="3947"/>
    <cellStyle name="40% - Accent4 4 2 2 2 3" xfId="3948"/>
    <cellStyle name="40% - Accent4 4 2 2 2 3 2" xfId="3949"/>
    <cellStyle name="40% - Accent4 4 2 2 2 3 2 2" xfId="3950"/>
    <cellStyle name="40% - Accent4 4 2 2 2 3 3" xfId="3951"/>
    <cellStyle name="40% - Accent4 4 2 2 2 4" xfId="3952"/>
    <cellStyle name="40% - Accent4 4 2 2 2 4 2" xfId="3953"/>
    <cellStyle name="40% - Accent4 4 2 2 2 5" xfId="3954"/>
    <cellStyle name="40% - Accent4 4 2 2 3" xfId="3955"/>
    <cellStyle name="40% - Accent4 4 2 2 3 2" xfId="3956"/>
    <cellStyle name="40% - Accent4 4 2 2 3 2 2" xfId="3957"/>
    <cellStyle name="40% - Accent4 4 2 2 3 2 2 2" xfId="3958"/>
    <cellStyle name="40% - Accent4 4 2 2 3 2 3" xfId="3959"/>
    <cellStyle name="40% - Accent4 4 2 2 3 3" xfId="3960"/>
    <cellStyle name="40% - Accent4 4 2 2 3 3 2" xfId="3961"/>
    <cellStyle name="40% - Accent4 4 2 2 3 4" xfId="3962"/>
    <cellStyle name="40% - Accent4 4 2 2 4" xfId="3963"/>
    <cellStyle name="40% - Accent4 4 2 2 4 2" xfId="3964"/>
    <cellStyle name="40% - Accent4 4 2 2 4 2 2" xfId="3965"/>
    <cellStyle name="40% - Accent4 4 2 2 4 2 2 2" xfId="3966"/>
    <cellStyle name="40% - Accent4 4 2 2 4 2 3" xfId="3967"/>
    <cellStyle name="40% - Accent4 4 2 2 4 3" xfId="3968"/>
    <cellStyle name="40% - Accent4 4 2 2 4 3 2" xfId="3969"/>
    <cellStyle name="40% - Accent4 4 2 2 4 4" xfId="3970"/>
    <cellStyle name="40% - Accent4 4 2 2 5" xfId="3971"/>
    <cellStyle name="40% - Accent4 4 2 2 5 2" xfId="3972"/>
    <cellStyle name="40% - Accent4 4 2 2 5 2 2" xfId="3973"/>
    <cellStyle name="40% - Accent4 4 2 2 5 3" xfId="3974"/>
    <cellStyle name="40% - Accent4 4 2 2 6" xfId="3975"/>
    <cellStyle name="40% - Accent4 4 2 2 6 2" xfId="3976"/>
    <cellStyle name="40% - Accent4 4 2 2 7" xfId="3977"/>
    <cellStyle name="40% - Accent4 4 2 3" xfId="3978"/>
    <cellStyle name="40% - Accent4 4 2 3 2" xfId="3979"/>
    <cellStyle name="40% - Accent4 4 2 3 2 2" xfId="3980"/>
    <cellStyle name="40% - Accent4 4 2 3 2 2 2" xfId="3981"/>
    <cellStyle name="40% - Accent4 4 2 3 2 2 2 2" xfId="3982"/>
    <cellStyle name="40% - Accent4 4 2 3 2 2 3" xfId="3983"/>
    <cellStyle name="40% - Accent4 4 2 3 2 3" xfId="3984"/>
    <cellStyle name="40% - Accent4 4 2 3 2 3 2" xfId="3985"/>
    <cellStyle name="40% - Accent4 4 2 3 2 4" xfId="3986"/>
    <cellStyle name="40% - Accent4 4 2 3 3" xfId="3987"/>
    <cellStyle name="40% - Accent4 4 2 3 3 2" xfId="3988"/>
    <cellStyle name="40% - Accent4 4 2 3 3 2 2" xfId="3989"/>
    <cellStyle name="40% - Accent4 4 2 3 3 2 2 2" xfId="3990"/>
    <cellStyle name="40% - Accent4 4 2 3 3 2 3" xfId="3991"/>
    <cellStyle name="40% - Accent4 4 2 3 3 3" xfId="3992"/>
    <cellStyle name="40% - Accent4 4 2 3 3 3 2" xfId="3993"/>
    <cellStyle name="40% - Accent4 4 2 3 3 4" xfId="3994"/>
    <cellStyle name="40% - Accent4 4 2 3 4" xfId="3995"/>
    <cellStyle name="40% - Accent4 4 2 3 4 2" xfId="3996"/>
    <cellStyle name="40% - Accent4 4 2 3 4 2 2" xfId="3997"/>
    <cellStyle name="40% - Accent4 4 2 3 4 3" xfId="3998"/>
    <cellStyle name="40% - Accent4 4 2 3 5" xfId="3999"/>
    <cellStyle name="40% - Accent4 4 2 3 5 2" xfId="4000"/>
    <cellStyle name="40% - Accent4 4 2 3 6" xfId="4001"/>
    <cellStyle name="40% - Accent4 4 2 4" xfId="4002"/>
    <cellStyle name="40% - Accent4 4 2 4 2" xfId="4003"/>
    <cellStyle name="40% - Accent4 4 2 4 2 2" xfId="4004"/>
    <cellStyle name="40% - Accent4 4 2 4 2 2 2" xfId="4005"/>
    <cellStyle name="40% - Accent4 4 2 4 2 3" xfId="4006"/>
    <cellStyle name="40% - Accent4 4 2 4 3" xfId="4007"/>
    <cellStyle name="40% - Accent4 4 2 4 3 2" xfId="4008"/>
    <cellStyle name="40% - Accent4 4 2 4 4" xfId="4009"/>
    <cellStyle name="40% - Accent4 4 2 5" xfId="4010"/>
    <cellStyle name="40% - Accent4 4 2 5 2" xfId="4011"/>
    <cellStyle name="40% - Accent4 4 2 5 2 2" xfId="4012"/>
    <cellStyle name="40% - Accent4 4 2 5 2 2 2" xfId="4013"/>
    <cellStyle name="40% - Accent4 4 2 5 2 3" xfId="4014"/>
    <cellStyle name="40% - Accent4 4 2 5 3" xfId="4015"/>
    <cellStyle name="40% - Accent4 4 2 5 3 2" xfId="4016"/>
    <cellStyle name="40% - Accent4 4 2 5 4" xfId="4017"/>
    <cellStyle name="40% - Accent4 4 2 6" xfId="4018"/>
    <cellStyle name="40% - Accent4 4 2 6 2" xfId="4019"/>
    <cellStyle name="40% - Accent4 4 2 6 2 2" xfId="4020"/>
    <cellStyle name="40% - Accent4 4 2 6 3" xfId="4021"/>
    <cellStyle name="40% - Accent4 4 2 7" xfId="4022"/>
    <cellStyle name="40% - Accent4 4 2 7 2" xfId="4023"/>
    <cellStyle name="40% - Accent4 4 2 8" xfId="4024"/>
    <cellStyle name="40% - Accent4 4 2 9" xfId="4025"/>
    <cellStyle name="40% - Accent4 4 3" xfId="4026"/>
    <cellStyle name="40% - Accent4 4 3 2" xfId="4027"/>
    <cellStyle name="40% - Accent4 4 3 2 2" xfId="4028"/>
    <cellStyle name="40% - Accent4 4 3 2 2 2" xfId="4029"/>
    <cellStyle name="40% - Accent4 4 3 2 2 2 2" xfId="4030"/>
    <cellStyle name="40% - Accent4 4 3 2 2 2 2 2" xfId="4031"/>
    <cellStyle name="40% - Accent4 4 3 2 2 2 2 2 2" xfId="4032"/>
    <cellStyle name="40% - Accent4 4 3 2 2 2 2 3" xfId="4033"/>
    <cellStyle name="40% - Accent4 4 3 2 2 2 3" xfId="4034"/>
    <cellStyle name="40% - Accent4 4 3 2 2 2 3 2" xfId="4035"/>
    <cellStyle name="40% - Accent4 4 3 2 2 2 4" xfId="4036"/>
    <cellStyle name="40% - Accent4 4 3 2 2 3" xfId="4037"/>
    <cellStyle name="40% - Accent4 4 3 2 2 3 2" xfId="4038"/>
    <cellStyle name="40% - Accent4 4 3 2 2 3 2 2" xfId="4039"/>
    <cellStyle name="40% - Accent4 4 3 2 2 3 3" xfId="4040"/>
    <cellStyle name="40% - Accent4 4 3 2 2 4" xfId="4041"/>
    <cellStyle name="40% - Accent4 4 3 2 2 4 2" xfId="4042"/>
    <cellStyle name="40% - Accent4 4 3 2 2 5" xfId="4043"/>
    <cellStyle name="40% - Accent4 4 3 2 3" xfId="4044"/>
    <cellStyle name="40% - Accent4 4 3 2 3 2" xfId="4045"/>
    <cellStyle name="40% - Accent4 4 3 2 3 2 2" xfId="4046"/>
    <cellStyle name="40% - Accent4 4 3 2 3 2 2 2" xfId="4047"/>
    <cellStyle name="40% - Accent4 4 3 2 3 2 3" xfId="4048"/>
    <cellStyle name="40% - Accent4 4 3 2 3 3" xfId="4049"/>
    <cellStyle name="40% - Accent4 4 3 2 3 3 2" xfId="4050"/>
    <cellStyle name="40% - Accent4 4 3 2 3 4" xfId="4051"/>
    <cellStyle name="40% - Accent4 4 3 2 4" xfId="4052"/>
    <cellStyle name="40% - Accent4 4 3 2 4 2" xfId="4053"/>
    <cellStyle name="40% - Accent4 4 3 2 4 2 2" xfId="4054"/>
    <cellStyle name="40% - Accent4 4 3 2 4 2 2 2" xfId="4055"/>
    <cellStyle name="40% - Accent4 4 3 2 4 2 3" xfId="4056"/>
    <cellStyle name="40% - Accent4 4 3 2 4 3" xfId="4057"/>
    <cellStyle name="40% - Accent4 4 3 2 4 3 2" xfId="4058"/>
    <cellStyle name="40% - Accent4 4 3 2 4 4" xfId="4059"/>
    <cellStyle name="40% - Accent4 4 3 2 5" xfId="4060"/>
    <cellStyle name="40% - Accent4 4 3 2 5 2" xfId="4061"/>
    <cellStyle name="40% - Accent4 4 3 2 5 2 2" xfId="4062"/>
    <cellStyle name="40% - Accent4 4 3 2 5 3" xfId="4063"/>
    <cellStyle name="40% - Accent4 4 3 2 6" xfId="4064"/>
    <cellStyle name="40% - Accent4 4 3 2 6 2" xfId="4065"/>
    <cellStyle name="40% - Accent4 4 3 2 7" xfId="4066"/>
    <cellStyle name="40% - Accent4 4 3 3" xfId="4067"/>
    <cellStyle name="40% - Accent4 4 3 3 2" xfId="4068"/>
    <cellStyle name="40% - Accent4 4 3 3 2 2" xfId="4069"/>
    <cellStyle name="40% - Accent4 4 3 3 2 2 2" xfId="4070"/>
    <cellStyle name="40% - Accent4 4 3 3 2 2 2 2" xfId="4071"/>
    <cellStyle name="40% - Accent4 4 3 3 2 2 3" xfId="4072"/>
    <cellStyle name="40% - Accent4 4 3 3 2 3" xfId="4073"/>
    <cellStyle name="40% - Accent4 4 3 3 2 3 2" xfId="4074"/>
    <cellStyle name="40% - Accent4 4 3 3 2 4" xfId="4075"/>
    <cellStyle name="40% - Accent4 4 3 3 3" xfId="4076"/>
    <cellStyle name="40% - Accent4 4 3 3 3 2" xfId="4077"/>
    <cellStyle name="40% - Accent4 4 3 3 3 2 2" xfId="4078"/>
    <cellStyle name="40% - Accent4 4 3 3 3 2 2 2" xfId="4079"/>
    <cellStyle name="40% - Accent4 4 3 3 3 2 3" xfId="4080"/>
    <cellStyle name="40% - Accent4 4 3 3 3 3" xfId="4081"/>
    <cellStyle name="40% - Accent4 4 3 3 3 3 2" xfId="4082"/>
    <cellStyle name="40% - Accent4 4 3 3 3 4" xfId="4083"/>
    <cellStyle name="40% - Accent4 4 3 3 4" xfId="4084"/>
    <cellStyle name="40% - Accent4 4 3 3 4 2" xfId="4085"/>
    <cellStyle name="40% - Accent4 4 3 3 4 2 2" xfId="4086"/>
    <cellStyle name="40% - Accent4 4 3 3 4 3" xfId="4087"/>
    <cellStyle name="40% - Accent4 4 3 3 5" xfId="4088"/>
    <cellStyle name="40% - Accent4 4 3 3 5 2" xfId="4089"/>
    <cellStyle name="40% - Accent4 4 3 3 6" xfId="4090"/>
    <cellStyle name="40% - Accent4 4 3 4" xfId="4091"/>
    <cellStyle name="40% - Accent4 4 3 4 2" xfId="4092"/>
    <cellStyle name="40% - Accent4 4 3 4 2 2" xfId="4093"/>
    <cellStyle name="40% - Accent4 4 3 4 2 2 2" xfId="4094"/>
    <cellStyle name="40% - Accent4 4 3 4 2 3" xfId="4095"/>
    <cellStyle name="40% - Accent4 4 3 4 3" xfId="4096"/>
    <cellStyle name="40% - Accent4 4 3 4 3 2" xfId="4097"/>
    <cellStyle name="40% - Accent4 4 3 4 4" xfId="4098"/>
    <cellStyle name="40% - Accent4 4 3 5" xfId="4099"/>
    <cellStyle name="40% - Accent4 4 3 5 2" xfId="4100"/>
    <cellStyle name="40% - Accent4 4 3 5 2 2" xfId="4101"/>
    <cellStyle name="40% - Accent4 4 3 5 2 2 2" xfId="4102"/>
    <cellStyle name="40% - Accent4 4 3 5 2 3" xfId="4103"/>
    <cellStyle name="40% - Accent4 4 3 5 3" xfId="4104"/>
    <cellStyle name="40% - Accent4 4 3 5 3 2" xfId="4105"/>
    <cellStyle name="40% - Accent4 4 3 5 4" xfId="4106"/>
    <cellStyle name="40% - Accent4 4 3 6" xfId="4107"/>
    <cellStyle name="40% - Accent4 4 3 6 2" xfId="4108"/>
    <cellStyle name="40% - Accent4 4 3 6 2 2" xfId="4109"/>
    <cellStyle name="40% - Accent4 4 3 6 3" xfId="4110"/>
    <cellStyle name="40% - Accent4 4 3 7" xfId="4111"/>
    <cellStyle name="40% - Accent4 4 3 7 2" xfId="4112"/>
    <cellStyle name="40% - Accent4 4 3 8" xfId="4113"/>
    <cellStyle name="40% - Accent4 4 3 9" xfId="4114"/>
    <cellStyle name="40% - Accent4 4 4" xfId="4115"/>
    <cellStyle name="40% - Accent4 4 4 2" xfId="4116"/>
    <cellStyle name="40% - Accent4 4 4 2 2" xfId="4117"/>
    <cellStyle name="40% - Accent4 4 4 2 2 2" xfId="4118"/>
    <cellStyle name="40% - Accent4 4 4 2 2 2 2" xfId="4119"/>
    <cellStyle name="40% - Accent4 4 4 2 2 2 2 2" xfId="4120"/>
    <cellStyle name="40% - Accent4 4 4 2 2 2 2 2 2" xfId="4121"/>
    <cellStyle name="40% - Accent4 4 4 2 2 2 2 3" xfId="4122"/>
    <cellStyle name="40% - Accent4 4 4 2 2 2 3" xfId="4123"/>
    <cellStyle name="40% - Accent4 4 4 2 2 2 3 2" xfId="4124"/>
    <cellStyle name="40% - Accent4 4 4 2 2 2 4" xfId="4125"/>
    <cellStyle name="40% - Accent4 4 4 2 2 3" xfId="4126"/>
    <cellStyle name="40% - Accent4 4 4 2 2 3 2" xfId="4127"/>
    <cellStyle name="40% - Accent4 4 4 2 2 3 2 2" xfId="4128"/>
    <cellStyle name="40% - Accent4 4 4 2 2 3 3" xfId="4129"/>
    <cellStyle name="40% - Accent4 4 4 2 2 4" xfId="4130"/>
    <cellStyle name="40% - Accent4 4 4 2 2 4 2" xfId="4131"/>
    <cellStyle name="40% - Accent4 4 4 2 2 5" xfId="4132"/>
    <cellStyle name="40% - Accent4 4 4 2 3" xfId="4133"/>
    <cellStyle name="40% - Accent4 4 4 2 3 2" xfId="4134"/>
    <cellStyle name="40% - Accent4 4 4 2 3 2 2" xfId="4135"/>
    <cellStyle name="40% - Accent4 4 4 2 3 2 2 2" xfId="4136"/>
    <cellStyle name="40% - Accent4 4 4 2 3 2 3" xfId="4137"/>
    <cellStyle name="40% - Accent4 4 4 2 3 3" xfId="4138"/>
    <cellStyle name="40% - Accent4 4 4 2 3 3 2" xfId="4139"/>
    <cellStyle name="40% - Accent4 4 4 2 3 4" xfId="4140"/>
    <cellStyle name="40% - Accent4 4 4 2 4" xfId="4141"/>
    <cellStyle name="40% - Accent4 4 4 2 4 2" xfId="4142"/>
    <cellStyle name="40% - Accent4 4 4 2 4 2 2" xfId="4143"/>
    <cellStyle name="40% - Accent4 4 4 2 4 2 2 2" xfId="4144"/>
    <cellStyle name="40% - Accent4 4 4 2 4 2 3" xfId="4145"/>
    <cellStyle name="40% - Accent4 4 4 2 4 3" xfId="4146"/>
    <cellStyle name="40% - Accent4 4 4 2 4 3 2" xfId="4147"/>
    <cellStyle name="40% - Accent4 4 4 2 4 4" xfId="4148"/>
    <cellStyle name="40% - Accent4 4 4 2 5" xfId="4149"/>
    <cellStyle name="40% - Accent4 4 4 2 5 2" xfId="4150"/>
    <cellStyle name="40% - Accent4 4 4 2 5 2 2" xfId="4151"/>
    <cellStyle name="40% - Accent4 4 4 2 5 3" xfId="4152"/>
    <cellStyle name="40% - Accent4 4 4 2 6" xfId="4153"/>
    <cellStyle name="40% - Accent4 4 4 2 6 2" xfId="4154"/>
    <cellStyle name="40% - Accent4 4 4 2 7" xfId="4155"/>
    <cellStyle name="40% - Accent4 4 4 3" xfId="4156"/>
    <cellStyle name="40% - Accent4 4 4 3 2" xfId="4157"/>
    <cellStyle name="40% - Accent4 4 4 3 2 2" xfId="4158"/>
    <cellStyle name="40% - Accent4 4 4 3 2 2 2" xfId="4159"/>
    <cellStyle name="40% - Accent4 4 4 3 2 2 2 2" xfId="4160"/>
    <cellStyle name="40% - Accent4 4 4 3 2 2 3" xfId="4161"/>
    <cellStyle name="40% - Accent4 4 4 3 2 3" xfId="4162"/>
    <cellStyle name="40% - Accent4 4 4 3 2 3 2" xfId="4163"/>
    <cellStyle name="40% - Accent4 4 4 3 2 4" xfId="4164"/>
    <cellStyle name="40% - Accent4 4 4 3 3" xfId="4165"/>
    <cellStyle name="40% - Accent4 4 4 3 3 2" xfId="4166"/>
    <cellStyle name="40% - Accent4 4 4 3 3 2 2" xfId="4167"/>
    <cellStyle name="40% - Accent4 4 4 3 3 3" xfId="4168"/>
    <cellStyle name="40% - Accent4 4 4 3 4" xfId="4169"/>
    <cellStyle name="40% - Accent4 4 4 3 4 2" xfId="4170"/>
    <cellStyle name="40% - Accent4 4 4 3 5" xfId="4171"/>
    <cellStyle name="40% - Accent4 4 4 4" xfId="4172"/>
    <cellStyle name="40% - Accent4 4 4 4 2" xfId="4173"/>
    <cellStyle name="40% - Accent4 4 4 4 2 2" xfId="4174"/>
    <cellStyle name="40% - Accent4 4 4 4 2 2 2" xfId="4175"/>
    <cellStyle name="40% - Accent4 4 4 4 2 3" xfId="4176"/>
    <cellStyle name="40% - Accent4 4 4 4 3" xfId="4177"/>
    <cellStyle name="40% - Accent4 4 4 4 3 2" xfId="4178"/>
    <cellStyle name="40% - Accent4 4 4 4 4" xfId="4179"/>
    <cellStyle name="40% - Accent4 4 4 5" xfId="4180"/>
    <cellStyle name="40% - Accent4 4 4 5 2" xfId="4181"/>
    <cellStyle name="40% - Accent4 4 4 5 2 2" xfId="4182"/>
    <cellStyle name="40% - Accent4 4 4 5 2 2 2" xfId="4183"/>
    <cellStyle name="40% - Accent4 4 4 5 2 3" xfId="4184"/>
    <cellStyle name="40% - Accent4 4 4 5 3" xfId="4185"/>
    <cellStyle name="40% - Accent4 4 4 5 3 2" xfId="4186"/>
    <cellStyle name="40% - Accent4 4 4 5 4" xfId="4187"/>
    <cellStyle name="40% - Accent4 4 4 6" xfId="4188"/>
    <cellStyle name="40% - Accent4 4 4 6 2" xfId="4189"/>
    <cellStyle name="40% - Accent4 4 4 6 2 2" xfId="4190"/>
    <cellStyle name="40% - Accent4 4 4 6 3" xfId="4191"/>
    <cellStyle name="40% - Accent4 4 4 7" xfId="4192"/>
    <cellStyle name="40% - Accent4 4 4 7 2" xfId="4193"/>
    <cellStyle name="40% - Accent4 4 4 8" xfId="4194"/>
    <cellStyle name="40% - Accent4 4 5" xfId="4195"/>
    <cellStyle name="40% - Accent4 4 5 2" xfId="4196"/>
    <cellStyle name="40% - Accent4 4 5 2 2" xfId="4197"/>
    <cellStyle name="40% - Accent4 4 5 2 2 2" xfId="4198"/>
    <cellStyle name="40% - Accent4 4 5 2 2 2 2" xfId="4199"/>
    <cellStyle name="40% - Accent4 4 5 2 2 2 2 2" xfId="4200"/>
    <cellStyle name="40% - Accent4 4 5 2 2 2 2 2 2" xfId="4201"/>
    <cellStyle name="40% - Accent4 4 5 2 2 2 2 3" xfId="4202"/>
    <cellStyle name="40% - Accent4 4 5 2 2 2 3" xfId="4203"/>
    <cellStyle name="40% - Accent4 4 5 2 2 2 3 2" xfId="4204"/>
    <cellStyle name="40% - Accent4 4 5 2 2 2 4" xfId="4205"/>
    <cellStyle name="40% - Accent4 4 5 2 2 3" xfId="4206"/>
    <cellStyle name="40% - Accent4 4 5 2 2 3 2" xfId="4207"/>
    <cellStyle name="40% - Accent4 4 5 2 2 3 2 2" xfId="4208"/>
    <cellStyle name="40% - Accent4 4 5 2 2 3 3" xfId="4209"/>
    <cellStyle name="40% - Accent4 4 5 2 2 4" xfId="4210"/>
    <cellStyle name="40% - Accent4 4 5 2 2 4 2" xfId="4211"/>
    <cellStyle name="40% - Accent4 4 5 2 2 5" xfId="4212"/>
    <cellStyle name="40% - Accent4 4 5 2 3" xfId="4213"/>
    <cellStyle name="40% - Accent4 4 5 2 3 2" xfId="4214"/>
    <cellStyle name="40% - Accent4 4 5 2 3 2 2" xfId="4215"/>
    <cellStyle name="40% - Accent4 4 5 2 3 2 2 2" xfId="4216"/>
    <cellStyle name="40% - Accent4 4 5 2 3 2 3" xfId="4217"/>
    <cellStyle name="40% - Accent4 4 5 2 3 3" xfId="4218"/>
    <cellStyle name="40% - Accent4 4 5 2 3 3 2" xfId="4219"/>
    <cellStyle name="40% - Accent4 4 5 2 3 4" xfId="4220"/>
    <cellStyle name="40% - Accent4 4 5 2 4" xfId="4221"/>
    <cellStyle name="40% - Accent4 4 5 2 4 2" xfId="4222"/>
    <cellStyle name="40% - Accent4 4 5 2 4 2 2" xfId="4223"/>
    <cellStyle name="40% - Accent4 4 5 2 4 2 2 2" xfId="4224"/>
    <cellStyle name="40% - Accent4 4 5 2 4 2 3" xfId="4225"/>
    <cellStyle name="40% - Accent4 4 5 2 4 3" xfId="4226"/>
    <cellStyle name="40% - Accent4 4 5 2 4 3 2" xfId="4227"/>
    <cellStyle name="40% - Accent4 4 5 2 4 4" xfId="4228"/>
    <cellStyle name="40% - Accent4 4 5 2 5" xfId="4229"/>
    <cellStyle name="40% - Accent4 4 5 2 5 2" xfId="4230"/>
    <cellStyle name="40% - Accent4 4 5 2 5 2 2" xfId="4231"/>
    <cellStyle name="40% - Accent4 4 5 2 5 3" xfId="4232"/>
    <cellStyle name="40% - Accent4 4 5 2 6" xfId="4233"/>
    <cellStyle name="40% - Accent4 4 5 2 6 2" xfId="4234"/>
    <cellStyle name="40% - Accent4 4 5 2 7" xfId="4235"/>
    <cellStyle name="40% - Accent4 4 5 3" xfId="4236"/>
    <cellStyle name="40% - Accent4 4 5 3 2" xfId="4237"/>
    <cellStyle name="40% - Accent4 4 5 3 2 2" xfId="4238"/>
    <cellStyle name="40% - Accent4 4 5 3 2 2 2" xfId="4239"/>
    <cellStyle name="40% - Accent4 4 5 3 2 2 2 2" xfId="4240"/>
    <cellStyle name="40% - Accent4 4 5 3 2 2 3" xfId="4241"/>
    <cellStyle name="40% - Accent4 4 5 3 2 3" xfId="4242"/>
    <cellStyle name="40% - Accent4 4 5 3 2 3 2" xfId="4243"/>
    <cellStyle name="40% - Accent4 4 5 3 2 4" xfId="4244"/>
    <cellStyle name="40% - Accent4 4 5 3 3" xfId="4245"/>
    <cellStyle name="40% - Accent4 4 5 3 3 2" xfId="4246"/>
    <cellStyle name="40% - Accent4 4 5 3 3 2 2" xfId="4247"/>
    <cellStyle name="40% - Accent4 4 5 3 3 3" xfId="4248"/>
    <cellStyle name="40% - Accent4 4 5 3 4" xfId="4249"/>
    <cellStyle name="40% - Accent4 4 5 3 4 2" xfId="4250"/>
    <cellStyle name="40% - Accent4 4 5 3 5" xfId="4251"/>
    <cellStyle name="40% - Accent4 4 5 4" xfId="4252"/>
    <cellStyle name="40% - Accent4 4 5 4 2" xfId="4253"/>
    <cellStyle name="40% - Accent4 4 5 4 2 2" xfId="4254"/>
    <cellStyle name="40% - Accent4 4 5 4 2 2 2" xfId="4255"/>
    <cellStyle name="40% - Accent4 4 5 4 2 3" xfId="4256"/>
    <cellStyle name="40% - Accent4 4 5 4 3" xfId="4257"/>
    <cellStyle name="40% - Accent4 4 5 4 3 2" xfId="4258"/>
    <cellStyle name="40% - Accent4 4 5 4 4" xfId="4259"/>
    <cellStyle name="40% - Accent4 4 5 5" xfId="4260"/>
    <cellStyle name="40% - Accent4 4 5 5 2" xfId="4261"/>
    <cellStyle name="40% - Accent4 4 5 5 2 2" xfId="4262"/>
    <cellStyle name="40% - Accent4 4 5 5 2 2 2" xfId="4263"/>
    <cellStyle name="40% - Accent4 4 5 5 2 3" xfId="4264"/>
    <cellStyle name="40% - Accent4 4 5 5 3" xfId="4265"/>
    <cellStyle name="40% - Accent4 4 5 5 3 2" xfId="4266"/>
    <cellStyle name="40% - Accent4 4 5 5 4" xfId="4267"/>
    <cellStyle name="40% - Accent4 4 5 6" xfId="4268"/>
    <cellStyle name="40% - Accent4 4 5 6 2" xfId="4269"/>
    <cellStyle name="40% - Accent4 4 5 6 2 2" xfId="4270"/>
    <cellStyle name="40% - Accent4 4 5 6 3" xfId="4271"/>
    <cellStyle name="40% - Accent4 4 5 7" xfId="4272"/>
    <cellStyle name="40% - Accent4 4 5 7 2" xfId="4273"/>
    <cellStyle name="40% - Accent4 4 5 8" xfId="4274"/>
    <cellStyle name="40% - Accent4 4 6" xfId="4275"/>
    <cellStyle name="40% - Accent4 4 6 2" xfId="4276"/>
    <cellStyle name="40% - Accent4 4 6 2 2" xfId="4277"/>
    <cellStyle name="40% - Accent4 4 6 2 2 2" xfId="4278"/>
    <cellStyle name="40% - Accent4 4 6 2 2 2 2" xfId="4279"/>
    <cellStyle name="40% - Accent4 4 6 2 2 2 2 2" xfId="4280"/>
    <cellStyle name="40% - Accent4 4 6 2 2 2 3" xfId="4281"/>
    <cellStyle name="40% - Accent4 4 6 2 2 3" xfId="4282"/>
    <cellStyle name="40% - Accent4 4 6 2 2 3 2" xfId="4283"/>
    <cellStyle name="40% - Accent4 4 6 2 2 4" xfId="4284"/>
    <cellStyle name="40% - Accent4 4 6 2 3" xfId="4285"/>
    <cellStyle name="40% - Accent4 4 6 2 3 2" xfId="4286"/>
    <cellStyle name="40% - Accent4 4 6 2 3 2 2" xfId="4287"/>
    <cellStyle name="40% - Accent4 4 6 2 3 3" xfId="4288"/>
    <cellStyle name="40% - Accent4 4 6 2 4" xfId="4289"/>
    <cellStyle name="40% - Accent4 4 6 2 4 2" xfId="4290"/>
    <cellStyle name="40% - Accent4 4 6 2 5" xfId="4291"/>
    <cellStyle name="40% - Accent4 4 6 3" xfId="4292"/>
    <cellStyle name="40% - Accent4 4 6 3 2" xfId="4293"/>
    <cellStyle name="40% - Accent4 4 6 3 2 2" xfId="4294"/>
    <cellStyle name="40% - Accent4 4 6 3 2 2 2" xfId="4295"/>
    <cellStyle name="40% - Accent4 4 6 3 2 3" xfId="4296"/>
    <cellStyle name="40% - Accent4 4 6 3 3" xfId="4297"/>
    <cellStyle name="40% - Accent4 4 6 3 3 2" xfId="4298"/>
    <cellStyle name="40% - Accent4 4 6 3 4" xfId="4299"/>
    <cellStyle name="40% - Accent4 4 6 4" xfId="4300"/>
    <cellStyle name="40% - Accent4 4 6 4 2" xfId="4301"/>
    <cellStyle name="40% - Accent4 4 6 4 2 2" xfId="4302"/>
    <cellStyle name="40% - Accent4 4 6 4 2 2 2" xfId="4303"/>
    <cellStyle name="40% - Accent4 4 6 4 2 3" xfId="4304"/>
    <cellStyle name="40% - Accent4 4 6 4 3" xfId="4305"/>
    <cellStyle name="40% - Accent4 4 6 4 3 2" xfId="4306"/>
    <cellStyle name="40% - Accent4 4 6 4 4" xfId="4307"/>
    <cellStyle name="40% - Accent4 4 6 5" xfId="4308"/>
    <cellStyle name="40% - Accent4 4 6 5 2" xfId="4309"/>
    <cellStyle name="40% - Accent4 4 6 5 2 2" xfId="4310"/>
    <cellStyle name="40% - Accent4 4 6 5 3" xfId="4311"/>
    <cellStyle name="40% - Accent4 4 6 6" xfId="4312"/>
    <cellStyle name="40% - Accent4 4 6 6 2" xfId="4313"/>
    <cellStyle name="40% - Accent4 4 6 7" xfId="4314"/>
    <cellStyle name="40% - Accent4 4 7" xfId="4315"/>
    <cellStyle name="40% - Accent4 4 7 2" xfId="4316"/>
    <cellStyle name="40% - Accent4 4 7 2 2" xfId="4317"/>
    <cellStyle name="40% - Accent4 4 7 2 2 2" xfId="4318"/>
    <cellStyle name="40% - Accent4 4 7 2 2 2 2" xfId="4319"/>
    <cellStyle name="40% - Accent4 4 7 2 2 3" xfId="4320"/>
    <cellStyle name="40% - Accent4 4 7 2 3" xfId="4321"/>
    <cellStyle name="40% - Accent4 4 7 2 3 2" xfId="4322"/>
    <cellStyle name="40% - Accent4 4 7 2 4" xfId="4323"/>
    <cellStyle name="40% - Accent4 4 7 3" xfId="4324"/>
    <cellStyle name="40% - Accent4 4 7 3 2" xfId="4325"/>
    <cellStyle name="40% - Accent4 4 7 3 2 2" xfId="4326"/>
    <cellStyle name="40% - Accent4 4 7 3 2 2 2" xfId="4327"/>
    <cellStyle name="40% - Accent4 4 7 3 2 3" xfId="4328"/>
    <cellStyle name="40% - Accent4 4 7 3 3" xfId="4329"/>
    <cellStyle name="40% - Accent4 4 7 3 3 2" xfId="4330"/>
    <cellStyle name="40% - Accent4 4 7 3 4" xfId="4331"/>
    <cellStyle name="40% - Accent4 4 7 4" xfId="4332"/>
    <cellStyle name="40% - Accent4 4 7 4 2" xfId="4333"/>
    <cellStyle name="40% - Accent4 4 7 4 2 2" xfId="4334"/>
    <cellStyle name="40% - Accent4 4 7 4 3" xfId="4335"/>
    <cellStyle name="40% - Accent4 4 7 5" xfId="4336"/>
    <cellStyle name="40% - Accent4 4 7 5 2" xfId="4337"/>
    <cellStyle name="40% - Accent4 4 7 6" xfId="4338"/>
    <cellStyle name="40% - Accent4 4 8" xfId="4339"/>
    <cellStyle name="40% - Accent4 4 8 2" xfId="4340"/>
    <cellStyle name="40% - Accent4 4 8 2 2" xfId="4341"/>
    <cellStyle name="40% - Accent4 4 8 2 2 2" xfId="4342"/>
    <cellStyle name="40% - Accent4 4 8 2 3" xfId="4343"/>
    <cellStyle name="40% - Accent4 4 8 3" xfId="4344"/>
    <cellStyle name="40% - Accent4 4 8 3 2" xfId="4345"/>
    <cellStyle name="40% - Accent4 4 8 4" xfId="4346"/>
    <cellStyle name="40% - Accent4 4 9" xfId="4347"/>
    <cellStyle name="40% - Accent4 4 9 2" xfId="4348"/>
    <cellStyle name="40% - Accent4 4 9 2 2" xfId="4349"/>
    <cellStyle name="40% - Accent4 4 9 2 2 2" xfId="4350"/>
    <cellStyle name="40% - Accent4 4 9 2 3" xfId="4351"/>
    <cellStyle name="40% - Accent4 4 9 3" xfId="4352"/>
    <cellStyle name="40% - Accent4 4 9 3 2" xfId="4353"/>
    <cellStyle name="40% - Accent4 4 9 4" xfId="4354"/>
    <cellStyle name="40% - Accent4 5" xfId="4355"/>
    <cellStyle name="40% - Accent4 6" xfId="4356"/>
    <cellStyle name="40% - Accent4 7" xfId="4357"/>
    <cellStyle name="40% - Accent4 8" xfId="4358"/>
    <cellStyle name="40% - Accent4 9" xfId="4359"/>
    <cellStyle name="40% - Accent5" xfId="41032" builtinId="47" customBuiltin="1"/>
    <cellStyle name="40% - Accent5 10" xfId="4360"/>
    <cellStyle name="40% - Accent5 2" xfId="4361"/>
    <cellStyle name="40% - Accent5 3" xfId="4362"/>
    <cellStyle name="40% - Accent5 4" xfId="4363"/>
    <cellStyle name="40% - Accent5 4 10" xfId="4364"/>
    <cellStyle name="40% - Accent5 4 10 2" xfId="4365"/>
    <cellStyle name="40% - Accent5 4 10 2 2" xfId="4366"/>
    <cellStyle name="40% - Accent5 4 10 3" xfId="4367"/>
    <cellStyle name="40% - Accent5 4 11" xfId="4368"/>
    <cellStyle name="40% - Accent5 4 11 2" xfId="4369"/>
    <cellStyle name="40% - Accent5 4 12" xfId="4370"/>
    <cellStyle name="40% - Accent5 4 13" xfId="4371"/>
    <cellStyle name="40% - Accent5 4 2" xfId="4372"/>
    <cellStyle name="40% - Accent5 4 2 2" xfId="4373"/>
    <cellStyle name="40% - Accent5 4 2 2 2" xfId="4374"/>
    <cellStyle name="40% - Accent5 4 2 2 2 2" xfId="4375"/>
    <cellStyle name="40% - Accent5 4 2 2 2 2 2" xfId="4376"/>
    <cellStyle name="40% - Accent5 4 2 2 2 2 2 2" xfId="4377"/>
    <cellStyle name="40% - Accent5 4 2 2 2 2 2 2 2" xfId="4378"/>
    <cellStyle name="40% - Accent5 4 2 2 2 2 2 3" xfId="4379"/>
    <cellStyle name="40% - Accent5 4 2 2 2 2 3" xfId="4380"/>
    <cellStyle name="40% - Accent5 4 2 2 2 2 3 2" xfId="4381"/>
    <cellStyle name="40% - Accent5 4 2 2 2 2 4" xfId="4382"/>
    <cellStyle name="40% - Accent5 4 2 2 2 3" xfId="4383"/>
    <cellStyle name="40% - Accent5 4 2 2 2 3 2" xfId="4384"/>
    <cellStyle name="40% - Accent5 4 2 2 2 3 2 2" xfId="4385"/>
    <cellStyle name="40% - Accent5 4 2 2 2 3 3" xfId="4386"/>
    <cellStyle name="40% - Accent5 4 2 2 2 4" xfId="4387"/>
    <cellStyle name="40% - Accent5 4 2 2 2 4 2" xfId="4388"/>
    <cellStyle name="40% - Accent5 4 2 2 2 5" xfId="4389"/>
    <cellStyle name="40% - Accent5 4 2 2 3" xfId="4390"/>
    <cellStyle name="40% - Accent5 4 2 2 3 2" xfId="4391"/>
    <cellStyle name="40% - Accent5 4 2 2 3 2 2" xfId="4392"/>
    <cellStyle name="40% - Accent5 4 2 2 3 2 2 2" xfId="4393"/>
    <cellStyle name="40% - Accent5 4 2 2 3 2 3" xfId="4394"/>
    <cellStyle name="40% - Accent5 4 2 2 3 3" xfId="4395"/>
    <cellStyle name="40% - Accent5 4 2 2 3 3 2" xfId="4396"/>
    <cellStyle name="40% - Accent5 4 2 2 3 4" xfId="4397"/>
    <cellStyle name="40% - Accent5 4 2 2 4" xfId="4398"/>
    <cellStyle name="40% - Accent5 4 2 2 4 2" xfId="4399"/>
    <cellStyle name="40% - Accent5 4 2 2 4 2 2" xfId="4400"/>
    <cellStyle name="40% - Accent5 4 2 2 4 2 2 2" xfId="4401"/>
    <cellStyle name="40% - Accent5 4 2 2 4 2 3" xfId="4402"/>
    <cellStyle name="40% - Accent5 4 2 2 4 3" xfId="4403"/>
    <cellStyle name="40% - Accent5 4 2 2 4 3 2" xfId="4404"/>
    <cellStyle name="40% - Accent5 4 2 2 4 4" xfId="4405"/>
    <cellStyle name="40% - Accent5 4 2 2 5" xfId="4406"/>
    <cellStyle name="40% - Accent5 4 2 2 5 2" xfId="4407"/>
    <cellStyle name="40% - Accent5 4 2 2 5 2 2" xfId="4408"/>
    <cellStyle name="40% - Accent5 4 2 2 5 3" xfId="4409"/>
    <cellStyle name="40% - Accent5 4 2 2 6" xfId="4410"/>
    <cellStyle name="40% - Accent5 4 2 2 6 2" xfId="4411"/>
    <cellStyle name="40% - Accent5 4 2 2 7" xfId="4412"/>
    <cellStyle name="40% - Accent5 4 2 3" xfId="4413"/>
    <cellStyle name="40% - Accent5 4 2 3 2" xfId="4414"/>
    <cellStyle name="40% - Accent5 4 2 3 2 2" xfId="4415"/>
    <cellStyle name="40% - Accent5 4 2 3 2 2 2" xfId="4416"/>
    <cellStyle name="40% - Accent5 4 2 3 2 2 2 2" xfId="4417"/>
    <cellStyle name="40% - Accent5 4 2 3 2 2 3" xfId="4418"/>
    <cellStyle name="40% - Accent5 4 2 3 2 3" xfId="4419"/>
    <cellStyle name="40% - Accent5 4 2 3 2 3 2" xfId="4420"/>
    <cellStyle name="40% - Accent5 4 2 3 2 4" xfId="4421"/>
    <cellStyle name="40% - Accent5 4 2 3 3" xfId="4422"/>
    <cellStyle name="40% - Accent5 4 2 3 3 2" xfId="4423"/>
    <cellStyle name="40% - Accent5 4 2 3 3 2 2" xfId="4424"/>
    <cellStyle name="40% - Accent5 4 2 3 3 2 2 2" xfId="4425"/>
    <cellStyle name="40% - Accent5 4 2 3 3 2 3" xfId="4426"/>
    <cellStyle name="40% - Accent5 4 2 3 3 3" xfId="4427"/>
    <cellStyle name="40% - Accent5 4 2 3 3 3 2" xfId="4428"/>
    <cellStyle name="40% - Accent5 4 2 3 3 4" xfId="4429"/>
    <cellStyle name="40% - Accent5 4 2 3 4" xfId="4430"/>
    <cellStyle name="40% - Accent5 4 2 3 4 2" xfId="4431"/>
    <cellStyle name="40% - Accent5 4 2 3 4 2 2" xfId="4432"/>
    <cellStyle name="40% - Accent5 4 2 3 4 3" xfId="4433"/>
    <cellStyle name="40% - Accent5 4 2 3 5" xfId="4434"/>
    <cellStyle name="40% - Accent5 4 2 3 5 2" xfId="4435"/>
    <cellStyle name="40% - Accent5 4 2 3 6" xfId="4436"/>
    <cellStyle name="40% - Accent5 4 2 4" xfId="4437"/>
    <cellStyle name="40% - Accent5 4 2 4 2" xfId="4438"/>
    <cellStyle name="40% - Accent5 4 2 4 2 2" xfId="4439"/>
    <cellStyle name="40% - Accent5 4 2 4 2 2 2" xfId="4440"/>
    <cellStyle name="40% - Accent5 4 2 4 2 3" xfId="4441"/>
    <cellStyle name="40% - Accent5 4 2 4 3" xfId="4442"/>
    <cellStyle name="40% - Accent5 4 2 4 3 2" xfId="4443"/>
    <cellStyle name="40% - Accent5 4 2 4 4" xfId="4444"/>
    <cellStyle name="40% - Accent5 4 2 5" xfId="4445"/>
    <cellStyle name="40% - Accent5 4 2 5 2" xfId="4446"/>
    <cellStyle name="40% - Accent5 4 2 5 2 2" xfId="4447"/>
    <cellStyle name="40% - Accent5 4 2 5 2 2 2" xfId="4448"/>
    <cellStyle name="40% - Accent5 4 2 5 2 3" xfId="4449"/>
    <cellStyle name="40% - Accent5 4 2 5 3" xfId="4450"/>
    <cellStyle name="40% - Accent5 4 2 5 3 2" xfId="4451"/>
    <cellStyle name="40% - Accent5 4 2 5 4" xfId="4452"/>
    <cellStyle name="40% - Accent5 4 2 6" xfId="4453"/>
    <cellStyle name="40% - Accent5 4 2 6 2" xfId="4454"/>
    <cellStyle name="40% - Accent5 4 2 6 2 2" xfId="4455"/>
    <cellStyle name="40% - Accent5 4 2 6 3" xfId="4456"/>
    <cellStyle name="40% - Accent5 4 2 7" xfId="4457"/>
    <cellStyle name="40% - Accent5 4 2 7 2" xfId="4458"/>
    <cellStyle name="40% - Accent5 4 2 8" xfId="4459"/>
    <cellStyle name="40% - Accent5 4 2 9" xfId="4460"/>
    <cellStyle name="40% - Accent5 4 3" xfId="4461"/>
    <cellStyle name="40% - Accent5 4 3 2" xfId="4462"/>
    <cellStyle name="40% - Accent5 4 3 2 2" xfId="4463"/>
    <cellStyle name="40% - Accent5 4 3 2 2 2" xfId="4464"/>
    <cellStyle name="40% - Accent5 4 3 2 2 2 2" xfId="4465"/>
    <cellStyle name="40% - Accent5 4 3 2 2 2 2 2" xfId="4466"/>
    <cellStyle name="40% - Accent5 4 3 2 2 2 2 2 2" xfId="4467"/>
    <cellStyle name="40% - Accent5 4 3 2 2 2 2 3" xfId="4468"/>
    <cellStyle name="40% - Accent5 4 3 2 2 2 3" xfId="4469"/>
    <cellStyle name="40% - Accent5 4 3 2 2 2 3 2" xfId="4470"/>
    <cellStyle name="40% - Accent5 4 3 2 2 2 4" xfId="4471"/>
    <cellStyle name="40% - Accent5 4 3 2 2 3" xfId="4472"/>
    <cellStyle name="40% - Accent5 4 3 2 2 3 2" xfId="4473"/>
    <cellStyle name="40% - Accent5 4 3 2 2 3 2 2" xfId="4474"/>
    <cellStyle name="40% - Accent5 4 3 2 2 3 3" xfId="4475"/>
    <cellStyle name="40% - Accent5 4 3 2 2 4" xfId="4476"/>
    <cellStyle name="40% - Accent5 4 3 2 2 4 2" xfId="4477"/>
    <cellStyle name="40% - Accent5 4 3 2 2 5" xfId="4478"/>
    <cellStyle name="40% - Accent5 4 3 2 3" xfId="4479"/>
    <cellStyle name="40% - Accent5 4 3 2 3 2" xfId="4480"/>
    <cellStyle name="40% - Accent5 4 3 2 3 2 2" xfId="4481"/>
    <cellStyle name="40% - Accent5 4 3 2 3 2 2 2" xfId="4482"/>
    <cellStyle name="40% - Accent5 4 3 2 3 2 3" xfId="4483"/>
    <cellStyle name="40% - Accent5 4 3 2 3 3" xfId="4484"/>
    <cellStyle name="40% - Accent5 4 3 2 3 3 2" xfId="4485"/>
    <cellStyle name="40% - Accent5 4 3 2 3 4" xfId="4486"/>
    <cellStyle name="40% - Accent5 4 3 2 4" xfId="4487"/>
    <cellStyle name="40% - Accent5 4 3 2 4 2" xfId="4488"/>
    <cellStyle name="40% - Accent5 4 3 2 4 2 2" xfId="4489"/>
    <cellStyle name="40% - Accent5 4 3 2 4 2 2 2" xfId="4490"/>
    <cellStyle name="40% - Accent5 4 3 2 4 2 3" xfId="4491"/>
    <cellStyle name="40% - Accent5 4 3 2 4 3" xfId="4492"/>
    <cellStyle name="40% - Accent5 4 3 2 4 3 2" xfId="4493"/>
    <cellStyle name="40% - Accent5 4 3 2 4 4" xfId="4494"/>
    <cellStyle name="40% - Accent5 4 3 2 5" xfId="4495"/>
    <cellStyle name="40% - Accent5 4 3 2 5 2" xfId="4496"/>
    <cellStyle name="40% - Accent5 4 3 2 5 2 2" xfId="4497"/>
    <cellStyle name="40% - Accent5 4 3 2 5 3" xfId="4498"/>
    <cellStyle name="40% - Accent5 4 3 2 6" xfId="4499"/>
    <cellStyle name="40% - Accent5 4 3 2 6 2" xfId="4500"/>
    <cellStyle name="40% - Accent5 4 3 2 7" xfId="4501"/>
    <cellStyle name="40% - Accent5 4 3 3" xfId="4502"/>
    <cellStyle name="40% - Accent5 4 3 3 2" xfId="4503"/>
    <cellStyle name="40% - Accent5 4 3 3 2 2" xfId="4504"/>
    <cellStyle name="40% - Accent5 4 3 3 2 2 2" xfId="4505"/>
    <cellStyle name="40% - Accent5 4 3 3 2 2 2 2" xfId="4506"/>
    <cellStyle name="40% - Accent5 4 3 3 2 2 3" xfId="4507"/>
    <cellStyle name="40% - Accent5 4 3 3 2 3" xfId="4508"/>
    <cellStyle name="40% - Accent5 4 3 3 2 3 2" xfId="4509"/>
    <cellStyle name="40% - Accent5 4 3 3 2 4" xfId="4510"/>
    <cellStyle name="40% - Accent5 4 3 3 3" xfId="4511"/>
    <cellStyle name="40% - Accent5 4 3 3 3 2" xfId="4512"/>
    <cellStyle name="40% - Accent5 4 3 3 3 2 2" xfId="4513"/>
    <cellStyle name="40% - Accent5 4 3 3 3 2 2 2" xfId="4514"/>
    <cellStyle name="40% - Accent5 4 3 3 3 2 3" xfId="4515"/>
    <cellStyle name="40% - Accent5 4 3 3 3 3" xfId="4516"/>
    <cellStyle name="40% - Accent5 4 3 3 3 3 2" xfId="4517"/>
    <cellStyle name="40% - Accent5 4 3 3 3 4" xfId="4518"/>
    <cellStyle name="40% - Accent5 4 3 3 4" xfId="4519"/>
    <cellStyle name="40% - Accent5 4 3 3 4 2" xfId="4520"/>
    <cellStyle name="40% - Accent5 4 3 3 4 2 2" xfId="4521"/>
    <cellStyle name="40% - Accent5 4 3 3 4 3" xfId="4522"/>
    <cellStyle name="40% - Accent5 4 3 3 5" xfId="4523"/>
    <cellStyle name="40% - Accent5 4 3 3 5 2" xfId="4524"/>
    <cellStyle name="40% - Accent5 4 3 3 6" xfId="4525"/>
    <cellStyle name="40% - Accent5 4 3 4" xfId="4526"/>
    <cellStyle name="40% - Accent5 4 3 4 2" xfId="4527"/>
    <cellStyle name="40% - Accent5 4 3 4 2 2" xfId="4528"/>
    <cellStyle name="40% - Accent5 4 3 4 2 2 2" xfId="4529"/>
    <cellStyle name="40% - Accent5 4 3 4 2 3" xfId="4530"/>
    <cellStyle name="40% - Accent5 4 3 4 3" xfId="4531"/>
    <cellStyle name="40% - Accent5 4 3 4 3 2" xfId="4532"/>
    <cellStyle name="40% - Accent5 4 3 4 4" xfId="4533"/>
    <cellStyle name="40% - Accent5 4 3 5" xfId="4534"/>
    <cellStyle name="40% - Accent5 4 3 5 2" xfId="4535"/>
    <cellStyle name="40% - Accent5 4 3 5 2 2" xfId="4536"/>
    <cellStyle name="40% - Accent5 4 3 5 2 2 2" xfId="4537"/>
    <cellStyle name="40% - Accent5 4 3 5 2 3" xfId="4538"/>
    <cellStyle name="40% - Accent5 4 3 5 3" xfId="4539"/>
    <cellStyle name="40% - Accent5 4 3 5 3 2" xfId="4540"/>
    <cellStyle name="40% - Accent5 4 3 5 4" xfId="4541"/>
    <cellStyle name="40% - Accent5 4 3 6" xfId="4542"/>
    <cellStyle name="40% - Accent5 4 3 6 2" xfId="4543"/>
    <cellStyle name="40% - Accent5 4 3 6 2 2" xfId="4544"/>
    <cellStyle name="40% - Accent5 4 3 6 3" xfId="4545"/>
    <cellStyle name="40% - Accent5 4 3 7" xfId="4546"/>
    <cellStyle name="40% - Accent5 4 3 7 2" xfId="4547"/>
    <cellStyle name="40% - Accent5 4 3 8" xfId="4548"/>
    <cellStyle name="40% - Accent5 4 3 9" xfId="4549"/>
    <cellStyle name="40% - Accent5 4 4" xfId="4550"/>
    <cellStyle name="40% - Accent5 4 4 2" xfId="4551"/>
    <cellStyle name="40% - Accent5 4 4 2 2" xfId="4552"/>
    <cellStyle name="40% - Accent5 4 4 2 2 2" xfId="4553"/>
    <cellStyle name="40% - Accent5 4 4 2 2 2 2" xfId="4554"/>
    <cellStyle name="40% - Accent5 4 4 2 2 2 2 2" xfId="4555"/>
    <cellStyle name="40% - Accent5 4 4 2 2 2 2 2 2" xfId="4556"/>
    <cellStyle name="40% - Accent5 4 4 2 2 2 2 3" xfId="4557"/>
    <cellStyle name="40% - Accent5 4 4 2 2 2 3" xfId="4558"/>
    <cellStyle name="40% - Accent5 4 4 2 2 2 3 2" xfId="4559"/>
    <cellStyle name="40% - Accent5 4 4 2 2 2 4" xfId="4560"/>
    <cellStyle name="40% - Accent5 4 4 2 2 3" xfId="4561"/>
    <cellStyle name="40% - Accent5 4 4 2 2 3 2" xfId="4562"/>
    <cellStyle name="40% - Accent5 4 4 2 2 3 2 2" xfId="4563"/>
    <cellStyle name="40% - Accent5 4 4 2 2 3 3" xfId="4564"/>
    <cellStyle name="40% - Accent5 4 4 2 2 4" xfId="4565"/>
    <cellStyle name="40% - Accent5 4 4 2 2 4 2" xfId="4566"/>
    <cellStyle name="40% - Accent5 4 4 2 2 5" xfId="4567"/>
    <cellStyle name="40% - Accent5 4 4 2 3" xfId="4568"/>
    <cellStyle name="40% - Accent5 4 4 2 3 2" xfId="4569"/>
    <cellStyle name="40% - Accent5 4 4 2 3 2 2" xfId="4570"/>
    <cellStyle name="40% - Accent5 4 4 2 3 2 2 2" xfId="4571"/>
    <cellStyle name="40% - Accent5 4 4 2 3 2 3" xfId="4572"/>
    <cellStyle name="40% - Accent5 4 4 2 3 3" xfId="4573"/>
    <cellStyle name="40% - Accent5 4 4 2 3 3 2" xfId="4574"/>
    <cellStyle name="40% - Accent5 4 4 2 3 4" xfId="4575"/>
    <cellStyle name="40% - Accent5 4 4 2 4" xfId="4576"/>
    <cellStyle name="40% - Accent5 4 4 2 4 2" xfId="4577"/>
    <cellStyle name="40% - Accent5 4 4 2 4 2 2" xfId="4578"/>
    <cellStyle name="40% - Accent5 4 4 2 4 2 2 2" xfId="4579"/>
    <cellStyle name="40% - Accent5 4 4 2 4 2 3" xfId="4580"/>
    <cellStyle name="40% - Accent5 4 4 2 4 3" xfId="4581"/>
    <cellStyle name="40% - Accent5 4 4 2 4 3 2" xfId="4582"/>
    <cellStyle name="40% - Accent5 4 4 2 4 4" xfId="4583"/>
    <cellStyle name="40% - Accent5 4 4 2 5" xfId="4584"/>
    <cellStyle name="40% - Accent5 4 4 2 5 2" xfId="4585"/>
    <cellStyle name="40% - Accent5 4 4 2 5 2 2" xfId="4586"/>
    <cellStyle name="40% - Accent5 4 4 2 5 3" xfId="4587"/>
    <cellStyle name="40% - Accent5 4 4 2 6" xfId="4588"/>
    <cellStyle name="40% - Accent5 4 4 2 6 2" xfId="4589"/>
    <cellStyle name="40% - Accent5 4 4 2 7" xfId="4590"/>
    <cellStyle name="40% - Accent5 4 4 3" xfId="4591"/>
    <cellStyle name="40% - Accent5 4 4 3 2" xfId="4592"/>
    <cellStyle name="40% - Accent5 4 4 3 2 2" xfId="4593"/>
    <cellStyle name="40% - Accent5 4 4 3 2 2 2" xfId="4594"/>
    <cellStyle name="40% - Accent5 4 4 3 2 2 2 2" xfId="4595"/>
    <cellStyle name="40% - Accent5 4 4 3 2 2 3" xfId="4596"/>
    <cellStyle name="40% - Accent5 4 4 3 2 3" xfId="4597"/>
    <cellStyle name="40% - Accent5 4 4 3 2 3 2" xfId="4598"/>
    <cellStyle name="40% - Accent5 4 4 3 2 4" xfId="4599"/>
    <cellStyle name="40% - Accent5 4 4 3 3" xfId="4600"/>
    <cellStyle name="40% - Accent5 4 4 3 3 2" xfId="4601"/>
    <cellStyle name="40% - Accent5 4 4 3 3 2 2" xfId="4602"/>
    <cellStyle name="40% - Accent5 4 4 3 3 3" xfId="4603"/>
    <cellStyle name="40% - Accent5 4 4 3 4" xfId="4604"/>
    <cellStyle name="40% - Accent5 4 4 3 4 2" xfId="4605"/>
    <cellStyle name="40% - Accent5 4 4 3 5" xfId="4606"/>
    <cellStyle name="40% - Accent5 4 4 4" xfId="4607"/>
    <cellStyle name="40% - Accent5 4 4 4 2" xfId="4608"/>
    <cellStyle name="40% - Accent5 4 4 4 2 2" xfId="4609"/>
    <cellStyle name="40% - Accent5 4 4 4 2 2 2" xfId="4610"/>
    <cellStyle name="40% - Accent5 4 4 4 2 3" xfId="4611"/>
    <cellStyle name="40% - Accent5 4 4 4 3" xfId="4612"/>
    <cellStyle name="40% - Accent5 4 4 4 3 2" xfId="4613"/>
    <cellStyle name="40% - Accent5 4 4 4 4" xfId="4614"/>
    <cellStyle name="40% - Accent5 4 4 5" xfId="4615"/>
    <cellStyle name="40% - Accent5 4 4 5 2" xfId="4616"/>
    <cellStyle name="40% - Accent5 4 4 5 2 2" xfId="4617"/>
    <cellStyle name="40% - Accent5 4 4 5 2 2 2" xfId="4618"/>
    <cellStyle name="40% - Accent5 4 4 5 2 3" xfId="4619"/>
    <cellStyle name="40% - Accent5 4 4 5 3" xfId="4620"/>
    <cellStyle name="40% - Accent5 4 4 5 3 2" xfId="4621"/>
    <cellStyle name="40% - Accent5 4 4 5 4" xfId="4622"/>
    <cellStyle name="40% - Accent5 4 4 6" xfId="4623"/>
    <cellStyle name="40% - Accent5 4 4 6 2" xfId="4624"/>
    <cellStyle name="40% - Accent5 4 4 6 2 2" xfId="4625"/>
    <cellStyle name="40% - Accent5 4 4 6 3" xfId="4626"/>
    <cellStyle name="40% - Accent5 4 4 7" xfId="4627"/>
    <cellStyle name="40% - Accent5 4 4 7 2" xfId="4628"/>
    <cellStyle name="40% - Accent5 4 4 8" xfId="4629"/>
    <cellStyle name="40% - Accent5 4 5" xfId="4630"/>
    <cellStyle name="40% - Accent5 4 5 2" xfId="4631"/>
    <cellStyle name="40% - Accent5 4 5 2 2" xfId="4632"/>
    <cellStyle name="40% - Accent5 4 5 2 2 2" xfId="4633"/>
    <cellStyle name="40% - Accent5 4 5 2 2 2 2" xfId="4634"/>
    <cellStyle name="40% - Accent5 4 5 2 2 2 2 2" xfId="4635"/>
    <cellStyle name="40% - Accent5 4 5 2 2 2 2 2 2" xfId="4636"/>
    <cellStyle name="40% - Accent5 4 5 2 2 2 2 3" xfId="4637"/>
    <cellStyle name="40% - Accent5 4 5 2 2 2 3" xfId="4638"/>
    <cellStyle name="40% - Accent5 4 5 2 2 2 3 2" xfId="4639"/>
    <cellStyle name="40% - Accent5 4 5 2 2 2 4" xfId="4640"/>
    <cellStyle name="40% - Accent5 4 5 2 2 3" xfId="4641"/>
    <cellStyle name="40% - Accent5 4 5 2 2 3 2" xfId="4642"/>
    <cellStyle name="40% - Accent5 4 5 2 2 3 2 2" xfId="4643"/>
    <cellStyle name="40% - Accent5 4 5 2 2 3 3" xfId="4644"/>
    <cellStyle name="40% - Accent5 4 5 2 2 4" xfId="4645"/>
    <cellStyle name="40% - Accent5 4 5 2 2 4 2" xfId="4646"/>
    <cellStyle name="40% - Accent5 4 5 2 2 5" xfId="4647"/>
    <cellStyle name="40% - Accent5 4 5 2 3" xfId="4648"/>
    <cellStyle name="40% - Accent5 4 5 2 3 2" xfId="4649"/>
    <cellStyle name="40% - Accent5 4 5 2 3 2 2" xfId="4650"/>
    <cellStyle name="40% - Accent5 4 5 2 3 2 2 2" xfId="4651"/>
    <cellStyle name="40% - Accent5 4 5 2 3 2 3" xfId="4652"/>
    <cellStyle name="40% - Accent5 4 5 2 3 3" xfId="4653"/>
    <cellStyle name="40% - Accent5 4 5 2 3 3 2" xfId="4654"/>
    <cellStyle name="40% - Accent5 4 5 2 3 4" xfId="4655"/>
    <cellStyle name="40% - Accent5 4 5 2 4" xfId="4656"/>
    <cellStyle name="40% - Accent5 4 5 2 4 2" xfId="4657"/>
    <cellStyle name="40% - Accent5 4 5 2 4 2 2" xfId="4658"/>
    <cellStyle name="40% - Accent5 4 5 2 4 2 2 2" xfId="4659"/>
    <cellStyle name="40% - Accent5 4 5 2 4 2 3" xfId="4660"/>
    <cellStyle name="40% - Accent5 4 5 2 4 3" xfId="4661"/>
    <cellStyle name="40% - Accent5 4 5 2 4 3 2" xfId="4662"/>
    <cellStyle name="40% - Accent5 4 5 2 4 4" xfId="4663"/>
    <cellStyle name="40% - Accent5 4 5 2 5" xfId="4664"/>
    <cellStyle name="40% - Accent5 4 5 2 5 2" xfId="4665"/>
    <cellStyle name="40% - Accent5 4 5 2 5 2 2" xfId="4666"/>
    <cellStyle name="40% - Accent5 4 5 2 5 3" xfId="4667"/>
    <cellStyle name="40% - Accent5 4 5 2 6" xfId="4668"/>
    <cellStyle name="40% - Accent5 4 5 2 6 2" xfId="4669"/>
    <cellStyle name="40% - Accent5 4 5 2 7" xfId="4670"/>
    <cellStyle name="40% - Accent5 4 5 3" xfId="4671"/>
    <cellStyle name="40% - Accent5 4 5 3 2" xfId="4672"/>
    <cellStyle name="40% - Accent5 4 5 3 2 2" xfId="4673"/>
    <cellStyle name="40% - Accent5 4 5 3 2 2 2" xfId="4674"/>
    <cellStyle name="40% - Accent5 4 5 3 2 2 2 2" xfId="4675"/>
    <cellStyle name="40% - Accent5 4 5 3 2 2 3" xfId="4676"/>
    <cellStyle name="40% - Accent5 4 5 3 2 3" xfId="4677"/>
    <cellStyle name="40% - Accent5 4 5 3 2 3 2" xfId="4678"/>
    <cellStyle name="40% - Accent5 4 5 3 2 4" xfId="4679"/>
    <cellStyle name="40% - Accent5 4 5 3 3" xfId="4680"/>
    <cellStyle name="40% - Accent5 4 5 3 3 2" xfId="4681"/>
    <cellStyle name="40% - Accent5 4 5 3 3 2 2" xfId="4682"/>
    <cellStyle name="40% - Accent5 4 5 3 3 3" xfId="4683"/>
    <cellStyle name="40% - Accent5 4 5 3 4" xfId="4684"/>
    <cellStyle name="40% - Accent5 4 5 3 4 2" xfId="4685"/>
    <cellStyle name="40% - Accent5 4 5 3 5" xfId="4686"/>
    <cellStyle name="40% - Accent5 4 5 4" xfId="4687"/>
    <cellStyle name="40% - Accent5 4 5 4 2" xfId="4688"/>
    <cellStyle name="40% - Accent5 4 5 4 2 2" xfId="4689"/>
    <cellStyle name="40% - Accent5 4 5 4 2 2 2" xfId="4690"/>
    <cellStyle name="40% - Accent5 4 5 4 2 3" xfId="4691"/>
    <cellStyle name="40% - Accent5 4 5 4 3" xfId="4692"/>
    <cellStyle name="40% - Accent5 4 5 4 3 2" xfId="4693"/>
    <cellStyle name="40% - Accent5 4 5 4 4" xfId="4694"/>
    <cellStyle name="40% - Accent5 4 5 5" xfId="4695"/>
    <cellStyle name="40% - Accent5 4 5 5 2" xfId="4696"/>
    <cellStyle name="40% - Accent5 4 5 5 2 2" xfId="4697"/>
    <cellStyle name="40% - Accent5 4 5 5 2 2 2" xfId="4698"/>
    <cellStyle name="40% - Accent5 4 5 5 2 3" xfId="4699"/>
    <cellStyle name="40% - Accent5 4 5 5 3" xfId="4700"/>
    <cellStyle name="40% - Accent5 4 5 5 3 2" xfId="4701"/>
    <cellStyle name="40% - Accent5 4 5 5 4" xfId="4702"/>
    <cellStyle name="40% - Accent5 4 5 6" xfId="4703"/>
    <cellStyle name="40% - Accent5 4 5 6 2" xfId="4704"/>
    <cellStyle name="40% - Accent5 4 5 6 2 2" xfId="4705"/>
    <cellStyle name="40% - Accent5 4 5 6 3" xfId="4706"/>
    <cellStyle name="40% - Accent5 4 5 7" xfId="4707"/>
    <cellStyle name="40% - Accent5 4 5 7 2" xfId="4708"/>
    <cellStyle name="40% - Accent5 4 5 8" xfId="4709"/>
    <cellStyle name="40% - Accent5 4 6" xfId="4710"/>
    <cellStyle name="40% - Accent5 4 6 2" xfId="4711"/>
    <cellStyle name="40% - Accent5 4 6 2 2" xfId="4712"/>
    <cellStyle name="40% - Accent5 4 6 2 2 2" xfId="4713"/>
    <cellStyle name="40% - Accent5 4 6 2 2 2 2" xfId="4714"/>
    <cellStyle name="40% - Accent5 4 6 2 2 2 2 2" xfId="4715"/>
    <cellStyle name="40% - Accent5 4 6 2 2 2 3" xfId="4716"/>
    <cellStyle name="40% - Accent5 4 6 2 2 3" xfId="4717"/>
    <cellStyle name="40% - Accent5 4 6 2 2 3 2" xfId="4718"/>
    <cellStyle name="40% - Accent5 4 6 2 2 4" xfId="4719"/>
    <cellStyle name="40% - Accent5 4 6 2 3" xfId="4720"/>
    <cellStyle name="40% - Accent5 4 6 2 3 2" xfId="4721"/>
    <cellStyle name="40% - Accent5 4 6 2 3 2 2" xfId="4722"/>
    <cellStyle name="40% - Accent5 4 6 2 3 3" xfId="4723"/>
    <cellStyle name="40% - Accent5 4 6 2 4" xfId="4724"/>
    <cellStyle name="40% - Accent5 4 6 2 4 2" xfId="4725"/>
    <cellStyle name="40% - Accent5 4 6 2 5" xfId="4726"/>
    <cellStyle name="40% - Accent5 4 6 3" xfId="4727"/>
    <cellStyle name="40% - Accent5 4 6 3 2" xfId="4728"/>
    <cellStyle name="40% - Accent5 4 6 3 2 2" xfId="4729"/>
    <cellStyle name="40% - Accent5 4 6 3 2 2 2" xfId="4730"/>
    <cellStyle name="40% - Accent5 4 6 3 2 3" xfId="4731"/>
    <cellStyle name="40% - Accent5 4 6 3 3" xfId="4732"/>
    <cellStyle name="40% - Accent5 4 6 3 3 2" xfId="4733"/>
    <cellStyle name="40% - Accent5 4 6 3 4" xfId="4734"/>
    <cellStyle name="40% - Accent5 4 6 4" xfId="4735"/>
    <cellStyle name="40% - Accent5 4 6 4 2" xfId="4736"/>
    <cellStyle name="40% - Accent5 4 6 4 2 2" xfId="4737"/>
    <cellStyle name="40% - Accent5 4 6 4 2 2 2" xfId="4738"/>
    <cellStyle name="40% - Accent5 4 6 4 2 3" xfId="4739"/>
    <cellStyle name="40% - Accent5 4 6 4 3" xfId="4740"/>
    <cellStyle name="40% - Accent5 4 6 4 3 2" xfId="4741"/>
    <cellStyle name="40% - Accent5 4 6 4 4" xfId="4742"/>
    <cellStyle name="40% - Accent5 4 6 5" xfId="4743"/>
    <cellStyle name="40% - Accent5 4 6 5 2" xfId="4744"/>
    <cellStyle name="40% - Accent5 4 6 5 2 2" xfId="4745"/>
    <cellStyle name="40% - Accent5 4 6 5 3" xfId="4746"/>
    <cellStyle name="40% - Accent5 4 6 6" xfId="4747"/>
    <cellStyle name="40% - Accent5 4 6 6 2" xfId="4748"/>
    <cellStyle name="40% - Accent5 4 6 7" xfId="4749"/>
    <cellStyle name="40% - Accent5 4 7" xfId="4750"/>
    <cellStyle name="40% - Accent5 4 7 2" xfId="4751"/>
    <cellStyle name="40% - Accent5 4 7 2 2" xfId="4752"/>
    <cellStyle name="40% - Accent5 4 7 2 2 2" xfId="4753"/>
    <cellStyle name="40% - Accent5 4 7 2 2 2 2" xfId="4754"/>
    <cellStyle name="40% - Accent5 4 7 2 2 3" xfId="4755"/>
    <cellStyle name="40% - Accent5 4 7 2 3" xfId="4756"/>
    <cellStyle name="40% - Accent5 4 7 2 3 2" xfId="4757"/>
    <cellStyle name="40% - Accent5 4 7 2 4" xfId="4758"/>
    <cellStyle name="40% - Accent5 4 7 3" xfId="4759"/>
    <cellStyle name="40% - Accent5 4 7 3 2" xfId="4760"/>
    <cellStyle name="40% - Accent5 4 7 3 2 2" xfId="4761"/>
    <cellStyle name="40% - Accent5 4 7 3 2 2 2" xfId="4762"/>
    <cellStyle name="40% - Accent5 4 7 3 2 3" xfId="4763"/>
    <cellStyle name="40% - Accent5 4 7 3 3" xfId="4764"/>
    <cellStyle name="40% - Accent5 4 7 3 3 2" xfId="4765"/>
    <cellStyle name="40% - Accent5 4 7 3 4" xfId="4766"/>
    <cellStyle name="40% - Accent5 4 7 4" xfId="4767"/>
    <cellStyle name="40% - Accent5 4 7 4 2" xfId="4768"/>
    <cellStyle name="40% - Accent5 4 7 4 2 2" xfId="4769"/>
    <cellStyle name="40% - Accent5 4 7 4 3" xfId="4770"/>
    <cellStyle name="40% - Accent5 4 7 5" xfId="4771"/>
    <cellStyle name="40% - Accent5 4 7 5 2" xfId="4772"/>
    <cellStyle name="40% - Accent5 4 7 6" xfId="4773"/>
    <cellStyle name="40% - Accent5 4 8" xfId="4774"/>
    <cellStyle name="40% - Accent5 4 8 2" xfId="4775"/>
    <cellStyle name="40% - Accent5 4 8 2 2" xfId="4776"/>
    <cellStyle name="40% - Accent5 4 8 2 2 2" xfId="4777"/>
    <cellStyle name="40% - Accent5 4 8 2 3" xfId="4778"/>
    <cellStyle name="40% - Accent5 4 8 3" xfId="4779"/>
    <cellStyle name="40% - Accent5 4 8 3 2" xfId="4780"/>
    <cellStyle name="40% - Accent5 4 8 4" xfId="4781"/>
    <cellStyle name="40% - Accent5 4 9" xfId="4782"/>
    <cellStyle name="40% - Accent5 4 9 2" xfId="4783"/>
    <cellStyle name="40% - Accent5 4 9 2 2" xfId="4784"/>
    <cellStyle name="40% - Accent5 4 9 2 2 2" xfId="4785"/>
    <cellStyle name="40% - Accent5 4 9 2 3" xfId="4786"/>
    <cellStyle name="40% - Accent5 4 9 3" xfId="4787"/>
    <cellStyle name="40% - Accent5 4 9 3 2" xfId="4788"/>
    <cellStyle name="40% - Accent5 4 9 4" xfId="4789"/>
    <cellStyle name="40% - Accent5 5" xfId="4790"/>
    <cellStyle name="40% - Accent5 6" xfId="4791"/>
    <cellStyle name="40% - Accent5 7" xfId="4792"/>
    <cellStyle name="40% - Accent5 8" xfId="4793"/>
    <cellStyle name="40% - Accent5 9" xfId="4794"/>
    <cellStyle name="40% - Accent6" xfId="41036" builtinId="51" customBuiltin="1"/>
    <cellStyle name="40% - Accent6 10" xfId="4795"/>
    <cellStyle name="40% - Accent6 2" xfId="4796"/>
    <cellStyle name="40% - Accent6 3" xfId="4797"/>
    <cellStyle name="40% - Accent6 4" xfId="4798"/>
    <cellStyle name="40% - Accent6 4 10" xfId="4799"/>
    <cellStyle name="40% - Accent6 4 10 2" xfId="4800"/>
    <cellStyle name="40% - Accent6 4 10 2 2" xfId="4801"/>
    <cellStyle name="40% - Accent6 4 10 3" xfId="4802"/>
    <cellStyle name="40% - Accent6 4 11" xfId="4803"/>
    <cellStyle name="40% - Accent6 4 11 2" xfId="4804"/>
    <cellStyle name="40% - Accent6 4 12" xfId="4805"/>
    <cellStyle name="40% - Accent6 4 13" xfId="4806"/>
    <cellStyle name="40% - Accent6 4 2" xfId="4807"/>
    <cellStyle name="40% - Accent6 4 2 2" xfId="4808"/>
    <cellStyle name="40% - Accent6 4 2 2 2" xfId="4809"/>
    <cellStyle name="40% - Accent6 4 2 2 2 2" xfId="4810"/>
    <cellStyle name="40% - Accent6 4 2 2 2 2 2" xfId="4811"/>
    <cellStyle name="40% - Accent6 4 2 2 2 2 2 2" xfId="4812"/>
    <cellStyle name="40% - Accent6 4 2 2 2 2 2 2 2" xfId="4813"/>
    <cellStyle name="40% - Accent6 4 2 2 2 2 2 3" xfId="4814"/>
    <cellStyle name="40% - Accent6 4 2 2 2 2 3" xfId="4815"/>
    <cellStyle name="40% - Accent6 4 2 2 2 2 3 2" xfId="4816"/>
    <cellStyle name="40% - Accent6 4 2 2 2 2 4" xfId="4817"/>
    <cellStyle name="40% - Accent6 4 2 2 2 3" xfId="4818"/>
    <cellStyle name="40% - Accent6 4 2 2 2 3 2" xfId="4819"/>
    <cellStyle name="40% - Accent6 4 2 2 2 3 2 2" xfId="4820"/>
    <cellStyle name="40% - Accent6 4 2 2 2 3 3" xfId="4821"/>
    <cellStyle name="40% - Accent6 4 2 2 2 4" xfId="4822"/>
    <cellStyle name="40% - Accent6 4 2 2 2 4 2" xfId="4823"/>
    <cellStyle name="40% - Accent6 4 2 2 2 5" xfId="4824"/>
    <cellStyle name="40% - Accent6 4 2 2 3" xfId="4825"/>
    <cellStyle name="40% - Accent6 4 2 2 3 2" xfId="4826"/>
    <cellStyle name="40% - Accent6 4 2 2 3 2 2" xfId="4827"/>
    <cellStyle name="40% - Accent6 4 2 2 3 2 2 2" xfId="4828"/>
    <cellStyle name="40% - Accent6 4 2 2 3 2 3" xfId="4829"/>
    <cellStyle name="40% - Accent6 4 2 2 3 3" xfId="4830"/>
    <cellStyle name="40% - Accent6 4 2 2 3 3 2" xfId="4831"/>
    <cellStyle name="40% - Accent6 4 2 2 3 4" xfId="4832"/>
    <cellStyle name="40% - Accent6 4 2 2 4" xfId="4833"/>
    <cellStyle name="40% - Accent6 4 2 2 4 2" xfId="4834"/>
    <cellStyle name="40% - Accent6 4 2 2 4 2 2" xfId="4835"/>
    <cellStyle name="40% - Accent6 4 2 2 4 2 2 2" xfId="4836"/>
    <cellStyle name="40% - Accent6 4 2 2 4 2 3" xfId="4837"/>
    <cellStyle name="40% - Accent6 4 2 2 4 3" xfId="4838"/>
    <cellStyle name="40% - Accent6 4 2 2 4 3 2" xfId="4839"/>
    <cellStyle name="40% - Accent6 4 2 2 4 4" xfId="4840"/>
    <cellStyle name="40% - Accent6 4 2 2 5" xfId="4841"/>
    <cellStyle name="40% - Accent6 4 2 2 5 2" xfId="4842"/>
    <cellStyle name="40% - Accent6 4 2 2 5 2 2" xfId="4843"/>
    <cellStyle name="40% - Accent6 4 2 2 5 3" xfId="4844"/>
    <cellStyle name="40% - Accent6 4 2 2 6" xfId="4845"/>
    <cellStyle name="40% - Accent6 4 2 2 6 2" xfId="4846"/>
    <cellStyle name="40% - Accent6 4 2 2 7" xfId="4847"/>
    <cellStyle name="40% - Accent6 4 2 3" xfId="4848"/>
    <cellStyle name="40% - Accent6 4 2 3 2" xfId="4849"/>
    <cellStyle name="40% - Accent6 4 2 3 2 2" xfId="4850"/>
    <cellStyle name="40% - Accent6 4 2 3 2 2 2" xfId="4851"/>
    <cellStyle name="40% - Accent6 4 2 3 2 2 2 2" xfId="4852"/>
    <cellStyle name="40% - Accent6 4 2 3 2 2 3" xfId="4853"/>
    <cellStyle name="40% - Accent6 4 2 3 2 3" xfId="4854"/>
    <cellStyle name="40% - Accent6 4 2 3 2 3 2" xfId="4855"/>
    <cellStyle name="40% - Accent6 4 2 3 2 4" xfId="4856"/>
    <cellStyle name="40% - Accent6 4 2 3 3" xfId="4857"/>
    <cellStyle name="40% - Accent6 4 2 3 3 2" xfId="4858"/>
    <cellStyle name="40% - Accent6 4 2 3 3 2 2" xfId="4859"/>
    <cellStyle name="40% - Accent6 4 2 3 3 2 2 2" xfId="4860"/>
    <cellStyle name="40% - Accent6 4 2 3 3 2 3" xfId="4861"/>
    <cellStyle name="40% - Accent6 4 2 3 3 3" xfId="4862"/>
    <cellStyle name="40% - Accent6 4 2 3 3 3 2" xfId="4863"/>
    <cellStyle name="40% - Accent6 4 2 3 3 4" xfId="4864"/>
    <cellStyle name="40% - Accent6 4 2 3 4" xfId="4865"/>
    <cellStyle name="40% - Accent6 4 2 3 4 2" xfId="4866"/>
    <cellStyle name="40% - Accent6 4 2 3 4 2 2" xfId="4867"/>
    <cellStyle name="40% - Accent6 4 2 3 4 3" xfId="4868"/>
    <cellStyle name="40% - Accent6 4 2 3 5" xfId="4869"/>
    <cellStyle name="40% - Accent6 4 2 3 5 2" xfId="4870"/>
    <cellStyle name="40% - Accent6 4 2 3 6" xfId="4871"/>
    <cellStyle name="40% - Accent6 4 2 4" xfId="4872"/>
    <cellStyle name="40% - Accent6 4 2 4 2" xfId="4873"/>
    <cellStyle name="40% - Accent6 4 2 4 2 2" xfId="4874"/>
    <cellStyle name="40% - Accent6 4 2 4 2 2 2" xfId="4875"/>
    <cellStyle name="40% - Accent6 4 2 4 2 3" xfId="4876"/>
    <cellStyle name="40% - Accent6 4 2 4 3" xfId="4877"/>
    <cellStyle name="40% - Accent6 4 2 4 3 2" xfId="4878"/>
    <cellStyle name="40% - Accent6 4 2 4 4" xfId="4879"/>
    <cellStyle name="40% - Accent6 4 2 5" xfId="4880"/>
    <cellStyle name="40% - Accent6 4 2 5 2" xfId="4881"/>
    <cellStyle name="40% - Accent6 4 2 5 2 2" xfId="4882"/>
    <cellStyle name="40% - Accent6 4 2 5 2 2 2" xfId="4883"/>
    <cellStyle name="40% - Accent6 4 2 5 2 3" xfId="4884"/>
    <cellStyle name="40% - Accent6 4 2 5 3" xfId="4885"/>
    <cellStyle name="40% - Accent6 4 2 5 3 2" xfId="4886"/>
    <cellStyle name="40% - Accent6 4 2 5 4" xfId="4887"/>
    <cellStyle name="40% - Accent6 4 2 6" xfId="4888"/>
    <cellStyle name="40% - Accent6 4 2 6 2" xfId="4889"/>
    <cellStyle name="40% - Accent6 4 2 6 2 2" xfId="4890"/>
    <cellStyle name="40% - Accent6 4 2 6 3" xfId="4891"/>
    <cellStyle name="40% - Accent6 4 2 7" xfId="4892"/>
    <cellStyle name="40% - Accent6 4 2 7 2" xfId="4893"/>
    <cellStyle name="40% - Accent6 4 2 8" xfId="4894"/>
    <cellStyle name="40% - Accent6 4 2 9" xfId="4895"/>
    <cellStyle name="40% - Accent6 4 3" xfId="4896"/>
    <cellStyle name="40% - Accent6 4 3 2" xfId="4897"/>
    <cellStyle name="40% - Accent6 4 3 2 2" xfId="4898"/>
    <cellStyle name="40% - Accent6 4 3 2 2 2" xfId="4899"/>
    <cellStyle name="40% - Accent6 4 3 2 2 2 2" xfId="4900"/>
    <cellStyle name="40% - Accent6 4 3 2 2 2 2 2" xfId="4901"/>
    <cellStyle name="40% - Accent6 4 3 2 2 2 2 2 2" xfId="4902"/>
    <cellStyle name="40% - Accent6 4 3 2 2 2 2 3" xfId="4903"/>
    <cellStyle name="40% - Accent6 4 3 2 2 2 3" xfId="4904"/>
    <cellStyle name="40% - Accent6 4 3 2 2 2 3 2" xfId="4905"/>
    <cellStyle name="40% - Accent6 4 3 2 2 2 4" xfId="4906"/>
    <cellStyle name="40% - Accent6 4 3 2 2 3" xfId="4907"/>
    <cellStyle name="40% - Accent6 4 3 2 2 3 2" xfId="4908"/>
    <cellStyle name="40% - Accent6 4 3 2 2 3 2 2" xfId="4909"/>
    <cellStyle name="40% - Accent6 4 3 2 2 3 3" xfId="4910"/>
    <cellStyle name="40% - Accent6 4 3 2 2 4" xfId="4911"/>
    <cellStyle name="40% - Accent6 4 3 2 2 4 2" xfId="4912"/>
    <cellStyle name="40% - Accent6 4 3 2 2 5" xfId="4913"/>
    <cellStyle name="40% - Accent6 4 3 2 3" xfId="4914"/>
    <cellStyle name="40% - Accent6 4 3 2 3 2" xfId="4915"/>
    <cellStyle name="40% - Accent6 4 3 2 3 2 2" xfId="4916"/>
    <cellStyle name="40% - Accent6 4 3 2 3 2 2 2" xfId="4917"/>
    <cellStyle name="40% - Accent6 4 3 2 3 2 3" xfId="4918"/>
    <cellStyle name="40% - Accent6 4 3 2 3 3" xfId="4919"/>
    <cellStyle name="40% - Accent6 4 3 2 3 3 2" xfId="4920"/>
    <cellStyle name="40% - Accent6 4 3 2 3 4" xfId="4921"/>
    <cellStyle name="40% - Accent6 4 3 2 4" xfId="4922"/>
    <cellStyle name="40% - Accent6 4 3 2 4 2" xfId="4923"/>
    <cellStyle name="40% - Accent6 4 3 2 4 2 2" xfId="4924"/>
    <cellStyle name="40% - Accent6 4 3 2 4 2 2 2" xfId="4925"/>
    <cellStyle name="40% - Accent6 4 3 2 4 2 3" xfId="4926"/>
    <cellStyle name="40% - Accent6 4 3 2 4 3" xfId="4927"/>
    <cellStyle name="40% - Accent6 4 3 2 4 3 2" xfId="4928"/>
    <cellStyle name="40% - Accent6 4 3 2 4 4" xfId="4929"/>
    <cellStyle name="40% - Accent6 4 3 2 5" xfId="4930"/>
    <cellStyle name="40% - Accent6 4 3 2 5 2" xfId="4931"/>
    <cellStyle name="40% - Accent6 4 3 2 5 2 2" xfId="4932"/>
    <cellStyle name="40% - Accent6 4 3 2 5 3" xfId="4933"/>
    <cellStyle name="40% - Accent6 4 3 2 6" xfId="4934"/>
    <cellStyle name="40% - Accent6 4 3 2 6 2" xfId="4935"/>
    <cellStyle name="40% - Accent6 4 3 2 7" xfId="4936"/>
    <cellStyle name="40% - Accent6 4 3 3" xfId="4937"/>
    <cellStyle name="40% - Accent6 4 3 3 2" xfId="4938"/>
    <cellStyle name="40% - Accent6 4 3 3 2 2" xfId="4939"/>
    <cellStyle name="40% - Accent6 4 3 3 2 2 2" xfId="4940"/>
    <cellStyle name="40% - Accent6 4 3 3 2 2 2 2" xfId="4941"/>
    <cellStyle name="40% - Accent6 4 3 3 2 2 3" xfId="4942"/>
    <cellStyle name="40% - Accent6 4 3 3 2 3" xfId="4943"/>
    <cellStyle name="40% - Accent6 4 3 3 2 3 2" xfId="4944"/>
    <cellStyle name="40% - Accent6 4 3 3 2 4" xfId="4945"/>
    <cellStyle name="40% - Accent6 4 3 3 3" xfId="4946"/>
    <cellStyle name="40% - Accent6 4 3 3 3 2" xfId="4947"/>
    <cellStyle name="40% - Accent6 4 3 3 3 2 2" xfId="4948"/>
    <cellStyle name="40% - Accent6 4 3 3 3 2 2 2" xfId="4949"/>
    <cellStyle name="40% - Accent6 4 3 3 3 2 3" xfId="4950"/>
    <cellStyle name="40% - Accent6 4 3 3 3 3" xfId="4951"/>
    <cellStyle name="40% - Accent6 4 3 3 3 3 2" xfId="4952"/>
    <cellStyle name="40% - Accent6 4 3 3 3 4" xfId="4953"/>
    <cellStyle name="40% - Accent6 4 3 3 4" xfId="4954"/>
    <cellStyle name="40% - Accent6 4 3 3 4 2" xfId="4955"/>
    <cellStyle name="40% - Accent6 4 3 3 4 2 2" xfId="4956"/>
    <cellStyle name="40% - Accent6 4 3 3 4 3" xfId="4957"/>
    <cellStyle name="40% - Accent6 4 3 3 5" xfId="4958"/>
    <cellStyle name="40% - Accent6 4 3 3 5 2" xfId="4959"/>
    <cellStyle name="40% - Accent6 4 3 3 6" xfId="4960"/>
    <cellStyle name="40% - Accent6 4 3 4" xfId="4961"/>
    <cellStyle name="40% - Accent6 4 3 4 2" xfId="4962"/>
    <cellStyle name="40% - Accent6 4 3 4 2 2" xfId="4963"/>
    <cellStyle name="40% - Accent6 4 3 4 2 2 2" xfId="4964"/>
    <cellStyle name="40% - Accent6 4 3 4 2 3" xfId="4965"/>
    <cellStyle name="40% - Accent6 4 3 4 3" xfId="4966"/>
    <cellStyle name="40% - Accent6 4 3 4 3 2" xfId="4967"/>
    <cellStyle name="40% - Accent6 4 3 4 4" xfId="4968"/>
    <cellStyle name="40% - Accent6 4 3 5" xfId="4969"/>
    <cellStyle name="40% - Accent6 4 3 5 2" xfId="4970"/>
    <cellStyle name="40% - Accent6 4 3 5 2 2" xfId="4971"/>
    <cellStyle name="40% - Accent6 4 3 5 2 2 2" xfId="4972"/>
    <cellStyle name="40% - Accent6 4 3 5 2 3" xfId="4973"/>
    <cellStyle name="40% - Accent6 4 3 5 3" xfId="4974"/>
    <cellStyle name="40% - Accent6 4 3 5 3 2" xfId="4975"/>
    <cellStyle name="40% - Accent6 4 3 5 4" xfId="4976"/>
    <cellStyle name="40% - Accent6 4 3 6" xfId="4977"/>
    <cellStyle name="40% - Accent6 4 3 6 2" xfId="4978"/>
    <cellStyle name="40% - Accent6 4 3 6 2 2" xfId="4979"/>
    <cellStyle name="40% - Accent6 4 3 6 3" xfId="4980"/>
    <cellStyle name="40% - Accent6 4 3 7" xfId="4981"/>
    <cellStyle name="40% - Accent6 4 3 7 2" xfId="4982"/>
    <cellStyle name="40% - Accent6 4 3 8" xfId="4983"/>
    <cellStyle name="40% - Accent6 4 3 9" xfId="4984"/>
    <cellStyle name="40% - Accent6 4 4" xfId="4985"/>
    <cellStyle name="40% - Accent6 4 4 2" xfId="4986"/>
    <cellStyle name="40% - Accent6 4 4 2 2" xfId="4987"/>
    <cellStyle name="40% - Accent6 4 4 2 2 2" xfId="4988"/>
    <cellStyle name="40% - Accent6 4 4 2 2 2 2" xfId="4989"/>
    <cellStyle name="40% - Accent6 4 4 2 2 2 2 2" xfId="4990"/>
    <cellStyle name="40% - Accent6 4 4 2 2 2 2 2 2" xfId="4991"/>
    <cellStyle name="40% - Accent6 4 4 2 2 2 2 3" xfId="4992"/>
    <cellStyle name="40% - Accent6 4 4 2 2 2 3" xfId="4993"/>
    <cellStyle name="40% - Accent6 4 4 2 2 2 3 2" xfId="4994"/>
    <cellStyle name="40% - Accent6 4 4 2 2 2 4" xfId="4995"/>
    <cellStyle name="40% - Accent6 4 4 2 2 3" xfId="4996"/>
    <cellStyle name="40% - Accent6 4 4 2 2 3 2" xfId="4997"/>
    <cellStyle name="40% - Accent6 4 4 2 2 3 2 2" xfId="4998"/>
    <cellStyle name="40% - Accent6 4 4 2 2 3 3" xfId="4999"/>
    <cellStyle name="40% - Accent6 4 4 2 2 4" xfId="5000"/>
    <cellStyle name="40% - Accent6 4 4 2 2 4 2" xfId="5001"/>
    <cellStyle name="40% - Accent6 4 4 2 2 5" xfId="5002"/>
    <cellStyle name="40% - Accent6 4 4 2 3" xfId="5003"/>
    <cellStyle name="40% - Accent6 4 4 2 3 2" xfId="5004"/>
    <cellStyle name="40% - Accent6 4 4 2 3 2 2" xfId="5005"/>
    <cellStyle name="40% - Accent6 4 4 2 3 2 2 2" xfId="5006"/>
    <cellStyle name="40% - Accent6 4 4 2 3 2 3" xfId="5007"/>
    <cellStyle name="40% - Accent6 4 4 2 3 3" xfId="5008"/>
    <cellStyle name="40% - Accent6 4 4 2 3 3 2" xfId="5009"/>
    <cellStyle name="40% - Accent6 4 4 2 3 4" xfId="5010"/>
    <cellStyle name="40% - Accent6 4 4 2 4" xfId="5011"/>
    <cellStyle name="40% - Accent6 4 4 2 4 2" xfId="5012"/>
    <cellStyle name="40% - Accent6 4 4 2 4 2 2" xfId="5013"/>
    <cellStyle name="40% - Accent6 4 4 2 4 2 2 2" xfId="5014"/>
    <cellStyle name="40% - Accent6 4 4 2 4 2 3" xfId="5015"/>
    <cellStyle name="40% - Accent6 4 4 2 4 3" xfId="5016"/>
    <cellStyle name="40% - Accent6 4 4 2 4 3 2" xfId="5017"/>
    <cellStyle name="40% - Accent6 4 4 2 4 4" xfId="5018"/>
    <cellStyle name="40% - Accent6 4 4 2 5" xfId="5019"/>
    <cellStyle name="40% - Accent6 4 4 2 5 2" xfId="5020"/>
    <cellStyle name="40% - Accent6 4 4 2 5 2 2" xfId="5021"/>
    <cellStyle name="40% - Accent6 4 4 2 5 3" xfId="5022"/>
    <cellStyle name="40% - Accent6 4 4 2 6" xfId="5023"/>
    <cellStyle name="40% - Accent6 4 4 2 6 2" xfId="5024"/>
    <cellStyle name="40% - Accent6 4 4 2 7" xfId="5025"/>
    <cellStyle name="40% - Accent6 4 4 3" xfId="5026"/>
    <cellStyle name="40% - Accent6 4 4 3 2" xfId="5027"/>
    <cellStyle name="40% - Accent6 4 4 3 2 2" xfId="5028"/>
    <cellStyle name="40% - Accent6 4 4 3 2 2 2" xfId="5029"/>
    <cellStyle name="40% - Accent6 4 4 3 2 2 2 2" xfId="5030"/>
    <cellStyle name="40% - Accent6 4 4 3 2 2 3" xfId="5031"/>
    <cellStyle name="40% - Accent6 4 4 3 2 3" xfId="5032"/>
    <cellStyle name="40% - Accent6 4 4 3 2 3 2" xfId="5033"/>
    <cellStyle name="40% - Accent6 4 4 3 2 4" xfId="5034"/>
    <cellStyle name="40% - Accent6 4 4 3 3" xfId="5035"/>
    <cellStyle name="40% - Accent6 4 4 3 3 2" xfId="5036"/>
    <cellStyle name="40% - Accent6 4 4 3 3 2 2" xfId="5037"/>
    <cellStyle name="40% - Accent6 4 4 3 3 3" xfId="5038"/>
    <cellStyle name="40% - Accent6 4 4 3 4" xfId="5039"/>
    <cellStyle name="40% - Accent6 4 4 3 4 2" xfId="5040"/>
    <cellStyle name="40% - Accent6 4 4 3 5" xfId="5041"/>
    <cellStyle name="40% - Accent6 4 4 4" xfId="5042"/>
    <cellStyle name="40% - Accent6 4 4 4 2" xfId="5043"/>
    <cellStyle name="40% - Accent6 4 4 4 2 2" xfId="5044"/>
    <cellStyle name="40% - Accent6 4 4 4 2 2 2" xfId="5045"/>
    <cellStyle name="40% - Accent6 4 4 4 2 3" xfId="5046"/>
    <cellStyle name="40% - Accent6 4 4 4 3" xfId="5047"/>
    <cellStyle name="40% - Accent6 4 4 4 3 2" xfId="5048"/>
    <cellStyle name="40% - Accent6 4 4 4 4" xfId="5049"/>
    <cellStyle name="40% - Accent6 4 4 5" xfId="5050"/>
    <cellStyle name="40% - Accent6 4 4 5 2" xfId="5051"/>
    <cellStyle name="40% - Accent6 4 4 5 2 2" xfId="5052"/>
    <cellStyle name="40% - Accent6 4 4 5 2 2 2" xfId="5053"/>
    <cellStyle name="40% - Accent6 4 4 5 2 3" xfId="5054"/>
    <cellStyle name="40% - Accent6 4 4 5 3" xfId="5055"/>
    <cellStyle name="40% - Accent6 4 4 5 3 2" xfId="5056"/>
    <cellStyle name="40% - Accent6 4 4 5 4" xfId="5057"/>
    <cellStyle name="40% - Accent6 4 4 6" xfId="5058"/>
    <cellStyle name="40% - Accent6 4 4 6 2" xfId="5059"/>
    <cellStyle name="40% - Accent6 4 4 6 2 2" xfId="5060"/>
    <cellStyle name="40% - Accent6 4 4 6 3" xfId="5061"/>
    <cellStyle name="40% - Accent6 4 4 7" xfId="5062"/>
    <cellStyle name="40% - Accent6 4 4 7 2" xfId="5063"/>
    <cellStyle name="40% - Accent6 4 4 8" xfId="5064"/>
    <cellStyle name="40% - Accent6 4 5" xfId="5065"/>
    <cellStyle name="40% - Accent6 4 5 2" xfId="5066"/>
    <cellStyle name="40% - Accent6 4 5 2 2" xfId="5067"/>
    <cellStyle name="40% - Accent6 4 5 2 2 2" xfId="5068"/>
    <cellStyle name="40% - Accent6 4 5 2 2 2 2" xfId="5069"/>
    <cellStyle name="40% - Accent6 4 5 2 2 2 2 2" xfId="5070"/>
    <cellStyle name="40% - Accent6 4 5 2 2 2 2 2 2" xfId="5071"/>
    <cellStyle name="40% - Accent6 4 5 2 2 2 2 3" xfId="5072"/>
    <cellStyle name="40% - Accent6 4 5 2 2 2 3" xfId="5073"/>
    <cellStyle name="40% - Accent6 4 5 2 2 2 3 2" xfId="5074"/>
    <cellStyle name="40% - Accent6 4 5 2 2 2 4" xfId="5075"/>
    <cellStyle name="40% - Accent6 4 5 2 2 3" xfId="5076"/>
    <cellStyle name="40% - Accent6 4 5 2 2 3 2" xfId="5077"/>
    <cellStyle name="40% - Accent6 4 5 2 2 3 2 2" xfId="5078"/>
    <cellStyle name="40% - Accent6 4 5 2 2 3 3" xfId="5079"/>
    <cellStyle name="40% - Accent6 4 5 2 2 4" xfId="5080"/>
    <cellStyle name="40% - Accent6 4 5 2 2 4 2" xfId="5081"/>
    <cellStyle name="40% - Accent6 4 5 2 2 5" xfId="5082"/>
    <cellStyle name="40% - Accent6 4 5 2 3" xfId="5083"/>
    <cellStyle name="40% - Accent6 4 5 2 3 2" xfId="5084"/>
    <cellStyle name="40% - Accent6 4 5 2 3 2 2" xfId="5085"/>
    <cellStyle name="40% - Accent6 4 5 2 3 2 2 2" xfId="5086"/>
    <cellStyle name="40% - Accent6 4 5 2 3 2 3" xfId="5087"/>
    <cellStyle name="40% - Accent6 4 5 2 3 3" xfId="5088"/>
    <cellStyle name="40% - Accent6 4 5 2 3 3 2" xfId="5089"/>
    <cellStyle name="40% - Accent6 4 5 2 3 4" xfId="5090"/>
    <cellStyle name="40% - Accent6 4 5 2 4" xfId="5091"/>
    <cellStyle name="40% - Accent6 4 5 2 4 2" xfId="5092"/>
    <cellStyle name="40% - Accent6 4 5 2 4 2 2" xfId="5093"/>
    <cellStyle name="40% - Accent6 4 5 2 4 2 2 2" xfId="5094"/>
    <cellStyle name="40% - Accent6 4 5 2 4 2 3" xfId="5095"/>
    <cellStyle name="40% - Accent6 4 5 2 4 3" xfId="5096"/>
    <cellStyle name="40% - Accent6 4 5 2 4 3 2" xfId="5097"/>
    <cellStyle name="40% - Accent6 4 5 2 4 4" xfId="5098"/>
    <cellStyle name="40% - Accent6 4 5 2 5" xfId="5099"/>
    <cellStyle name="40% - Accent6 4 5 2 5 2" xfId="5100"/>
    <cellStyle name="40% - Accent6 4 5 2 5 2 2" xfId="5101"/>
    <cellStyle name="40% - Accent6 4 5 2 5 3" xfId="5102"/>
    <cellStyle name="40% - Accent6 4 5 2 6" xfId="5103"/>
    <cellStyle name="40% - Accent6 4 5 2 6 2" xfId="5104"/>
    <cellStyle name="40% - Accent6 4 5 2 7" xfId="5105"/>
    <cellStyle name="40% - Accent6 4 5 3" xfId="5106"/>
    <cellStyle name="40% - Accent6 4 5 3 2" xfId="5107"/>
    <cellStyle name="40% - Accent6 4 5 3 2 2" xfId="5108"/>
    <cellStyle name="40% - Accent6 4 5 3 2 2 2" xfId="5109"/>
    <cellStyle name="40% - Accent6 4 5 3 2 2 2 2" xfId="5110"/>
    <cellStyle name="40% - Accent6 4 5 3 2 2 3" xfId="5111"/>
    <cellStyle name="40% - Accent6 4 5 3 2 3" xfId="5112"/>
    <cellStyle name="40% - Accent6 4 5 3 2 3 2" xfId="5113"/>
    <cellStyle name="40% - Accent6 4 5 3 2 4" xfId="5114"/>
    <cellStyle name="40% - Accent6 4 5 3 3" xfId="5115"/>
    <cellStyle name="40% - Accent6 4 5 3 3 2" xfId="5116"/>
    <cellStyle name="40% - Accent6 4 5 3 3 2 2" xfId="5117"/>
    <cellStyle name="40% - Accent6 4 5 3 3 3" xfId="5118"/>
    <cellStyle name="40% - Accent6 4 5 3 4" xfId="5119"/>
    <cellStyle name="40% - Accent6 4 5 3 4 2" xfId="5120"/>
    <cellStyle name="40% - Accent6 4 5 3 5" xfId="5121"/>
    <cellStyle name="40% - Accent6 4 5 4" xfId="5122"/>
    <cellStyle name="40% - Accent6 4 5 4 2" xfId="5123"/>
    <cellStyle name="40% - Accent6 4 5 4 2 2" xfId="5124"/>
    <cellStyle name="40% - Accent6 4 5 4 2 2 2" xfId="5125"/>
    <cellStyle name="40% - Accent6 4 5 4 2 3" xfId="5126"/>
    <cellStyle name="40% - Accent6 4 5 4 3" xfId="5127"/>
    <cellStyle name="40% - Accent6 4 5 4 3 2" xfId="5128"/>
    <cellStyle name="40% - Accent6 4 5 4 4" xfId="5129"/>
    <cellStyle name="40% - Accent6 4 5 5" xfId="5130"/>
    <cellStyle name="40% - Accent6 4 5 5 2" xfId="5131"/>
    <cellStyle name="40% - Accent6 4 5 5 2 2" xfId="5132"/>
    <cellStyle name="40% - Accent6 4 5 5 2 2 2" xfId="5133"/>
    <cellStyle name="40% - Accent6 4 5 5 2 3" xfId="5134"/>
    <cellStyle name="40% - Accent6 4 5 5 3" xfId="5135"/>
    <cellStyle name="40% - Accent6 4 5 5 3 2" xfId="5136"/>
    <cellStyle name="40% - Accent6 4 5 5 4" xfId="5137"/>
    <cellStyle name="40% - Accent6 4 5 6" xfId="5138"/>
    <cellStyle name="40% - Accent6 4 5 6 2" xfId="5139"/>
    <cellStyle name="40% - Accent6 4 5 6 2 2" xfId="5140"/>
    <cellStyle name="40% - Accent6 4 5 6 3" xfId="5141"/>
    <cellStyle name="40% - Accent6 4 5 7" xfId="5142"/>
    <cellStyle name="40% - Accent6 4 5 7 2" xfId="5143"/>
    <cellStyle name="40% - Accent6 4 5 8" xfId="5144"/>
    <cellStyle name="40% - Accent6 4 6" xfId="5145"/>
    <cellStyle name="40% - Accent6 4 6 2" xfId="5146"/>
    <cellStyle name="40% - Accent6 4 6 2 2" xfId="5147"/>
    <cellStyle name="40% - Accent6 4 6 2 2 2" xfId="5148"/>
    <cellStyle name="40% - Accent6 4 6 2 2 2 2" xfId="5149"/>
    <cellStyle name="40% - Accent6 4 6 2 2 2 2 2" xfId="5150"/>
    <cellStyle name="40% - Accent6 4 6 2 2 2 3" xfId="5151"/>
    <cellStyle name="40% - Accent6 4 6 2 2 3" xfId="5152"/>
    <cellStyle name="40% - Accent6 4 6 2 2 3 2" xfId="5153"/>
    <cellStyle name="40% - Accent6 4 6 2 2 4" xfId="5154"/>
    <cellStyle name="40% - Accent6 4 6 2 3" xfId="5155"/>
    <cellStyle name="40% - Accent6 4 6 2 3 2" xfId="5156"/>
    <cellStyle name="40% - Accent6 4 6 2 3 2 2" xfId="5157"/>
    <cellStyle name="40% - Accent6 4 6 2 3 3" xfId="5158"/>
    <cellStyle name="40% - Accent6 4 6 2 4" xfId="5159"/>
    <cellStyle name="40% - Accent6 4 6 2 4 2" xfId="5160"/>
    <cellStyle name="40% - Accent6 4 6 2 5" xfId="5161"/>
    <cellStyle name="40% - Accent6 4 6 3" xfId="5162"/>
    <cellStyle name="40% - Accent6 4 6 3 2" xfId="5163"/>
    <cellStyle name="40% - Accent6 4 6 3 2 2" xfId="5164"/>
    <cellStyle name="40% - Accent6 4 6 3 2 2 2" xfId="5165"/>
    <cellStyle name="40% - Accent6 4 6 3 2 3" xfId="5166"/>
    <cellStyle name="40% - Accent6 4 6 3 3" xfId="5167"/>
    <cellStyle name="40% - Accent6 4 6 3 3 2" xfId="5168"/>
    <cellStyle name="40% - Accent6 4 6 3 4" xfId="5169"/>
    <cellStyle name="40% - Accent6 4 6 4" xfId="5170"/>
    <cellStyle name="40% - Accent6 4 6 4 2" xfId="5171"/>
    <cellStyle name="40% - Accent6 4 6 4 2 2" xfId="5172"/>
    <cellStyle name="40% - Accent6 4 6 4 2 2 2" xfId="5173"/>
    <cellStyle name="40% - Accent6 4 6 4 2 3" xfId="5174"/>
    <cellStyle name="40% - Accent6 4 6 4 3" xfId="5175"/>
    <cellStyle name="40% - Accent6 4 6 4 3 2" xfId="5176"/>
    <cellStyle name="40% - Accent6 4 6 4 4" xfId="5177"/>
    <cellStyle name="40% - Accent6 4 6 5" xfId="5178"/>
    <cellStyle name="40% - Accent6 4 6 5 2" xfId="5179"/>
    <cellStyle name="40% - Accent6 4 6 5 2 2" xfId="5180"/>
    <cellStyle name="40% - Accent6 4 6 5 3" xfId="5181"/>
    <cellStyle name="40% - Accent6 4 6 6" xfId="5182"/>
    <cellStyle name="40% - Accent6 4 6 6 2" xfId="5183"/>
    <cellStyle name="40% - Accent6 4 6 7" xfId="5184"/>
    <cellStyle name="40% - Accent6 4 7" xfId="5185"/>
    <cellStyle name="40% - Accent6 4 7 2" xfId="5186"/>
    <cellStyle name="40% - Accent6 4 7 2 2" xfId="5187"/>
    <cellStyle name="40% - Accent6 4 7 2 2 2" xfId="5188"/>
    <cellStyle name="40% - Accent6 4 7 2 2 2 2" xfId="5189"/>
    <cellStyle name="40% - Accent6 4 7 2 2 3" xfId="5190"/>
    <cellStyle name="40% - Accent6 4 7 2 3" xfId="5191"/>
    <cellStyle name="40% - Accent6 4 7 2 3 2" xfId="5192"/>
    <cellStyle name="40% - Accent6 4 7 2 4" xfId="5193"/>
    <cellStyle name="40% - Accent6 4 7 3" xfId="5194"/>
    <cellStyle name="40% - Accent6 4 7 3 2" xfId="5195"/>
    <cellStyle name="40% - Accent6 4 7 3 2 2" xfId="5196"/>
    <cellStyle name="40% - Accent6 4 7 3 2 2 2" xfId="5197"/>
    <cellStyle name="40% - Accent6 4 7 3 2 3" xfId="5198"/>
    <cellStyle name="40% - Accent6 4 7 3 3" xfId="5199"/>
    <cellStyle name="40% - Accent6 4 7 3 3 2" xfId="5200"/>
    <cellStyle name="40% - Accent6 4 7 3 4" xfId="5201"/>
    <cellStyle name="40% - Accent6 4 7 4" xfId="5202"/>
    <cellStyle name="40% - Accent6 4 7 4 2" xfId="5203"/>
    <cellStyle name="40% - Accent6 4 7 4 2 2" xfId="5204"/>
    <cellStyle name="40% - Accent6 4 7 4 3" xfId="5205"/>
    <cellStyle name="40% - Accent6 4 7 5" xfId="5206"/>
    <cellStyle name="40% - Accent6 4 7 5 2" xfId="5207"/>
    <cellStyle name="40% - Accent6 4 7 6" xfId="5208"/>
    <cellStyle name="40% - Accent6 4 8" xfId="5209"/>
    <cellStyle name="40% - Accent6 4 8 2" xfId="5210"/>
    <cellStyle name="40% - Accent6 4 8 2 2" xfId="5211"/>
    <cellStyle name="40% - Accent6 4 8 2 2 2" xfId="5212"/>
    <cellStyle name="40% - Accent6 4 8 2 3" xfId="5213"/>
    <cellStyle name="40% - Accent6 4 8 3" xfId="5214"/>
    <cellStyle name="40% - Accent6 4 8 3 2" xfId="5215"/>
    <cellStyle name="40% - Accent6 4 8 4" xfId="5216"/>
    <cellStyle name="40% - Accent6 4 9" xfId="5217"/>
    <cellStyle name="40% - Accent6 4 9 2" xfId="5218"/>
    <cellStyle name="40% - Accent6 4 9 2 2" xfId="5219"/>
    <cellStyle name="40% - Accent6 4 9 2 2 2" xfId="5220"/>
    <cellStyle name="40% - Accent6 4 9 2 3" xfId="5221"/>
    <cellStyle name="40% - Accent6 4 9 3" xfId="5222"/>
    <cellStyle name="40% - Accent6 4 9 3 2" xfId="5223"/>
    <cellStyle name="40% - Accent6 4 9 4" xfId="5224"/>
    <cellStyle name="40% - Accent6 5" xfId="5225"/>
    <cellStyle name="40% - Accent6 6" xfId="5226"/>
    <cellStyle name="40% - Accent6 7" xfId="5227"/>
    <cellStyle name="40% - Accent6 8" xfId="5228"/>
    <cellStyle name="40% - Accent6 9" xfId="5229"/>
    <cellStyle name="60% - Accent1" xfId="41017" builtinId="32" customBuiltin="1"/>
    <cellStyle name="60% - Accent1 10" xfId="5230"/>
    <cellStyle name="60% - Accent1 2" xfId="5231"/>
    <cellStyle name="60% - Accent1 3" xfId="5232"/>
    <cellStyle name="60% - Accent1 4" xfId="5233"/>
    <cellStyle name="60% - Accent1 5" xfId="5234"/>
    <cellStyle name="60% - Accent1 6" xfId="5235"/>
    <cellStyle name="60% - Accent1 7" xfId="5236"/>
    <cellStyle name="60% - Accent1 8" xfId="5237"/>
    <cellStyle name="60% - Accent1 9" xfId="5238"/>
    <cellStyle name="60% - Accent2" xfId="41021" builtinId="36" customBuiltin="1"/>
    <cellStyle name="60% - Accent2 10" xfId="5239"/>
    <cellStyle name="60% - Accent2 2" xfId="5240"/>
    <cellStyle name="60% - Accent2 3" xfId="5241"/>
    <cellStyle name="60% - Accent2 4" xfId="5242"/>
    <cellStyle name="60% - Accent2 5" xfId="5243"/>
    <cellStyle name="60% - Accent2 6" xfId="5244"/>
    <cellStyle name="60% - Accent2 7" xfId="5245"/>
    <cellStyle name="60% - Accent2 8" xfId="5246"/>
    <cellStyle name="60% - Accent2 9" xfId="5247"/>
    <cellStyle name="60% - Accent3" xfId="41025" builtinId="40" customBuiltin="1"/>
    <cellStyle name="60% - Accent3 10" xfId="5248"/>
    <cellStyle name="60% - Accent3 2" xfId="5249"/>
    <cellStyle name="60% - Accent3 3" xfId="5250"/>
    <cellStyle name="60% - Accent3 4" xfId="5251"/>
    <cellStyle name="60% - Accent3 5" xfId="5252"/>
    <cellStyle name="60% - Accent3 6" xfId="5253"/>
    <cellStyle name="60% - Accent3 7" xfId="5254"/>
    <cellStyle name="60% - Accent3 8" xfId="5255"/>
    <cellStyle name="60% - Accent3 9" xfId="5256"/>
    <cellStyle name="60% - Accent4" xfId="41029" builtinId="44" customBuiltin="1"/>
    <cellStyle name="60% - Accent4 10" xfId="5257"/>
    <cellStyle name="60% - Accent4 2" xfId="5258"/>
    <cellStyle name="60% - Accent4 3" xfId="5259"/>
    <cellStyle name="60% - Accent4 4" xfId="5260"/>
    <cellStyle name="60% - Accent4 5" xfId="5261"/>
    <cellStyle name="60% - Accent4 6" xfId="5262"/>
    <cellStyle name="60% - Accent4 7" xfId="5263"/>
    <cellStyle name="60% - Accent4 8" xfId="5264"/>
    <cellStyle name="60% - Accent4 9" xfId="5265"/>
    <cellStyle name="60% - Accent5" xfId="41033" builtinId="48" customBuiltin="1"/>
    <cellStyle name="60% - Accent5 10" xfId="5266"/>
    <cellStyle name="60% - Accent5 2" xfId="5267"/>
    <cellStyle name="60% - Accent5 3" xfId="5268"/>
    <cellStyle name="60% - Accent5 4" xfId="5269"/>
    <cellStyle name="60% - Accent5 5" xfId="5270"/>
    <cellStyle name="60% - Accent5 6" xfId="5271"/>
    <cellStyle name="60% - Accent5 7" xfId="5272"/>
    <cellStyle name="60% - Accent5 8" xfId="5273"/>
    <cellStyle name="60% - Accent5 9" xfId="5274"/>
    <cellStyle name="60% - Accent6" xfId="41037" builtinId="52" customBuiltin="1"/>
    <cellStyle name="60% - Accent6 10" xfId="5275"/>
    <cellStyle name="60% - Accent6 2" xfId="5276"/>
    <cellStyle name="60% - Accent6 3" xfId="5277"/>
    <cellStyle name="60% - Accent6 4" xfId="5278"/>
    <cellStyle name="60% - Accent6 5" xfId="5279"/>
    <cellStyle name="60% - Accent6 6" xfId="5280"/>
    <cellStyle name="60% - Accent6 7" xfId="5281"/>
    <cellStyle name="60% - Accent6 8" xfId="5282"/>
    <cellStyle name="60% - Accent6 9" xfId="5283"/>
    <cellStyle name="Accent1" xfId="41014" builtinId="29" customBuiltin="1"/>
    <cellStyle name="Accent1 10" xfId="5284"/>
    <cellStyle name="Accent1 2" xfId="5285"/>
    <cellStyle name="Accent1 3" xfId="5286"/>
    <cellStyle name="Accent1 4" xfId="5287"/>
    <cellStyle name="Accent1 5" xfId="5288"/>
    <cellStyle name="Accent1 6" xfId="5289"/>
    <cellStyle name="Accent1 7" xfId="5290"/>
    <cellStyle name="Accent1 8" xfId="5291"/>
    <cellStyle name="Accent1 9" xfId="5292"/>
    <cellStyle name="Accent2" xfId="41018" builtinId="33" customBuiltin="1"/>
    <cellStyle name="Accent2 10" xfId="5293"/>
    <cellStyle name="Accent2 2" xfId="5294"/>
    <cellStyle name="Accent2 3" xfId="5295"/>
    <cellStyle name="Accent2 4" xfId="5296"/>
    <cellStyle name="Accent2 5" xfId="5297"/>
    <cellStyle name="Accent2 6" xfId="5298"/>
    <cellStyle name="Accent2 7" xfId="5299"/>
    <cellStyle name="Accent2 8" xfId="5300"/>
    <cellStyle name="Accent2 9" xfId="5301"/>
    <cellStyle name="Accent3" xfId="41022" builtinId="37" customBuiltin="1"/>
    <cellStyle name="Accent3 10" xfId="5302"/>
    <cellStyle name="Accent3 2" xfId="5303"/>
    <cellStyle name="Accent3 3" xfId="5304"/>
    <cellStyle name="Accent3 4" xfId="5305"/>
    <cellStyle name="Accent3 5" xfId="5306"/>
    <cellStyle name="Accent3 6" xfId="5307"/>
    <cellStyle name="Accent3 7" xfId="5308"/>
    <cellStyle name="Accent3 8" xfId="5309"/>
    <cellStyle name="Accent3 9" xfId="5310"/>
    <cellStyle name="Accent4" xfId="41026" builtinId="41" customBuiltin="1"/>
    <cellStyle name="Accent4 10" xfId="5311"/>
    <cellStyle name="Accent4 2" xfId="5312"/>
    <cellStyle name="Accent4 3" xfId="5313"/>
    <cellStyle name="Accent4 4" xfId="5314"/>
    <cellStyle name="Accent4 5" xfId="5315"/>
    <cellStyle name="Accent4 6" xfId="5316"/>
    <cellStyle name="Accent4 7" xfId="5317"/>
    <cellStyle name="Accent4 8" xfId="5318"/>
    <cellStyle name="Accent4 9" xfId="5319"/>
    <cellStyle name="Accent5" xfId="41030" builtinId="45" customBuiltin="1"/>
    <cellStyle name="Accent5 10" xfId="5320"/>
    <cellStyle name="Accent5 2" xfId="5321"/>
    <cellStyle name="Accent5 3" xfId="5322"/>
    <cellStyle name="Accent5 4" xfId="5323"/>
    <cellStyle name="Accent5 5" xfId="5324"/>
    <cellStyle name="Accent5 6" xfId="5325"/>
    <cellStyle name="Accent5 7" xfId="5326"/>
    <cellStyle name="Accent5 8" xfId="5327"/>
    <cellStyle name="Accent5 9" xfId="5328"/>
    <cellStyle name="Accent6" xfId="41034" builtinId="49" customBuiltin="1"/>
    <cellStyle name="Accent6 10" xfId="5329"/>
    <cellStyle name="Accent6 2" xfId="5330"/>
    <cellStyle name="Accent6 3" xfId="5331"/>
    <cellStyle name="Accent6 4" xfId="5332"/>
    <cellStyle name="Accent6 5" xfId="5333"/>
    <cellStyle name="Accent6 6" xfId="5334"/>
    <cellStyle name="Accent6 7" xfId="5335"/>
    <cellStyle name="Accent6 8" xfId="5336"/>
    <cellStyle name="Accent6 9" xfId="5337"/>
    <cellStyle name="Bad" xfId="41003" builtinId="27" customBuiltin="1"/>
    <cellStyle name="Bad 10" xfId="5338"/>
    <cellStyle name="Bad 2" xfId="5339"/>
    <cellStyle name="Bad 3" xfId="5340"/>
    <cellStyle name="Bad 4" xfId="5341"/>
    <cellStyle name="Bad 5" xfId="5342"/>
    <cellStyle name="Bad 6" xfId="5343"/>
    <cellStyle name="Bad 7" xfId="5344"/>
    <cellStyle name="Bad 8" xfId="5345"/>
    <cellStyle name="Bad 9" xfId="5346"/>
    <cellStyle name="Calculation" xfId="41007" builtinId="22" customBuiltin="1"/>
    <cellStyle name="Calculation 10" xfId="5347"/>
    <cellStyle name="Calculation 2" xfId="5348"/>
    <cellStyle name="Calculation 3" xfId="5349"/>
    <cellStyle name="Calculation 4" xfId="5350"/>
    <cellStyle name="Calculation 5" xfId="5351"/>
    <cellStyle name="Calculation 6" xfId="5352"/>
    <cellStyle name="Calculation 7" xfId="5353"/>
    <cellStyle name="Calculation 8" xfId="5354"/>
    <cellStyle name="Calculation 9" xfId="5355"/>
    <cellStyle name="Check Cell" xfId="41009" builtinId="23" customBuiltin="1"/>
    <cellStyle name="Check Cell 10" xfId="5356"/>
    <cellStyle name="Check Cell 2" xfId="5357"/>
    <cellStyle name="Check Cell 3" xfId="5358"/>
    <cellStyle name="Check Cell 4" xfId="5359"/>
    <cellStyle name="Check Cell 5" xfId="5360"/>
    <cellStyle name="Check Cell 6" xfId="5361"/>
    <cellStyle name="Check Cell 7" xfId="5362"/>
    <cellStyle name="Check Cell 8" xfId="5363"/>
    <cellStyle name="Check Cell 9" xfId="5364"/>
    <cellStyle name="Comma 2" xfId="8"/>
    <cellStyle name="Comma 2 2" xfId="5365"/>
    <cellStyle name="Comma 2 2 2" xfId="5366"/>
    <cellStyle name="Comma 2 2 3" xfId="5367"/>
    <cellStyle name="Comma 3" xfId="5368"/>
    <cellStyle name="Comma 4" xfId="5369"/>
    <cellStyle name="Comma 5" xfId="5370"/>
    <cellStyle name="Comma 5 2" xfId="5371"/>
    <cellStyle name="Comma 5 2 2" xfId="5372"/>
    <cellStyle name="Comma 6" xfId="5373"/>
    <cellStyle name="Comma 7" xfId="5374"/>
    <cellStyle name="Comma 8" xfId="5375"/>
    <cellStyle name="Currency 2" xfId="5376"/>
    <cellStyle name="Currency 2 2" xfId="5377"/>
    <cellStyle name="Currency 2 2 2" xfId="5378"/>
    <cellStyle name="Currency 2 2 3" xfId="5379"/>
    <cellStyle name="Currency 3" xfId="5380"/>
    <cellStyle name="Currency 3 2" xfId="5381"/>
    <cellStyle name="Currency 3 3" xfId="5382"/>
    <cellStyle name="Currency 4" xfId="5383"/>
    <cellStyle name="Currency 5" xfId="5384"/>
    <cellStyle name="Currency 6" xfId="5385"/>
    <cellStyle name="Currency 7" xfId="5386"/>
    <cellStyle name="Currency 8" xfId="5387"/>
    <cellStyle name="Currency 9" xfId="5388"/>
    <cellStyle name="Explanatory Text" xfId="41012" builtinId="53" customBuiltin="1"/>
    <cellStyle name="Explanatory Text 10" xfId="5389"/>
    <cellStyle name="Explanatory Text 2" xfId="5390"/>
    <cellStyle name="Explanatory Text 3" xfId="5391"/>
    <cellStyle name="Explanatory Text 4" xfId="5392"/>
    <cellStyle name="Explanatory Text 5" xfId="5393"/>
    <cellStyle name="Explanatory Text 6" xfId="5394"/>
    <cellStyle name="Explanatory Text 7" xfId="5395"/>
    <cellStyle name="Explanatory Text 8" xfId="5396"/>
    <cellStyle name="Explanatory Text 9" xfId="5397"/>
    <cellStyle name="Good" xfId="41002" builtinId="26" customBuiltin="1"/>
    <cellStyle name="Good 10" xfId="5398"/>
    <cellStyle name="Good 2" xfId="5399"/>
    <cellStyle name="Good 3" xfId="5400"/>
    <cellStyle name="Good 4" xfId="5401"/>
    <cellStyle name="Good 5" xfId="5402"/>
    <cellStyle name="Good 6" xfId="5403"/>
    <cellStyle name="Good 7" xfId="5404"/>
    <cellStyle name="Good 8" xfId="5405"/>
    <cellStyle name="Good 9" xfId="5406"/>
    <cellStyle name="Heading 1" xfId="40998" builtinId="16" customBuiltin="1"/>
    <cellStyle name="Heading 1 10" xfId="5407"/>
    <cellStyle name="Heading 1 2" xfId="5408"/>
    <cellStyle name="Heading 1 3" xfId="5409"/>
    <cellStyle name="Heading 1 4" xfId="5410"/>
    <cellStyle name="Heading 1 5" xfId="5411"/>
    <cellStyle name="Heading 1 6" xfId="5412"/>
    <cellStyle name="Heading 1 7" xfId="5413"/>
    <cellStyle name="Heading 1 8" xfId="5414"/>
    <cellStyle name="Heading 1 9" xfId="5415"/>
    <cellStyle name="Heading 2" xfId="40999" builtinId="17" customBuiltin="1"/>
    <cellStyle name="Heading 2 10" xfId="5416"/>
    <cellStyle name="Heading 2 2" xfId="5417"/>
    <cellStyle name="Heading 2 3" xfId="5418"/>
    <cellStyle name="Heading 2 4" xfId="5419"/>
    <cellStyle name="Heading 2 5" xfId="5420"/>
    <cellStyle name="Heading 2 6" xfId="5421"/>
    <cellStyle name="Heading 2 7" xfId="5422"/>
    <cellStyle name="Heading 2 8" xfId="5423"/>
    <cellStyle name="Heading 2 9" xfId="5424"/>
    <cellStyle name="Heading 3" xfId="41000" builtinId="18" customBuiltin="1"/>
    <cellStyle name="Heading 3 10" xfId="5425"/>
    <cellStyle name="Heading 3 2" xfId="5426"/>
    <cellStyle name="Heading 3 3" xfId="5427"/>
    <cellStyle name="Heading 3 4" xfId="5428"/>
    <cellStyle name="Heading 3 5" xfId="5429"/>
    <cellStyle name="Heading 3 6" xfId="5430"/>
    <cellStyle name="Heading 3 7" xfId="5431"/>
    <cellStyle name="Heading 3 8" xfId="5432"/>
    <cellStyle name="Heading 3 9" xfId="5433"/>
    <cellStyle name="Heading 4" xfId="41001" builtinId="19" customBuiltin="1"/>
    <cellStyle name="Heading 4 10" xfId="5434"/>
    <cellStyle name="Heading 4 2" xfId="5435"/>
    <cellStyle name="Heading 4 3" xfId="5436"/>
    <cellStyle name="Heading 4 4" xfId="5437"/>
    <cellStyle name="Heading 4 5" xfId="5438"/>
    <cellStyle name="Heading 4 6" xfId="5439"/>
    <cellStyle name="Heading 4 7" xfId="5440"/>
    <cellStyle name="Heading 4 8" xfId="5441"/>
    <cellStyle name="Heading 4 9" xfId="5442"/>
    <cellStyle name="Hyperlink 2" xfId="5443"/>
    <cellStyle name="Hyperlink 3" xfId="5444"/>
    <cellStyle name="Hyperlink 3 2" xfId="5445"/>
    <cellStyle name="Input" xfId="41005" builtinId="20" customBuiltin="1"/>
    <cellStyle name="Input 10" xfId="5446"/>
    <cellStyle name="Input 2" xfId="5447"/>
    <cellStyle name="Input 3" xfId="5448"/>
    <cellStyle name="Input 4" xfId="5449"/>
    <cellStyle name="Input 5" xfId="5450"/>
    <cellStyle name="Input 6" xfId="5451"/>
    <cellStyle name="Input 7" xfId="5452"/>
    <cellStyle name="Input 8" xfId="5453"/>
    <cellStyle name="Input 9" xfId="5454"/>
    <cellStyle name="Linked Cell" xfId="41008" builtinId="24" customBuiltin="1"/>
    <cellStyle name="Linked Cell 10" xfId="5455"/>
    <cellStyle name="Linked Cell 2" xfId="5456"/>
    <cellStyle name="Linked Cell 3" xfId="5457"/>
    <cellStyle name="Linked Cell 4" xfId="5458"/>
    <cellStyle name="Linked Cell 5" xfId="5459"/>
    <cellStyle name="Linked Cell 6" xfId="5460"/>
    <cellStyle name="Linked Cell 7" xfId="5461"/>
    <cellStyle name="Linked Cell 8" xfId="5462"/>
    <cellStyle name="Linked Cell 9" xfId="5463"/>
    <cellStyle name="Neutral" xfId="41004" builtinId="28" customBuiltin="1"/>
    <cellStyle name="Neutral 10" xfId="5464"/>
    <cellStyle name="Neutral 2" xfId="5465"/>
    <cellStyle name="Neutral 3" xfId="5466"/>
    <cellStyle name="Neutral 4" xfId="5467"/>
    <cellStyle name="Neutral 5" xfId="5468"/>
    <cellStyle name="Neutral 6" xfId="5469"/>
    <cellStyle name="Neutral 7" xfId="5470"/>
    <cellStyle name="Neutral 8" xfId="5471"/>
    <cellStyle name="Neutral 9" xfId="5472"/>
    <cellStyle name="Normal" xfId="0" builtinId="0"/>
    <cellStyle name="Normal 10" xfId="5473"/>
    <cellStyle name="Normal 10 10" xfId="5474"/>
    <cellStyle name="Normal 10 10 2" xfId="5475"/>
    <cellStyle name="Normal 10 10 2 2" xfId="5476"/>
    <cellStyle name="Normal 10 10 2 2 2" xfId="5477"/>
    <cellStyle name="Normal 10 10 2 3" xfId="5478"/>
    <cellStyle name="Normal 10 10 3" xfId="5479"/>
    <cellStyle name="Normal 10 10 3 2" xfId="5480"/>
    <cellStyle name="Normal 10 10 4" xfId="5481"/>
    <cellStyle name="Normal 10 11" xfId="5482"/>
    <cellStyle name="Normal 10 11 2" xfId="5483"/>
    <cellStyle name="Normal 10 11 2 2" xfId="5484"/>
    <cellStyle name="Normal 10 11 2 2 2" xfId="5485"/>
    <cellStyle name="Normal 10 11 2 3" xfId="5486"/>
    <cellStyle name="Normal 10 11 3" xfId="5487"/>
    <cellStyle name="Normal 10 11 3 2" xfId="5488"/>
    <cellStyle name="Normal 10 11 4" xfId="5489"/>
    <cellStyle name="Normal 10 12" xfId="5490"/>
    <cellStyle name="Normal 10 12 2" xfId="5491"/>
    <cellStyle name="Normal 10 12 2 2" xfId="5492"/>
    <cellStyle name="Normal 10 12 3" xfId="5493"/>
    <cellStyle name="Normal 10 13" xfId="5494"/>
    <cellStyle name="Normal 10 13 2" xfId="5495"/>
    <cellStyle name="Normal 10 14" xfId="5496"/>
    <cellStyle name="Normal 10 15" xfId="5497"/>
    <cellStyle name="Normal 10 16" xfId="5498"/>
    <cellStyle name="Normal 10 2" xfId="5499"/>
    <cellStyle name="Normal 10 2 10" xfId="5500"/>
    <cellStyle name="Normal 10 2 10 2" xfId="5501"/>
    <cellStyle name="Normal 10 2 10 2 2" xfId="5502"/>
    <cellStyle name="Normal 10 2 10 2 2 2" xfId="5503"/>
    <cellStyle name="Normal 10 2 10 2 3" xfId="5504"/>
    <cellStyle name="Normal 10 2 10 3" xfId="5505"/>
    <cellStyle name="Normal 10 2 10 3 2" xfId="5506"/>
    <cellStyle name="Normal 10 2 10 4" xfId="5507"/>
    <cellStyle name="Normal 10 2 11" xfId="5508"/>
    <cellStyle name="Normal 10 2 11 2" xfId="5509"/>
    <cellStyle name="Normal 10 2 11 2 2" xfId="5510"/>
    <cellStyle name="Normal 10 2 11 3" xfId="5511"/>
    <cellStyle name="Normal 10 2 12" xfId="5512"/>
    <cellStyle name="Normal 10 2 12 2" xfId="5513"/>
    <cellStyle name="Normal 10 2 13" xfId="5514"/>
    <cellStyle name="Normal 10 2 14" xfId="5515"/>
    <cellStyle name="Normal 10 2 2" xfId="5516"/>
    <cellStyle name="Normal 10 2 2 10" xfId="5517"/>
    <cellStyle name="Normal 10 2 2 10 2" xfId="5518"/>
    <cellStyle name="Normal 10 2 2 10 2 2" xfId="5519"/>
    <cellStyle name="Normal 10 2 2 10 3" xfId="5520"/>
    <cellStyle name="Normal 10 2 2 11" xfId="5521"/>
    <cellStyle name="Normal 10 2 2 11 2" xfId="5522"/>
    <cellStyle name="Normal 10 2 2 12" xfId="5523"/>
    <cellStyle name="Normal 10 2 2 13" xfId="5524"/>
    <cellStyle name="Normal 10 2 2 2" xfId="5525"/>
    <cellStyle name="Normal 10 2 2 2 2" xfId="5526"/>
    <cellStyle name="Normal 10 2 2 2 2 2" xfId="5527"/>
    <cellStyle name="Normal 10 2 2 2 2 2 2" xfId="5528"/>
    <cellStyle name="Normal 10 2 2 2 2 2 2 2" xfId="5529"/>
    <cellStyle name="Normal 10 2 2 2 2 2 2 2 2" xfId="5530"/>
    <cellStyle name="Normal 10 2 2 2 2 2 2 2 2 2" xfId="5531"/>
    <cellStyle name="Normal 10 2 2 2 2 2 2 2 3" xfId="5532"/>
    <cellStyle name="Normal 10 2 2 2 2 2 2 3" xfId="5533"/>
    <cellStyle name="Normal 10 2 2 2 2 2 2 3 2" xfId="5534"/>
    <cellStyle name="Normal 10 2 2 2 2 2 2 4" xfId="5535"/>
    <cellStyle name="Normal 10 2 2 2 2 2 3" xfId="5536"/>
    <cellStyle name="Normal 10 2 2 2 2 2 3 2" xfId="5537"/>
    <cellStyle name="Normal 10 2 2 2 2 2 3 2 2" xfId="5538"/>
    <cellStyle name="Normal 10 2 2 2 2 2 3 3" xfId="5539"/>
    <cellStyle name="Normal 10 2 2 2 2 2 4" xfId="5540"/>
    <cellStyle name="Normal 10 2 2 2 2 2 4 2" xfId="5541"/>
    <cellStyle name="Normal 10 2 2 2 2 2 5" xfId="5542"/>
    <cellStyle name="Normal 10 2 2 2 2 3" xfId="5543"/>
    <cellStyle name="Normal 10 2 2 2 2 3 2" xfId="5544"/>
    <cellStyle name="Normal 10 2 2 2 2 3 2 2" xfId="5545"/>
    <cellStyle name="Normal 10 2 2 2 2 3 2 2 2" xfId="5546"/>
    <cellStyle name="Normal 10 2 2 2 2 3 2 3" xfId="5547"/>
    <cellStyle name="Normal 10 2 2 2 2 3 3" xfId="5548"/>
    <cellStyle name="Normal 10 2 2 2 2 3 3 2" xfId="5549"/>
    <cellStyle name="Normal 10 2 2 2 2 3 4" xfId="5550"/>
    <cellStyle name="Normal 10 2 2 2 2 4" xfId="5551"/>
    <cellStyle name="Normal 10 2 2 2 2 4 2" xfId="5552"/>
    <cellStyle name="Normal 10 2 2 2 2 4 2 2" xfId="5553"/>
    <cellStyle name="Normal 10 2 2 2 2 4 2 2 2" xfId="5554"/>
    <cellStyle name="Normal 10 2 2 2 2 4 2 3" xfId="5555"/>
    <cellStyle name="Normal 10 2 2 2 2 4 3" xfId="5556"/>
    <cellStyle name="Normal 10 2 2 2 2 4 3 2" xfId="5557"/>
    <cellStyle name="Normal 10 2 2 2 2 4 4" xfId="5558"/>
    <cellStyle name="Normal 10 2 2 2 2 5" xfId="5559"/>
    <cellStyle name="Normal 10 2 2 2 2 5 2" xfId="5560"/>
    <cellStyle name="Normal 10 2 2 2 2 5 2 2" xfId="5561"/>
    <cellStyle name="Normal 10 2 2 2 2 5 3" xfId="5562"/>
    <cellStyle name="Normal 10 2 2 2 2 6" xfId="5563"/>
    <cellStyle name="Normal 10 2 2 2 2 6 2" xfId="5564"/>
    <cellStyle name="Normal 10 2 2 2 2 7" xfId="5565"/>
    <cellStyle name="Normal 10 2 2 2 3" xfId="5566"/>
    <cellStyle name="Normal 10 2 2 2 3 2" xfId="5567"/>
    <cellStyle name="Normal 10 2 2 2 3 2 2" xfId="5568"/>
    <cellStyle name="Normal 10 2 2 2 3 2 2 2" xfId="5569"/>
    <cellStyle name="Normal 10 2 2 2 3 2 2 2 2" xfId="5570"/>
    <cellStyle name="Normal 10 2 2 2 3 2 2 3" xfId="5571"/>
    <cellStyle name="Normal 10 2 2 2 3 2 3" xfId="5572"/>
    <cellStyle name="Normal 10 2 2 2 3 2 3 2" xfId="5573"/>
    <cellStyle name="Normal 10 2 2 2 3 2 4" xfId="5574"/>
    <cellStyle name="Normal 10 2 2 2 3 3" xfId="5575"/>
    <cellStyle name="Normal 10 2 2 2 3 3 2" xfId="5576"/>
    <cellStyle name="Normal 10 2 2 2 3 3 2 2" xfId="5577"/>
    <cellStyle name="Normal 10 2 2 2 3 3 2 2 2" xfId="5578"/>
    <cellStyle name="Normal 10 2 2 2 3 3 2 3" xfId="5579"/>
    <cellStyle name="Normal 10 2 2 2 3 3 3" xfId="5580"/>
    <cellStyle name="Normal 10 2 2 2 3 3 3 2" xfId="5581"/>
    <cellStyle name="Normal 10 2 2 2 3 3 4" xfId="5582"/>
    <cellStyle name="Normal 10 2 2 2 3 4" xfId="5583"/>
    <cellStyle name="Normal 10 2 2 2 3 4 2" xfId="5584"/>
    <cellStyle name="Normal 10 2 2 2 3 4 2 2" xfId="5585"/>
    <cellStyle name="Normal 10 2 2 2 3 4 3" xfId="5586"/>
    <cellStyle name="Normal 10 2 2 2 3 5" xfId="5587"/>
    <cellStyle name="Normal 10 2 2 2 3 5 2" xfId="5588"/>
    <cellStyle name="Normal 10 2 2 2 3 6" xfId="5589"/>
    <cellStyle name="Normal 10 2 2 2 4" xfId="5590"/>
    <cellStyle name="Normal 10 2 2 2 4 2" xfId="5591"/>
    <cellStyle name="Normal 10 2 2 2 4 2 2" xfId="5592"/>
    <cellStyle name="Normal 10 2 2 2 4 2 2 2" xfId="5593"/>
    <cellStyle name="Normal 10 2 2 2 4 2 3" xfId="5594"/>
    <cellStyle name="Normal 10 2 2 2 4 3" xfId="5595"/>
    <cellStyle name="Normal 10 2 2 2 4 3 2" xfId="5596"/>
    <cellStyle name="Normal 10 2 2 2 4 4" xfId="5597"/>
    <cellStyle name="Normal 10 2 2 2 5" xfId="5598"/>
    <cellStyle name="Normal 10 2 2 2 5 2" xfId="5599"/>
    <cellStyle name="Normal 10 2 2 2 5 2 2" xfId="5600"/>
    <cellStyle name="Normal 10 2 2 2 5 2 2 2" xfId="5601"/>
    <cellStyle name="Normal 10 2 2 2 5 2 3" xfId="5602"/>
    <cellStyle name="Normal 10 2 2 2 5 3" xfId="5603"/>
    <cellStyle name="Normal 10 2 2 2 5 3 2" xfId="5604"/>
    <cellStyle name="Normal 10 2 2 2 5 4" xfId="5605"/>
    <cellStyle name="Normal 10 2 2 2 6" xfId="5606"/>
    <cellStyle name="Normal 10 2 2 2 6 2" xfId="5607"/>
    <cellStyle name="Normal 10 2 2 2 6 2 2" xfId="5608"/>
    <cellStyle name="Normal 10 2 2 2 6 3" xfId="5609"/>
    <cellStyle name="Normal 10 2 2 2 7" xfId="5610"/>
    <cellStyle name="Normal 10 2 2 2 7 2" xfId="5611"/>
    <cellStyle name="Normal 10 2 2 2 8" xfId="5612"/>
    <cellStyle name="Normal 10 2 2 2 9" xfId="5613"/>
    <cellStyle name="Normal 10 2 2 3" xfId="5614"/>
    <cellStyle name="Normal 10 2 2 3 2" xfId="5615"/>
    <cellStyle name="Normal 10 2 2 3 2 2" xfId="5616"/>
    <cellStyle name="Normal 10 2 2 3 2 2 2" xfId="5617"/>
    <cellStyle name="Normal 10 2 2 3 2 2 2 2" xfId="5618"/>
    <cellStyle name="Normal 10 2 2 3 2 2 2 2 2" xfId="5619"/>
    <cellStyle name="Normal 10 2 2 3 2 2 2 2 2 2" xfId="5620"/>
    <cellStyle name="Normal 10 2 2 3 2 2 2 2 3" xfId="5621"/>
    <cellStyle name="Normal 10 2 2 3 2 2 2 3" xfId="5622"/>
    <cellStyle name="Normal 10 2 2 3 2 2 2 3 2" xfId="5623"/>
    <cellStyle name="Normal 10 2 2 3 2 2 2 4" xfId="5624"/>
    <cellStyle name="Normal 10 2 2 3 2 2 3" xfId="5625"/>
    <cellStyle name="Normal 10 2 2 3 2 2 3 2" xfId="5626"/>
    <cellStyle name="Normal 10 2 2 3 2 2 3 2 2" xfId="5627"/>
    <cellStyle name="Normal 10 2 2 3 2 2 3 3" xfId="5628"/>
    <cellStyle name="Normal 10 2 2 3 2 2 4" xfId="5629"/>
    <cellStyle name="Normal 10 2 2 3 2 2 4 2" xfId="5630"/>
    <cellStyle name="Normal 10 2 2 3 2 2 5" xfId="5631"/>
    <cellStyle name="Normal 10 2 2 3 2 3" xfId="5632"/>
    <cellStyle name="Normal 10 2 2 3 2 3 2" xfId="5633"/>
    <cellStyle name="Normal 10 2 2 3 2 3 2 2" xfId="5634"/>
    <cellStyle name="Normal 10 2 2 3 2 3 2 2 2" xfId="5635"/>
    <cellStyle name="Normal 10 2 2 3 2 3 2 3" xfId="5636"/>
    <cellStyle name="Normal 10 2 2 3 2 3 3" xfId="5637"/>
    <cellStyle name="Normal 10 2 2 3 2 3 3 2" xfId="5638"/>
    <cellStyle name="Normal 10 2 2 3 2 3 4" xfId="5639"/>
    <cellStyle name="Normal 10 2 2 3 2 4" xfId="5640"/>
    <cellStyle name="Normal 10 2 2 3 2 4 2" xfId="5641"/>
    <cellStyle name="Normal 10 2 2 3 2 4 2 2" xfId="5642"/>
    <cellStyle name="Normal 10 2 2 3 2 4 2 2 2" xfId="5643"/>
    <cellStyle name="Normal 10 2 2 3 2 4 2 3" xfId="5644"/>
    <cellStyle name="Normal 10 2 2 3 2 4 3" xfId="5645"/>
    <cellStyle name="Normal 10 2 2 3 2 4 3 2" xfId="5646"/>
    <cellStyle name="Normal 10 2 2 3 2 4 4" xfId="5647"/>
    <cellStyle name="Normal 10 2 2 3 2 5" xfId="5648"/>
    <cellStyle name="Normal 10 2 2 3 2 5 2" xfId="5649"/>
    <cellStyle name="Normal 10 2 2 3 2 5 2 2" xfId="5650"/>
    <cellStyle name="Normal 10 2 2 3 2 5 3" xfId="5651"/>
    <cellStyle name="Normal 10 2 2 3 2 6" xfId="5652"/>
    <cellStyle name="Normal 10 2 2 3 2 6 2" xfId="5653"/>
    <cellStyle name="Normal 10 2 2 3 2 7" xfId="5654"/>
    <cellStyle name="Normal 10 2 2 3 3" xfId="5655"/>
    <cellStyle name="Normal 10 2 2 3 3 2" xfId="5656"/>
    <cellStyle name="Normal 10 2 2 3 3 2 2" xfId="5657"/>
    <cellStyle name="Normal 10 2 2 3 3 2 2 2" xfId="5658"/>
    <cellStyle name="Normal 10 2 2 3 3 2 2 2 2" xfId="5659"/>
    <cellStyle name="Normal 10 2 2 3 3 2 2 3" xfId="5660"/>
    <cellStyle name="Normal 10 2 2 3 3 2 3" xfId="5661"/>
    <cellStyle name="Normal 10 2 2 3 3 2 3 2" xfId="5662"/>
    <cellStyle name="Normal 10 2 2 3 3 2 4" xfId="5663"/>
    <cellStyle name="Normal 10 2 2 3 3 3" xfId="5664"/>
    <cellStyle name="Normal 10 2 2 3 3 3 2" xfId="5665"/>
    <cellStyle name="Normal 10 2 2 3 3 3 2 2" xfId="5666"/>
    <cellStyle name="Normal 10 2 2 3 3 3 2 2 2" xfId="5667"/>
    <cellStyle name="Normal 10 2 2 3 3 3 2 3" xfId="5668"/>
    <cellStyle name="Normal 10 2 2 3 3 3 3" xfId="5669"/>
    <cellStyle name="Normal 10 2 2 3 3 3 3 2" xfId="5670"/>
    <cellStyle name="Normal 10 2 2 3 3 3 4" xfId="5671"/>
    <cellStyle name="Normal 10 2 2 3 3 4" xfId="5672"/>
    <cellStyle name="Normal 10 2 2 3 3 4 2" xfId="5673"/>
    <cellStyle name="Normal 10 2 2 3 3 4 2 2" xfId="5674"/>
    <cellStyle name="Normal 10 2 2 3 3 4 3" xfId="5675"/>
    <cellStyle name="Normal 10 2 2 3 3 5" xfId="5676"/>
    <cellStyle name="Normal 10 2 2 3 3 5 2" xfId="5677"/>
    <cellStyle name="Normal 10 2 2 3 3 6" xfId="5678"/>
    <cellStyle name="Normal 10 2 2 3 4" xfId="5679"/>
    <cellStyle name="Normal 10 2 2 3 4 2" xfId="5680"/>
    <cellStyle name="Normal 10 2 2 3 4 2 2" xfId="5681"/>
    <cellStyle name="Normal 10 2 2 3 4 2 2 2" xfId="5682"/>
    <cellStyle name="Normal 10 2 2 3 4 2 3" xfId="5683"/>
    <cellStyle name="Normal 10 2 2 3 4 3" xfId="5684"/>
    <cellStyle name="Normal 10 2 2 3 4 3 2" xfId="5685"/>
    <cellStyle name="Normal 10 2 2 3 4 4" xfId="5686"/>
    <cellStyle name="Normal 10 2 2 3 5" xfId="5687"/>
    <cellStyle name="Normal 10 2 2 3 5 2" xfId="5688"/>
    <cellStyle name="Normal 10 2 2 3 5 2 2" xfId="5689"/>
    <cellStyle name="Normal 10 2 2 3 5 2 2 2" xfId="5690"/>
    <cellStyle name="Normal 10 2 2 3 5 2 3" xfId="5691"/>
    <cellStyle name="Normal 10 2 2 3 5 3" xfId="5692"/>
    <cellStyle name="Normal 10 2 2 3 5 3 2" xfId="5693"/>
    <cellStyle name="Normal 10 2 2 3 5 4" xfId="5694"/>
    <cellStyle name="Normal 10 2 2 3 6" xfId="5695"/>
    <cellStyle name="Normal 10 2 2 3 6 2" xfId="5696"/>
    <cellStyle name="Normal 10 2 2 3 6 2 2" xfId="5697"/>
    <cellStyle name="Normal 10 2 2 3 6 3" xfId="5698"/>
    <cellStyle name="Normal 10 2 2 3 7" xfId="5699"/>
    <cellStyle name="Normal 10 2 2 3 7 2" xfId="5700"/>
    <cellStyle name="Normal 10 2 2 3 8" xfId="5701"/>
    <cellStyle name="Normal 10 2 2 3 9" xfId="5702"/>
    <cellStyle name="Normal 10 2 2 4" xfId="5703"/>
    <cellStyle name="Normal 10 2 2 4 2" xfId="5704"/>
    <cellStyle name="Normal 10 2 2 4 2 2" xfId="5705"/>
    <cellStyle name="Normal 10 2 2 4 2 2 2" xfId="5706"/>
    <cellStyle name="Normal 10 2 2 4 2 2 2 2" xfId="5707"/>
    <cellStyle name="Normal 10 2 2 4 2 2 2 2 2" xfId="5708"/>
    <cellStyle name="Normal 10 2 2 4 2 2 2 2 2 2" xfId="5709"/>
    <cellStyle name="Normal 10 2 2 4 2 2 2 2 3" xfId="5710"/>
    <cellStyle name="Normal 10 2 2 4 2 2 2 3" xfId="5711"/>
    <cellStyle name="Normal 10 2 2 4 2 2 2 3 2" xfId="5712"/>
    <cellStyle name="Normal 10 2 2 4 2 2 2 4" xfId="5713"/>
    <cellStyle name="Normal 10 2 2 4 2 2 3" xfId="5714"/>
    <cellStyle name="Normal 10 2 2 4 2 2 3 2" xfId="5715"/>
    <cellStyle name="Normal 10 2 2 4 2 2 3 2 2" xfId="5716"/>
    <cellStyle name="Normal 10 2 2 4 2 2 3 3" xfId="5717"/>
    <cellStyle name="Normal 10 2 2 4 2 2 4" xfId="5718"/>
    <cellStyle name="Normal 10 2 2 4 2 2 4 2" xfId="5719"/>
    <cellStyle name="Normal 10 2 2 4 2 2 5" xfId="5720"/>
    <cellStyle name="Normal 10 2 2 4 2 3" xfId="5721"/>
    <cellStyle name="Normal 10 2 2 4 2 3 2" xfId="5722"/>
    <cellStyle name="Normal 10 2 2 4 2 3 2 2" xfId="5723"/>
    <cellStyle name="Normal 10 2 2 4 2 3 2 2 2" xfId="5724"/>
    <cellStyle name="Normal 10 2 2 4 2 3 2 3" xfId="5725"/>
    <cellStyle name="Normal 10 2 2 4 2 3 3" xfId="5726"/>
    <cellStyle name="Normal 10 2 2 4 2 3 3 2" xfId="5727"/>
    <cellStyle name="Normal 10 2 2 4 2 3 4" xfId="5728"/>
    <cellStyle name="Normal 10 2 2 4 2 4" xfId="5729"/>
    <cellStyle name="Normal 10 2 2 4 2 4 2" xfId="5730"/>
    <cellStyle name="Normal 10 2 2 4 2 4 2 2" xfId="5731"/>
    <cellStyle name="Normal 10 2 2 4 2 4 2 2 2" xfId="5732"/>
    <cellStyle name="Normal 10 2 2 4 2 4 2 3" xfId="5733"/>
    <cellStyle name="Normal 10 2 2 4 2 4 3" xfId="5734"/>
    <cellStyle name="Normal 10 2 2 4 2 4 3 2" xfId="5735"/>
    <cellStyle name="Normal 10 2 2 4 2 4 4" xfId="5736"/>
    <cellStyle name="Normal 10 2 2 4 2 5" xfId="5737"/>
    <cellStyle name="Normal 10 2 2 4 2 5 2" xfId="5738"/>
    <cellStyle name="Normal 10 2 2 4 2 5 2 2" xfId="5739"/>
    <cellStyle name="Normal 10 2 2 4 2 5 3" xfId="5740"/>
    <cellStyle name="Normal 10 2 2 4 2 6" xfId="5741"/>
    <cellStyle name="Normal 10 2 2 4 2 6 2" xfId="5742"/>
    <cellStyle name="Normal 10 2 2 4 2 7" xfId="5743"/>
    <cellStyle name="Normal 10 2 2 4 3" xfId="5744"/>
    <cellStyle name="Normal 10 2 2 4 3 2" xfId="5745"/>
    <cellStyle name="Normal 10 2 2 4 3 2 2" xfId="5746"/>
    <cellStyle name="Normal 10 2 2 4 3 2 2 2" xfId="5747"/>
    <cellStyle name="Normal 10 2 2 4 3 2 2 2 2" xfId="5748"/>
    <cellStyle name="Normal 10 2 2 4 3 2 2 3" xfId="5749"/>
    <cellStyle name="Normal 10 2 2 4 3 2 3" xfId="5750"/>
    <cellStyle name="Normal 10 2 2 4 3 2 3 2" xfId="5751"/>
    <cellStyle name="Normal 10 2 2 4 3 2 4" xfId="5752"/>
    <cellStyle name="Normal 10 2 2 4 3 3" xfId="5753"/>
    <cellStyle name="Normal 10 2 2 4 3 3 2" xfId="5754"/>
    <cellStyle name="Normal 10 2 2 4 3 3 2 2" xfId="5755"/>
    <cellStyle name="Normal 10 2 2 4 3 3 3" xfId="5756"/>
    <cellStyle name="Normal 10 2 2 4 3 4" xfId="5757"/>
    <cellStyle name="Normal 10 2 2 4 3 4 2" xfId="5758"/>
    <cellStyle name="Normal 10 2 2 4 3 5" xfId="5759"/>
    <cellStyle name="Normal 10 2 2 4 4" xfId="5760"/>
    <cellStyle name="Normal 10 2 2 4 4 2" xfId="5761"/>
    <cellStyle name="Normal 10 2 2 4 4 2 2" xfId="5762"/>
    <cellStyle name="Normal 10 2 2 4 4 2 2 2" xfId="5763"/>
    <cellStyle name="Normal 10 2 2 4 4 2 3" xfId="5764"/>
    <cellStyle name="Normal 10 2 2 4 4 3" xfId="5765"/>
    <cellStyle name="Normal 10 2 2 4 4 3 2" xfId="5766"/>
    <cellStyle name="Normal 10 2 2 4 4 4" xfId="5767"/>
    <cellStyle name="Normal 10 2 2 4 5" xfId="5768"/>
    <cellStyle name="Normal 10 2 2 4 5 2" xfId="5769"/>
    <cellStyle name="Normal 10 2 2 4 5 2 2" xfId="5770"/>
    <cellStyle name="Normal 10 2 2 4 5 2 2 2" xfId="5771"/>
    <cellStyle name="Normal 10 2 2 4 5 2 3" xfId="5772"/>
    <cellStyle name="Normal 10 2 2 4 5 3" xfId="5773"/>
    <cellStyle name="Normal 10 2 2 4 5 3 2" xfId="5774"/>
    <cellStyle name="Normal 10 2 2 4 5 4" xfId="5775"/>
    <cellStyle name="Normal 10 2 2 4 6" xfId="5776"/>
    <cellStyle name="Normal 10 2 2 4 6 2" xfId="5777"/>
    <cellStyle name="Normal 10 2 2 4 6 2 2" xfId="5778"/>
    <cellStyle name="Normal 10 2 2 4 6 3" xfId="5779"/>
    <cellStyle name="Normal 10 2 2 4 7" xfId="5780"/>
    <cellStyle name="Normal 10 2 2 4 7 2" xfId="5781"/>
    <cellStyle name="Normal 10 2 2 4 8" xfId="5782"/>
    <cellStyle name="Normal 10 2 2 5" xfId="5783"/>
    <cellStyle name="Normal 10 2 2 5 2" xfId="5784"/>
    <cellStyle name="Normal 10 2 2 5 2 2" xfId="5785"/>
    <cellStyle name="Normal 10 2 2 5 2 2 2" xfId="5786"/>
    <cellStyle name="Normal 10 2 2 5 2 2 2 2" xfId="5787"/>
    <cellStyle name="Normal 10 2 2 5 2 2 2 2 2" xfId="5788"/>
    <cellStyle name="Normal 10 2 2 5 2 2 2 2 2 2" xfId="5789"/>
    <cellStyle name="Normal 10 2 2 5 2 2 2 2 3" xfId="5790"/>
    <cellStyle name="Normal 10 2 2 5 2 2 2 3" xfId="5791"/>
    <cellStyle name="Normal 10 2 2 5 2 2 2 3 2" xfId="5792"/>
    <cellStyle name="Normal 10 2 2 5 2 2 2 4" xfId="5793"/>
    <cellStyle name="Normal 10 2 2 5 2 2 3" xfId="5794"/>
    <cellStyle name="Normal 10 2 2 5 2 2 3 2" xfId="5795"/>
    <cellStyle name="Normal 10 2 2 5 2 2 3 2 2" xfId="5796"/>
    <cellStyle name="Normal 10 2 2 5 2 2 3 3" xfId="5797"/>
    <cellStyle name="Normal 10 2 2 5 2 2 4" xfId="5798"/>
    <cellStyle name="Normal 10 2 2 5 2 2 4 2" xfId="5799"/>
    <cellStyle name="Normal 10 2 2 5 2 2 5" xfId="5800"/>
    <cellStyle name="Normal 10 2 2 5 2 3" xfId="5801"/>
    <cellStyle name="Normal 10 2 2 5 2 3 2" xfId="5802"/>
    <cellStyle name="Normal 10 2 2 5 2 3 2 2" xfId="5803"/>
    <cellStyle name="Normal 10 2 2 5 2 3 2 2 2" xfId="5804"/>
    <cellStyle name="Normal 10 2 2 5 2 3 2 3" xfId="5805"/>
    <cellStyle name="Normal 10 2 2 5 2 3 3" xfId="5806"/>
    <cellStyle name="Normal 10 2 2 5 2 3 3 2" xfId="5807"/>
    <cellStyle name="Normal 10 2 2 5 2 3 4" xfId="5808"/>
    <cellStyle name="Normal 10 2 2 5 2 4" xfId="5809"/>
    <cellStyle name="Normal 10 2 2 5 2 4 2" xfId="5810"/>
    <cellStyle name="Normal 10 2 2 5 2 4 2 2" xfId="5811"/>
    <cellStyle name="Normal 10 2 2 5 2 4 2 2 2" xfId="5812"/>
    <cellStyle name="Normal 10 2 2 5 2 4 2 3" xfId="5813"/>
    <cellStyle name="Normal 10 2 2 5 2 4 3" xfId="5814"/>
    <cellStyle name="Normal 10 2 2 5 2 4 3 2" xfId="5815"/>
    <cellStyle name="Normal 10 2 2 5 2 4 4" xfId="5816"/>
    <cellStyle name="Normal 10 2 2 5 2 5" xfId="5817"/>
    <cellStyle name="Normal 10 2 2 5 2 5 2" xfId="5818"/>
    <cellStyle name="Normal 10 2 2 5 2 5 2 2" xfId="5819"/>
    <cellStyle name="Normal 10 2 2 5 2 5 3" xfId="5820"/>
    <cellStyle name="Normal 10 2 2 5 2 6" xfId="5821"/>
    <cellStyle name="Normal 10 2 2 5 2 6 2" xfId="5822"/>
    <cellStyle name="Normal 10 2 2 5 2 7" xfId="5823"/>
    <cellStyle name="Normal 10 2 2 5 3" xfId="5824"/>
    <cellStyle name="Normal 10 2 2 5 3 2" xfId="5825"/>
    <cellStyle name="Normal 10 2 2 5 3 2 2" xfId="5826"/>
    <cellStyle name="Normal 10 2 2 5 3 2 2 2" xfId="5827"/>
    <cellStyle name="Normal 10 2 2 5 3 2 2 2 2" xfId="5828"/>
    <cellStyle name="Normal 10 2 2 5 3 2 2 3" xfId="5829"/>
    <cellStyle name="Normal 10 2 2 5 3 2 3" xfId="5830"/>
    <cellStyle name="Normal 10 2 2 5 3 2 3 2" xfId="5831"/>
    <cellStyle name="Normal 10 2 2 5 3 2 4" xfId="5832"/>
    <cellStyle name="Normal 10 2 2 5 3 3" xfId="5833"/>
    <cellStyle name="Normal 10 2 2 5 3 3 2" xfId="5834"/>
    <cellStyle name="Normal 10 2 2 5 3 3 2 2" xfId="5835"/>
    <cellStyle name="Normal 10 2 2 5 3 3 3" xfId="5836"/>
    <cellStyle name="Normal 10 2 2 5 3 4" xfId="5837"/>
    <cellStyle name="Normal 10 2 2 5 3 4 2" xfId="5838"/>
    <cellStyle name="Normal 10 2 2 5 3 5" xfId="5839"/>
    <cellStyle name="Normal 10 2 2 5 4" xfId="5840"/>
    <cellStyle name="Normal 10 2 2 5 4 2" xfId="5841"/>
    <cellStyle name="Normal 10 2 2 5 4 2 2" xfId="5842"/>
    <cellStyle name="Normal 10 2 2 5 4 2 2 2" xfId="5843"/>
    <cellStyle name="Normal 10 2 2 5 4 2 3" xfId="5844"/>
    <cellStyle name="Normal 10 2 2 5 4 3" xfId="5845"/>
    <cellStyle name="Normal 10 2 2 5 4 3 2" xfId="5846"/>
    <cellStyle name="Normal 10 2 2 5 4 4" xfId="5847"/>
    <cellStyle name="Normal 10 2 2 5 5" xfId="5848"/>
    <cellStyle name="Normal 10 2 2 5 5 2" xfId="5849"/>
    <cellStyle name="Normal 10 2 2 5 5 2 2" xfId="5850"/>
    <cellStyle name="Normal 10 2 2 5 5 2 2 2" xfId="5851"/>
    <cellStyle name="Normal 10 2 2 5 5 2 3" xfId="5852"/>
    <cellStyle name="Normal 10 2 2 5 5 3" xfId="5853"/>
    <cellStyle name="Normal 10 2 2 5 5 3 2" xfId="5854"/>
    <cellStyle name="Normal 10 2 2 5 5 4" xfId="5855"/>
    <cellStyle name="Normal 10 2 2 5 6" xfId="5856"/>
    <cellStyle name="Normal 10 2 2 5 6 2" xfId="5857"/>
    <cellStyle name="Normal 10 2 2 5 6 2 2" xfId="5858"/>
    <cellStyle name="Normal 10 2 2 5 6 3" xfId="5859"/>
    <cellStyle name="Normal 10 2 2 5 7" xfId="5860"/>
    <cellStyle name="Normal 10 2 2 5 7 2" xfId="5861"/>
    <cellStyle name="Normal 10 2 2 5 8" xfId="5862"/>
    <cellStyle name="Normal 10 2 2 6" xfId="5863"/>
    <cellStyle name="Normal 10 2 2 6 2" xfId="5864"/>
    <cellStyle name="Normal 10 2 2 6 2 2" xfId="5865"/>
    <cellStyle name="Normal 10 2 2 6 2 2 2" xfId="5866"/>
    <cellStyle name="Normal 10 2 2 6 2 2 2 2" xfId="5867"/>
    <cellStyle name="Normal 10 2 2 6 2 2 2 2 2" xfId="5868"/>
    <cellStyle name="Normal 10 2 2 6 2 2 2 3" xfId="5869"/>
    <cellStyle name="Normal 10 2 2 6 2 2 3" xfId="5870"/>
    <cellStyle name="Normal 10 2 2 6 2 2 3 2" xfId="5871"/>
    <cellStyle name="Normal 10 2 2 6 2 2 4" xfId="5872"/>
    <cellStyle name="Normal 10 2 2 6 2 3" xfId="5873"/>
    <cellStyle name="Normal 10 2 2 6 2 3 2" xfId="5874"/>
    <cellStyle name="Normal 10 2 2 6 2 3 2 2" xfId="5875"/>
    <cellStyle name="Normal 10 2 2 6 2 3 3" xfId="5876"/>
    <cellStyle name="Normal 10 2 2 6 2 4" xfId="5877"/>
    <cellStyle name="Normal 10 2 2 6 2 4 2" xfId="5878"/>
    <cellStyle name="Normal 10 2 2 6 2 5" xfId="5879"/>
    <cellStyle name="Normal 10 2 2 6 3" xfId="5880"/>
    <cellStyle name="Normal 10 2 2 6 3 2" xfId="5881"/>
    <cellStyle name="Normal 10 2 2 6 3 2 2" xfId="5882"/>
    <cellStyle name="Normal 10 2 2 6 3 2 2 2" xfId="5883"/>
    <cellStyle name="Normal 10 2 2 6 3 2 3" xfId="5884"/>
    <cellStyle name="Normal 10 2 2 6 3 3" xfId="5885"/>
    <cellStyle name="Normal 10 2 2 6 3 3 2" xfId="5886"/>
    <cellStyle name="Normal 10 2 2 6 3 4" xfId="5887"/>
    <cellStyle name="Normal 10 2 2 6 4" xfId="5888"/>
    <cellStyle name="Normal 10 2 2 6 4 2" xfId="5889"/>
    <cellStyle name="Normal 10 2 2 6 4 2 2" xfId="5890"/>
    <cellStyle name="Normal 10 2 2 6 4 2 2 2" xfId="5891"/>
    <cellStyle name="Normal 10 2 2 6 4 2 3" xfId="5892"/>
    <cellStyle name="Normal 10 2 2 6 4 3" xfId="5893"/>
    <cellStyle name="Normal 10 2 2 6 4 3 2" xfId="5894"/>
    <cellStyle name="Normal 10 2 2 6 4 4" xfId="5895"/>
    <cellStyle name="Normal 10 2 2 6 5" xfId="5896"/>
    <cellStyle name="Normal 10 2 2 6 5 2" xfId="5897"/>
    <cellStyle name="Normal 10 2 2 6 5 2 2" xfId="5898"/>
    <cellStyle name="Normal 10 2 2 6 5 3" xfId="5899"/>
    <cellStyle name="Normal 10 2 2 6 6" xfId="5900"/>
    <cellStyle name="Normal 10 2 2 6 6 2" xfId="5901"/>
    <cellStyle name="Normal 10 2 2 6 7" xfId="5902"/>
    <cellStyle name="Normal 10 2 2 7" xfId="5903"/>
    <cellStyle name="Normal 10 2 2 7 2" xfId="5904"/>
    <cellStyle name="Normal 10 2 2 7 2 2" xfId="5905"/>
    <cellStyle name="Normal 10 2 2 7 2 2 2" xfId="5906"/>
    <cellStyle name="Normal 10 2 2 7 2 2 2 2" xfId="5907"/>
    <cellStyle name="Normal 10 2 2 7 2 2 3" xfId="5908"/>
    <cellStyle name="Normal 10 2 2 7 2 3" xfId="5909"/>
    <cellStyle name="Normal 10 2 2 7 2 3 2" xfId="5910"/>
    <cellStyle name="Normal 10 2 2 7 2 4" xfId="5911"/>
    <cellStyle name="Normal 10 2 2 7 3" xfId="5912"/>
    <cellStyle name="Normal 10 2 2 7 3 2" xfId="5913"/>
    <cellStyle name="Normal 10 2 2 7 3 2 2" xfId="5914"/>
    <cellStyle name="Normal 10 2 2 7 3 2 2 2" xfId="5915"/>
    <cellStyle name="Normal 10 2 2 7 3 2 3" xfId="5916"/>
    <cellStyle name="Normal 10 2 2 7 3 3" xfId="5917"/>
    <cellStyle name="Normal 10 2 2 7 3 3 2" xfId="5918"/>
    <cellStyle name="Normal 10 2 2 7 3 4" xfId="5919"/>
    <cellStyle name="Normal 10 2 2 7 4" xfId="5920"/>
    <cellStyle name="Normal 10 2 2 7 4 2" xfId="5921"/>
    <cellStyle name="Normal 10 2 2 7 4 2 2" xfId="5922"/>
    <cellStyle name="Normal 10 2 2 7 4 3" xfId="5923"/>
    <cellStyle name="Normal 10 2 2 7 5" xfId="5924"/>
    <cellStyle name="Normal 10 2 2 7 5 2" xfId="5925"/>
    <cellStyle name="Normal 10 2 2 7 6" xfId="5926"/>
    <cellStyle name="Normal 10 2 2 8" xfId="5927"/>
    <cellStyle name="Normal 10 2 2 8 2" xfId="5928"/>
    <cellStyle name="Normal 10 2 2 8 2 2" xfId="5929"/>
    <cellStyle name="Normal 10 2 2 8 2 2 2" xfId="5930"/>
    <cellStyle name="Normal 10 2 2 8 2 3" xfId="5931"/>
    <cellStyle name="Normal 10 2 2 8 3" xfId="5932"/>
    <cellStyle name="Normal 10 2 2 8 3 2" xfId="5933"/>
    <cellStyle name="Normal 10 2 2 8 4" xfId="5934"/>
    <cellStyle name="Normal 10 2 2 9" xfId="5935"/>
    <cellStyle name="Normal 10 2 2 9 2" xfId="5936"/>
    <cellStyle name="Normal 10 2 2 9 2 2" xfId="5937"/>
    <cellStyle name="Normal 10 2 2 9 2 2 2" xfId="5938"/>
    <cellStyle name="Normal 10 2 2 9 2 3" xfId="5939"/>
    <cellStyle name="Normal 10 2 2 9 3" xfId="5940"/>
    <cellStyle name="Normal 10 2 2 9 3 2" xfId="5941"/>
    <cellStyle name="Normal 10 2 2 9 4" xfId="5942"/>
    <cellStyle name="Normal 10 2 3" xfId="5943"/>
    <cellStyle name="Normal 10 2 3 2" xfId="5944"/>
    <cellStyle name="Normal 10 2 3 2 2" xfId="5945"/>
    <cellStyle name="Normal 10 2 3 2 2 2" xfId="5946"/>
    <cellStyle name="Normal 10 2 3 2 2 2 2" xfId="5947"/>
    <cellStyle name="Normal 10 2 3 2 2 2 2 2" xfId="5948"/>
    <cellStyle name="Normal 10 2 3 2 2 2 2 2 2" xfId="5949"/>
    <cellStyle name="Normal 10 2 3 2 2 2 2 3" xfId="5950"/>
    <cellStyle name="Normal 10 2 3 2 2 2 3" xfId="5951"/>
    <cellStyle name="Normal 10 2 3 2 2 2 3 2" xfId="5952"/>
    <cellStyle name="Normal 10 2 3 2 2 2 4" xfId="5953"/>
    <cellStyle name="Normal 10 2 3 2 2 3" xfId="5954"/>
    <cellStyle name="Normal 10 2 3 2 2 3 2" xfId="5955"/>
    <cellStyle name="Normal 10 2 3 2 2 3 2 2" xfId="5956"/>
    <cellStyle name="Normal 10 2 3 2 2 3 3" xfId="5957"/>
    <cellStyle name="Normal 10 2 3 2 2 4" xfId="5958"/>
    <cellStyle name="Normal 10 2 3 2 2 4 2" xfId="5959"/>
    <cellStyle name="Normal 10 2 3 2 2 5" xfId="5960"/>
    <cellStyle name="Normal 10 2 3 2 3" xfId="5961"/>
    <cellStyle name="Normal 10 2 3 2 3 2" xfId="5962"/>
    <cellStyle name="Normal 10 2 3 2 3 2 2" xfId="5963"/>
    <cellStyle name="Normal 10 2 3 2 3 2 2 2" xfId="5964"/>
    <cellStyle name="Normal 10 2 3 2 3 2 3" xfId="5965"/>
    <cellStyle name="Normal 10 2 3 2 3 3" xfId="5966"/>
    <cellStyle name="Normal 10 2 3 2 3 3 2" xfId="5967"/>
    <cellStyle name="Normal 10 2 3 2 3 4" xfId="5968"/>
    <cellStyle name="Normal 10 2 3 2 4" xfId="5969"/>
    <cellStyle name="Normal 10 2 3 2 4 2" xfId="5970"/>
    <cellStyle name="Normal 10 2 3 2 4 2 2" xfId="5971"/>
    <cellStyle name="Normal 10 2 3 2 4 2 2 2" xfId="5972"/>
    <cellStyle name="Normal 10 2 3 2 4 2 3" xfId="5973"/>
    <cellStyle name="Normal 10 2 3 2 4 3" xfId="5974"/>
    <cellStyle name="Normal 10 2 3 2 4 3 2" xfId="5975"/>
    <cellStyle name="Normal 10 2 3 2 4 4" xfId="5976"/>
    <cellStyle name="Normal 10 2 3 2 5" xfId="5977"/>
    <cellStyle name="Normal 10 2 3 2 5 2" xfId="5978"/>
    <cellStyle name="Normal 10 2 3 2 5 2 2" xfId="5979"/>
    <cellStyle name="Normal 10 2 3 2 5 3" xfId="5980"/>
    <cellStyle name="Normal 10 2 3 2 6" xfId="5981"/>
    <cellStyle name="Normal 10 2 3 2 6 2" xfId="5982"/>
    <cellStyle name="Normal 10 2 3 2 7" xfId="5983"/>
    <cellStyle name="Normal 10 2 3 3" xfId="5984"/>
    <cellStyle name="Normal 10 2 3 3 2" xfId="5985"/>
    <cellStyle name="Normal 10 2 3 3 2 2" xfId="5986"/>
    <cellStyle name="Normal 10 2 3 3 2 2 2" xfId="5987"/>
    <cellStyle name="Normal 10 2 3 3 2 2 2 2" xfId="5988"/>
    <cellStyle name="Normal 10 2 3 3 2 2 3" xfId="5989"/>
    <cellStyle name="Normal 10 2 3 3 2 3" xfId="5990"/>
    <cellStyle name="Normal 10 2 3 3 2 3 2" xfId="5991"/>
    <cellStyle name="Normal 10 2 3 3 2 4" xfId="5992"/>
    <cellStyle name="Normal 10 2 3 3 3" xfId="5993"/>
    <cellStyle name="Normal 10 2 3 3 3 2" xfId="5994"/>
    <cellStyle name="Normal 10 2 3 3 3 2 2" xfId="5995"/>
    <cellStyle name="Normal 10 2 3 3 3 2 2 2" xfId="5996"/>
    <cellStyle name="Normal 10 2 3 3 3 2 3" xfId="5997"/>
    <cellStyle name="Normal 10 2 3 3 3 3" xfId="5998"/>
    <cellStyle name="Normal 10 2 3 3 3 3 2" xfId="5999"/>
    <cellStyle name="Normal 10 2 3 3 3 4" xfId="6000"/>
    <cellStyle name="Normal 10 2 3 3 4" xfId="6001"/>
    <cellStyle name="Normal 10 2 3 3 4 2" xfId="6002"/>
    <cellStyle name="Normal 10 2 3 3 4 2 2" xfId="6003"/>
    <cellStyle name="Normal 10 2 3 3 4 3" xfId="6004"/>
    <cellStyle name="Normal 10 2 3 3 5" xfId="6005"/>
    <cellStyle name="Normal 10 2 3 3 5 2" xfId="6006"/>
    <cellStyle name="Normal 10 2 3 3 6" xfId="6007"/>
    <cellStyle name="Normal 10 2 3 4" xfId="6008"/>
    <cellStyle name="Normal 10 2 3 4 2" xfId="6009"/>
    <cellStyle name="Normal 10 2 3 4 2 2" xfId="6010"/>
    <cellStyle name="Normal 10 2 3 4 2 2 2" xfId="6011"/>
    <cellStyle name="Normal 10 2 3 4 2 3" xfId="6012"/>
    <cellStyle name="Normal 10 2 3 4 3" xfId="6013"/>
    <cellStyle name="Normal 10 2 3 4 3 2" xfId="6014"/>
    <cellStyle name="Normal 10 2 3 4 4" xfId="6015"/>
    <cellStyle name="Normal 10 2 3 5" xfId="6016"/>
    <cellStyle name="Normal 10 2 3 5 2" xfId="6017"/>
    <cellStyle name="Normal 10 2 3 5 2 2" xfId="6018"/>
    <cellStyle name="Normal 10 2 3 5 2 2 2" xfId="6019"/>
    <cellStyle name="Normal 10 2 3 5 2 3" xfId="6020"/>
    <cellStyle name="Normal 10 2 3 5 3" xfId="6021"/>
    <cellStyle name="Normal 10 2 3 5 3 2" xfId="6022"/>
    <cellStyle name="Normal 10 2 3 5 4" xfId="6023"/>
    <cellStyle name="Normal 10 2 3 6" xfId="6024"/>
    <cellStyle name="Normal 10 2 3 6 2" xfId="6025"/>
    <cellStyle name="Normal 10 2 3 6 2 2" xfId="6026"/>
    <cellStyle name="Normal 10 2 3 6 3" xfId="6027"/>
    <cellStyle name="Normal 10 2 3 7" xfId="6028"/>
    <cellStyle name="Normal 10 2 3 7 2" xfId="6029"/>
    <cellStyle name="Normal 10 2 3 8" xfId="6030"/>
    <cellStyle name="Normal 10 2 3 9" xfId="6031"/>
    <cellStyle name="Normal 10 2 4" xfId="6032"/>
    <cellStyle name="Normal 10 2 4 2" xfId="6033"/>
    <cellStyle name="Normal 10 2 4 2 2" xfId="6034"/>
    <cellStyle name="Normal 10 2 4 2 2 2" xfId="6035"/>
    <cellStyle name="Normal 10 2 4 2 2 2 2" xfId="6036"/>
    <cellStyle name="Normal 10 2 4 2 2 2 2 2" xfId="6037"/>
    <cellStyle name="Normal 10 2 4 2 2 2 2 2 2" xfId="6038"/>
    <cellStyle name="Normal 10 2 4 2 2 2 2 3" xfId="6039"/>
    <cellStyle name="Normal 10 2 4 2 2 2 3" xfId="6040"/>
    <cellStyle name="Normal 10 2 4 2 2 2 3 2" xfId="6041"/>
    <cellStyle name="Normal 10 2 4 2 2 2 4" xfId="6042"/>
    <cellStyle name="Normal 10 2 4 2 2 3" xfId="6043"/>
    <cellStyle name="Normal 10 2 4 2 2 3 2" xfId="6044"/>
    <cellStyle name="Normal 10 2 4 2 2 3 2 2" xfId="6045"/>
    <cellStyle name="Normal 10 2 4 2 2 3 3" xfId="6046"/>
    <cellStyle name="Normal 10 2 4 2 2 4" xfId="6047"/>
    <cellStyle name="Normal 10 2 4 2 2 4 2" xfId="6048"/>
    <cellStyle name="Normal 10 2 4 2 2 5" xfId="6049"/>
    <cellStyle name="Normal 10 2 4 2 3" xfId="6050"/>
    <cellStyle name="Normal 10 2 4 2 3 2" xfId="6051"/>
    <cellStyle name="Normal 10 2 4 2 3 2 2" xfId="6052"/>
    <cellStyle name="Normal 10 2 4 2 3 2 2 2" xfId="6053"/>
    <cellStyle name="Normal 10 2 4 2 3 2 3" xfId="6054"/>
    <cellStyle name="Normal 10 2 4 2 3 3" xfId="6055"/>
    <cellStyle name="Normal 10 2 4 2 3 3 2" xfId="6056"/>
    <cellStyle name="Normal 10 2 4 2 3 4" xfId="6057"/>
    <cellStyle name="Normal 10 2 4 2 4" xfId="6058"/>
    <cellStyle name="Normal 10 2 4 2 4 2" xfId="6059"/>
    <cellStyle name="Normal 10 2 4 2 4 2 2" xfId="6060"/>
    <cellStyle name="Normal 10 2 4 2 4 2 2 2" xfId="6061"/>
    <cellStyle name="Normal 10 2 4 2 4 2 3" xfId="6062"/>
    <cellStyle name="Normal 10 2 4 2 4 3" xfId="6063"/>
    <cellStyle name="Normal 10 2 4 2 4 3 2" xfId="6064"/>
    <cellStyle name="Normal 10 2 4 2 4 4" xfId="6065"/>
    <cellStyle name="Normal 10 2 4 2 5" xfId="6066"/>
    <cellStyle name="Normal 10 2 4 2 5 2" xfId="6067"/>
    <cellStyle name="Normal 10 2 4 2 5 2 2" xfId="6068"/>
    <cellStyle name="Normal 10 2 4 2 5 3" xfId="6069"/>
    <cellStyle name="Normal 10 2 4 2 6" xfId="6070"/>
    <cellStyle name="Normal 10 2 4 2 6 2" xfId="6071"/>
    <cellStyle name="Normal 10 2 4 2 7" xfId="6072"/>
    <cellStyle name="Normal 10 2 4 3" xfId="6073"/>
    <cellStyle name="Normal 10 2 4 3 2" xfId="6074"/>
    <cellStyle name="Normal 10 2 4 3 2 2" xfId="6075"/>
    <cellStyle name="Normal 10 2 4 3 2 2 2" xfId="6076"/>
    <cellStyle name="Normal 10 2 4 3 2 2 2 2" xfId="6077"/>
    <cellStyle name="Normal 10 2 4 3 2 2 3" xfId="6078"/>
    <cellStyle name="Normal 10 2 4 3 2 3" xfId="6079"/>
    <cellStyle name="Normal 10 2 4 3 2 3 2" xfId="6080"/>
    <cellStyle name="Normal 10 2 4 3 2 4" xfId="6081"/>
    <cellStyle name="Normal 10 2 4 3 3" xfId="6082"/>
    <cellStyle name="Normal 10 2 4 3 3 2" xfId="6083"/>
    <cellStyle name="Normal 10 2 4 3 3 2 2" xfId="6084"/>
    <cellStyle name="Normal 10 2 4 3 3 2 2 2" xfId="6085"/>
    <cellStyle name="Normal 10 2 4 3 3 2 3" xfId="6086"/>
    <cellStyle name="Normal 10 2 4 3 3 3" xfId="6087"/>
    <cellStyle name="Normal 10 2 4 3 3 3 2" xfId="6088"/>
    <cellStyle name="Normal 10 2 4 3 3 4" xfId="6089"/>
    <cellStyle name="Normal 10 2 4 3 4" xfId="6090"/>
    <cellStyle name="Normal 10 2 4 3 4 2" xfId="6091"/>
    <cellStyle name="Normal 10 2 4 3 4 2 2" xfId="6092"/>
    <cellStyle name="Normal 10 2 4 3 4 3" xfId="6093"/>
    <cellStyle name="Normal 10 2 4 3 5" xfId="6094"/>
    <cellStyle name="Normal 10 2 4 3 5 2" xfId="6095"/>
    <cellStyle name="Normal 10 2 4 3 6" xfId="6096"/>
    <cellStyle name="Normal 10 2 4 4" xfId="6097"/>
    <cellStyle name="Normal 10 2 4 4 2" xfId="6098"/>
    <cellStyle name="Normal 10 2 4 4 2 2" xfId="6099"/>
    <cellStyle name="Normal 10 2 4 4 2 2 2" xfId="6100"/>
    <cellStyle name="Normal 10 2 4 4 2 3" xfId="6101"/>
    <cellStyle name="Normal 10 2 4 4 3" xfId="6102"/>
    <cellStyle name="Normal 10 2 4 4 3 2" xfId="6103"/>
    <cellStyle name="Normal 10 2 4 4 4" xfId="6104"/>
    <cellStyle name="Normal 10 2 4 5" xfId="6105"/>
    <cellStyle name="Normal 10 2 4 5 2" xfId="6106"/>
    <cellStyle name="Normal 10 2 4 5 2 2" xfId="6107"/>
    <cellStyle name="Normal 10 2 4 5 2 2 2" xfId="6108"/>
    <cellStyle name="Normal 10 2 4 5 2 3" xfId="6109"/>
    <cellStyle name="Normal 10 2 4 5 3" xfId="6110"/>
    <cellStyle name="Normal 10 2 4 5 3 2" xfId="6111"/>
    <cellStyle name="Normal 10 2 4 5 4" xfId="6112"/>
    <cellStyle name="Normal 10 2 4 6" xfId="6113"/>
    <cellStyle name="Normal 10 2 4 6 2" xfId="6114"/>
    <cellStyle name="Normal 10 2 4 6 2 2" xfId="6115"/>
    <cellStyle name="Normal 10 2 4 6 3" xfId="6116"/>
    <cellStyle name="Normal 10 2 4 7" xfId="6117"/>
    <cellStyle name="Normal 10 2 4 7 2" xfId="6118"/>
    <cellStyle name="Normal 10 2 4 8" xfId="6119"/>
    <cellStyle name="Normal 10 2 4 9" xfId="6120"/>
    <cellStyle name="Normal 10 2 5" xfId="6121"/>
    <cellStyle name="Normal 10 2 5 2" xfId="6122"/>
    <cellStyle name="Normal 10 2 5 2 2" xfId="6123"/>
    <cellStyle name="Normal 10 2 5 2 2 2" xfId="6124"/>
    <cellStyle name="Normal 10 2 5 2 2 2 2" xfId="6125"/>
    <cellStyle name="Normal 10 2 5 2 2 2 2 2" xfId="6126"/>
    <cellStyle name="Normal 10 2 5 2 2 2 2 2 2" xfId="6127"/>
    <cellStyle name="Normal 10 2 5 2 2 2 2 3" xfId="6128"/>
    <cellStyle name="Normal 10 2 5 2 2 2 3" xfId="6129"/>
    <cellStyle name="Normal 10 2 5 2 2 2 3 2" xfId="6130"/>
    <cellStyle name="Normal 10 2 5 2 2 2 4" xfId="6131"/>
    <cellStyle name="Normal 10 2 5 2 2 3" xfId="6132"/>
    <cellStyle name="Normal 10 2 5 2 2 3 2" xfId="6133"/>
    <cellStyle name="Normal 10 2 5 2 2 3 2 2" xfId="6134"/>
    <cellStyle name="Normal 10 2 5 2 2 3 3" xfId="6135"/>
    <cellStyle name="Normal 10 2 5 2 2 4" xfId="6136"/>
    <cellStyle name="Normal 10 2 5 2 2 4 2" xfId="6137"/>
    <cellStyle name="Normal 10 2 5 2 2 5" xfId="6138"/>
    <cellStyle name="Normal 10 2 5 2 3" xfId="6139"/>
    <cellStyle name="Normal 10 2 5 2 3 2" xfId="6140"/>
    <cellStyle name="Normal 10 2 5 2 3 2 2" xfId="6141"/>
    <cellStyle name="Normal 10 2 5 2 3 2 2 2" xfId="6142"/>
    <cellStyle name="Normal 10 2 5 2 3 2 3" xfId="6143"/>
    <cellStyle name="Normal 10 2 5 2 3 3" xfId="6144"/>
    <cellStyle name="Normal 10 2 5 2 3 3 2" xfId="6145"/>
    <cellStyle name="Normal 10 2 5 2 3 4" xfId="6146"/>
    <cellStyle name="Normal 10 2 5 2 4" xfId="6147"/>
    <cellStyle name="Normal 10 2 5 2 4 2" xfId="6148"/>
    <cellStyle name="Normal 10 2 5 2 4 2 2" xfId="6149"/>
    <cellStyle name="Normal 10 2 5 2 4 2 2 2" xfId="6150"/>
    <cellStyle name="Normal 10 2 5 2 4 2 3" xfId="6151"/>
    <cellStyle name="Normal 10 2 5 2 4 3" xfId="6152"/>
    <cellStyle name="Normal 10 2 5 2 4 3 2" xfId="6153"/>
    <cellStyle name="Normal 10 2 5 2 4 4" xfId="6154"/>
    <cellStyle name="Normal 10 2 5 2 5" xfId="6155"/>
    <cellStyle name="Normal 10 2 5 2 5 2" xfId="6156"/>
    <cellStyle name="Normal 10 2 5 2 5 2 2" xfId="6157"/>
    <cellStyle name="Normal 10 2 5 2 5 3" xfId="6158"/>
    <cellStyle name="Normal 10 2 5 2 6" xfId="6159"/>
    <cellStyle name="Normal 10 2 5 2 6 2" xfId="6160"/>
    <cellStyle name="Normal 10 2 5 2 7" xfId="6161"/>
    <cellStyle name="Normal 10 2 5 3" xfId="6162"/>
    <cellStyle name="Normal 10 2 5 3 2" xfId="6163"/>
    <cellStyle name="Normal 10 2 5 3 2 2" xfId="6164"/>
    <cellStyle name="Normal 10 2 5 3 2 2 2" xfId="6165"/>
    <cellStyle name="Normal 10 2 5 3 2 2 2 2" xfId="6166"/>
    <cellStyle name="Normal 10 2 5 3 2 2 3" xfId="6167"/>
    <cellStyle name="Normal 10 2 5 3 2 3" xfId="6168"/>
    <cellStyle name="Normal 10 2 5 3 2 3 2" xfId="6169"/>
    <cellStyle name="Normal 10 2 5 3 2 4" xfId="6170"/>
    <cellStyle name="Normal 10 2 5 3 3" xfId="6171"/>
    <cellStyle name="Normal 10 2 5 3 3 2" xfId="6172"/>
    <cellStyle name="Normal 10 2 5 3 3 2 2" xfId="6173"/>
    <cellStyle name="Normal 10 2 5 3 3 3" xfId="6174"/>
    <cellStyle name="Normal 10 2 5 3 4" xfId="6175"/>
    <cellStyle name="Normal 10 2 5 3 4 2" xfId="6176"/>
    <cellStyle name="Normal 10 2 5 3 5" xfId="6177"/>
    <cellStyle name="Normal 10 2 5 4" xfId="6178"/>
    <cellStyle name="Normal 10 2 5 4 2" xfId="6179"/>
    <cellStyle name="Normal 10 2 5 4 2 2" xfId="6180"/>
    <cellStyle name="Normal 10 2 5 4 2 2 2" xfId="6181"/>
    <cellStyle name="Normal 10 2 5 4 2 3" xfId="6182"/>
    <cellStyle name="Normal 10 2 5 4 3" xfId="6183"/>
    <cellStyle name="Normal 10 2 5 4 3 2" xfId="6184"/>
    <cellStyle name="Normal 10 2 5 4 4" xfId="6185"/>
    <cellStyle name="Normal 10 2 5 5" xfId="6186"/>
    <cellStyle name="Normal 10 2 5 5 2" xfId="6187"/>
    <cellStyle name="Normal 10 2 5 5 2 2" xfId="6188"/>
    <cellStyle name="Normal 10 2 5 5 2 2 2" xfId="6189"/>
    <cellStyle name="Normal 10 2 5 5 2 3" xfId="6190"/>
    <cellStyle name="Normal 10 2 5 5 3" xfId="6191"/>
    <cellStyle name="Normal 10 2 5 5 3 2" xfId="6192"/>
    <cellStyle name="Normal 10 2 5 5 4" xfId="6193"/>
    <cellStyle name="Normal 10 2 5 6" xfId="6194"/>
    <cellStyle name="Normal 10 2 5 6 2" xfId="6195"/>
    <cellStyle name="Normal 10 2 5 6 2 2" xfId="6196"/>
    <cellStyle name="Normal 10 2 5 6 3" xfId="6197"/>
    <cellStyle name="Normal 10 2 5 7" xfId="6198"/>
    <cellStyle name="Normal 10 2 5 7 2" xfId="6199"/>
    <cellStyle name="Normal 10 2 5 8" xfId="6200"/>
    <cellStyle name="Normal 10 2 6" xfId="6201"/>
    <cellStyle name="Normal 10 2 6 2" xfId="6202"/>
    <cellStyle name="Normal 10 2 6 2 2" xfId="6203"/>
    <cellStyle name="Normal 10 2 6 2 2 2" xfId="6204"/>
    <cellStyle name="Normal 10 2 6 2 2 2 2" xfId="6205"/>
    <cellStyle name="Normal 10 2 6 2 2 2 2 2" xfId="6206"/>
    <cellStyle name="Normal 10 2 6 2 2 2 2 2 2" xfId="6207"/>
    <cellStyle name="Normal 10 2 6 2 2 2 2 3" xfId="6208"/>
    <cellStyle name="Normal 10 2 6 2 2 2 3" xfId="6209"/>
    <cellStyle name="Normal 10 2 6 2 2 2 3 2" xfId="6210"/>
    <cellStyle name="Normal 10 2 6 2 2 2 4" xfId="6211"/>
    <cellStyle name="Normal 10 2 6 2 2 3" xfId="6212"/>
    <cellStyle name="Normal 10 2 6 2 2 3 2" xfId="6213"/>
    <cellStyle name="Normal 10 2 6 2 2 3 2 2" xfId="6214"/>
    <cellStyle name="Normal 10 2 6 2 2 3 3" xfId="6215"/>
    <cellStyle name="Normal 10 2 6 2 2 4" xfId="6216"/>
    <cellStyle name="Normal 10 2 6 2 2 4 2" xfId="6217"/>
    <cellStyle name="Normal 10 2 6 2 2 5" xfId="6218"/>
    <cellStyle name="Normal 10 2 6 2 3" xfId="6219"/>
    <cellStyle name="Normal 10 2 6 2 3 2" xfId="6220"/>
    <cellStyle name="Normal 10 2 6 2 3 2 2" xfId="6221"/>
    <cellStyle name="Normal 10 2 6 2 3 2 2 2" xfId="6222"/>
    <cellStyle name="Normal 10 2 6 2 3 2 3" xfId="6223"/>
    <cellStyle name="Normal 10 2 6 2 3 3" xfId="6224"/>
    <cellStyle name="Normal 10 2 6 2 3 3 2" xfId="6225"/>
    <cellStyle name="Normal 10 2 6 2 3 4" xfId="6226"/>
    <cellStyle name="Normal 10 2 6 2 4" xfId="6227"/>
    <cellStyle name="Normal 10 2 6 2 4 2" xfId="6228"/>
    <cellStyle name="Normal 10 2 6 2 4 2 2" xfId="6229"/>
    <cellStyle name="Normal 10 2 6 2 4 2 2 2" xfId="6230"/>
    <cellStyle name="Normal 10 2 6 2 4 2 3" xfId="6231"/>
    <cellStyle name="Normal 10 2 6 2 4 3" xfId="6232"/>
    <cellStyle name="Normal 10 2 6 2 4 3 2" xfId="6233"/>
    <cellStyle name="Normal 10 2 6 2 4 4" xfId="6234"/>
    <cellStyle name="Normal 10 2 6 2 5" xfId="6235"/>
    <cellStyle name="Normal 10 2 6 2 5 2" xfId="6236"/>
    <cellStyle name="Normal 10 2 6 2 5 2 2" xfId="6237"/>
    <cellStyle name="Normal 10 2 6 2 5 3" xfId="6238"/>
    <cellStyle name="Normal 10 2 6 2 6" xfId="6239"/>
    <cellStyle name="Normal 10 2 6 2 6 2" xfId="6240"/>
    <cellStyle name="Normal 10 2 6 2 7" xfId="6241"/>
    <cellStyle name="Normal 10 2 6 3" xfId="6242"/>
    <cellStyle name="Normal 10 2 6 3 2" xfId="6243"/>
    <cellStyle name="Normal 10 2 6 3 2 2" xfId="6244"/>
    <cellStyle name="Normal 10 2 6 3 2 2 2" xfId="6245"/>
    <cellStyle name="Normal 10 2 6 3 2 2 2 2" xfId="6246"/>
    <cellStyle name="Normal 10 2 6 3 2 2 3" xfId="6247"/>
    <cellStyle name="Normal 10 2 6 3 2 3" xfId="6248"/>
    <cellStyle name="Normal 10 2 6 3 2 3 2" xfId="6249"/>
    <cellStyle name="Normal 10 2 6 3 2 4" xfId="6250"/>
    <cellStyle name="Normal 10 2 6 3 3" xfId="6251"/>
    <cellStyle name="Normal 10 2 6 3 3 2" xfId="6252"/>
    <cellStyle name="Normal 10 2 6 3 3 2 2" xfId="6253"/>
    <cellStyle name="Normal 10 2 6 3 3 3" xfId="6254"/>
    <cellStyle name="Normal 10 2 6 3 4" xfId="6255"/>
    <cellStyle name="Normal 10 2 6 3 4 2" xfId="6256"/>
    <cellStyle name="Normal 10 2 6 3 5" xfId="6257"/>
    <cellStyle name="Normal 10 2 6 4" xfId="6258"/>
    <cellStyle name="Normal 10 2 6 4 2" xfId="6259"/>
    <cellStyle name="Normal 10 2 6 4 2 2" xfId="6260"/>
    <cellStyle name="Normal 10 2 6 4 2 2 2" xfId="6261"/>
    <cellStyle name="Normal 10 2 6 4 2 3" xfId="6262"/>
    <cellStyle name="Normal 10 2 6 4 3" xfId="6263"/>
    <cellStyle name="Normal 10 2 6 4 3 2" xfId="6264"/>
    <cellStyle name="Normal 10 2 6 4 4" xfId="6265"/>
    <cellStyle name="Normal 10 2 6 5" xfId="6266"/>
    <cellStyle name="Normal 10 2 6 5 2" xfId="6267"/>
    <cellStyle name="Normal 10 2 6 5 2 2" xfId="6268"/>
    <cellStyle name="Normal 10 2 6 5 2 2 2" xfId="6269"/>
    <cellStyle name="Normal 10 2 6 5 2 3" xfId="6270"/>
    <cellStyle name="Normal 10 2 6 5 3" xfId="6271"/>
    <cellStyle name="Normal 10 2 6 5 3 2" xfId="6272"/>
    <cellStyle name="Normal 10 2 6 5 4" xfId="6273"/>
    <cellStyle name="Normal 10 2 6 6" xfId="6274"/>
    <cellStyle name="Normal 10 2 6 6 2" xfId="6275"/>
    <cellStyle name="Normal 10 2 6 6 2 2" xfId="6276"/>
    <cellStyle name="Normal 10 2 6 6 3" xfId="6277"/>
    <cellStyle name="Normal 10 2 6 7" xfId="6278"/>
    <cellStyle name="Normal 10 2 6 7 2" xfId="6279"/>
    <cellStyle name="Normal 10 2 6 8" xfId="6280"/>
    <cellStyle name="Normal 10 2 7" xfId="6281"/>
    <cellStyle name="Normal 10 2 7 2" xfId="6282"/>
    <cellStyle name="Normal 10 2 7 2 2" xfId="6283"/>
    <cellStyle name="Normal 10 2 7 2 2 2" xfId="6284"/>
    <cellStyle name="Normal 10 2 7 2 2 2 2" xfId="6285"/>
    <cellStyle name="Normal 10 2 7 2 2 2 2 2" xfId="6286"/>
    <cellStyle name="Normal 10 2 7 2 2 2 3" xfId="6287"/>
    <cellStyle name="Normal 10 2 7 2 2 3" xfId="6288"/>
    <cellStyle name="Normal 10 2 7 2 2 3 2" xfId="6289"/>
    <cellStyle name="Normal 10 2 7 2 2 4" xfId="6290"/>
    <cellStyle name="Normal 10 2 7 2 3" xfId="6291"/>
    <cellStyle name="Normal 10 2 7 2 3 2" xfId="6292"/>
    <cellStyle name="Normal 10 2 7 2 3 2 2" xfId="6293"/>
    <cellStyle name="Normal 10 2 7 2 3 3" xfId="6294"/>
    <cellStyle name="Normal 10 2 7 2 4" xfId="6295"/>
    <cellStyle name="Normal 10 2 7 2 4 2" xfId="6296"/>
    <cellStyle name="Normal 10 2 7 2 5" xfId="6297"/>
    <cellStyle name="Normal 10 2 7 3" xfId="6298"/>
    <cellStyle name="Normal 10 2 7 3 2" xfId="6299"/>
    <cellStyle name="Normal 10 2 7 3 2 2" xfId="6300"/>
    <cellStyle name="Normal 10 2 7 3 2 2 2" xfId="6301"/>
    <cellStyle name="Normal 10 2 7 3 2 3" xfId="6302"/>
    <cellStyle name="Normal 10 2 7 3 3" xfId="6303"/>
    <cellStyle name="Normal 10 2 7 3 3 2" xfId="6304"/>
    <cellStyle name="Normal 10 2 7 3 4" xfId="6305"/>
    <cellStyle name="Normal 10 2 7 4" xfId="6306"/>
    <cellStyle name="Normal 10 2 7 4 2" xfId="6307"/>
    <cellStyle name="Normal 10 2 7 4 2 2" xfId="6308"/>
    <cellStyle name="Normal 10 2 7 4 2 2 2" xfId="6309"/>
    <cellStyle name="Normal 10 2 7 4 2 3" xfId="6310"/>
    <cellStyle name="Normal 10 2 7 4 3" xfId="6311"/>
    <cellStyle name="Normal 10 2 7 4 3 2" xfId="6312"/>
    <cellStyle name="Normal 10 2 7 4 4" xfId="6313"/>
    <cellStyle name="Normal 10 2 7 5" xfId="6314"/>
    <cellStyle name="Normal 10 2 7 5 2" xfId="6315"/>
    <cellStyle name="Normal 10 2 7 5 2 2" xfId="6316"/>
    <cellStyle name="Normal 10 2 7 5 3" xfId="6317"/>
    <cellStyle name="Normal 10 2 7 6" xfId="6318"/>
    <cellStyle name="Normal 10 2 7 6 2" xfId="6319"/>
    <cellStyle name="Normal 10 2 7 7" xfId="6320"/>
    <cellStyle name="Normal 10 2 8" xfId="6321"/>
    <cellStyle name="Normal 10 2 8 2" xfId="6322"/>
    <cellStyle name="Normal 10 2 8 2 2" xfId="6323"/>
    <cellStyle name="Normal 10 2 8 2 2 2" xfId="6324"/>
    <cellStyle name="Normal 10 2 8 2 2 2 2" xfId="6325"/>
    <cellStyle name="Normal 10 2 8 2 2 3" xfId="6326"/>
    <cellStyle name="Normal 10 2 8 2 3" xfId="6327"/>
    <cellStyle name="Normal 10 2 8 2 3 2" xfId="6328"/>
    <cellStyle name="Normal 10 2 8 2 4" xfId="6329"/>
    <cellStyle name="Normal 10 2 8 3" xfId="6330"/>
    <cellStyle name="Normal 10 2 8 3 2" xfId="6331"/>
    <cellStyle name="Normal 10 2 8 3 2 2" xfId="6332"/>
    <cellStyle name="Normal 10 2 8 3 2 2 2" xfId="6333"/>
    <cellStyle name="Normal 10 2 8 3 2 3" xfId="6334"/>
    <cellStyle name="Normal 10 2 8 3 3" xfId="6335"/>
    <cellStyle name="Normal 10 2 8 3 3 2" xfId="6336"/>
    <cellStyle name="Normal 10 2 8 3 4" xfId="6337"/>
    <cellStyle name="Normal 10 2 8 4" xfId="6338"/>
    <cellStyle name="Normal 10 2 8 4 2" xfId="6339"/>
    <cellStyle name="Normal 10 2 8 4 2 2" xfId="6340"/>
    <cellStyle name="Normal 10 2 8 4 3" xfId="6341"/>
    <cellStyle name="Normal 10 2 8 5" xfId="6342"/>
    <cellStyle name="Normal 10 2 8 5 2" xfId="6343"/>
    <cellStyle name="Normal 10 2 8 6" xfId="6344"/>
    <cellStyle name="Normal 10 2 9" xfId="6345"/>
    <cellStyle name="Normal 10 2 9 2" xfId="6346"/>
    <cellStyle name="Normal 10 2 9 2 2" xfId="6347"/>
    <cellStyle name="Normal 10 2 9 2 2 2" xfId="6348"/>
    <cellStyle name="Normal 10 2 9 2 3" xfId="6349"/>
    <cellStyle name="Normal 10 2 9 3" xfId="6350"/>
    <cellStyle name="Normal 10 2 9 3 2" xfId="6351"/>
    <cellStyle name="Normal 10 2 9 4" xfId="6352"/>
    <cellStyle name="Normal 10 3" xfId="6353"/>
    <cellStyle name="Normal 10 3 10" xfId="6354"/>
    <cellStyle name="Normal 10 3 10 2" xfId="6355"/>
    <cellStyle name="Normal 10 3 10 2 2" xfId="6356"/>
    <cellStyle name="Normal 10 3 10 3" xfId="6357"/>
    <cellStyle name="Normal 10 3 11" xfId="6358"/>
    <cellStyle name="Normal 10 3 11 2" xfId="6359"/>
    <cellStyle name="Normal 10 3 12" xfId="6360"/>
    <cellStyle name="Normal 10 3 13" xfId="6361"/>
    <cellStyle name="Normal 10 3 2" xfId="6362"/>
    <cellStyle name="Normal 10 3 2 2" xfId="6363"/>
    <cellStyle name="Normal 10 3 2 2 2" xfId="6364"/>
    <cellStyle name="Normal 10 3 2 2 2 2" xfId="6365"/>
    <cellStyle name="Normal 10 3 2 2 2 2 2" xfId="6366"/>
    <cellStyle name="Normal 10 3 2 2 2 2 2 2" xfId="6367"/>
    <cellStyle name="Normal 10 3 2 2 2 2 2 2 2" xfId="6368"/>
    <cellStyle name="Normal 10 3 2 2 2 2 2 3" xfId="6369"/>
    <cellStyle name="Normal 10 3 2 2 2 2 3" xfId="6370"/>
    <cellStyle name="Normal 10 3 2 2 2 2 3 2" xfId="6371"/>
    <cellStyle name="Normal 10 3 2 2 2 2 4" xfId="6372"/>
    <cellStyle name="Normal 10 3 2 2 2 3" xfId="6373"/>
    <cellStyle name="Normal 10 3 2 2 2 3 2" xfId="6374"/>
    <cellStyle name="Normal 10 3 2 2 2 3 2 2" xfId="6375"/>
    <cellStyle name="Normal 10 3 2 2 2 3 3" xfId="6376"/>
    <cellStyle name="Normal 10 3 2 2 2 4" xfId="6377"/>
    <cellStyle name="Normal 10 3 2 2 2 4 2" xfId="6378"/>
    <cellStyle name="Normal 10 3 2 2 2 5" xfId="6379"/>
    <cellStyle name="Normal 10 3 2 2 3" xfId="6380"/>
    <cellStyle name="Normal 10 3 2 2 3 2" xfId="6381"/>
    <cellStyle name="Normal 10 3 2 2 3 2 2" xfId="6382"/>
    <cellStyle name="Normal 10 3 2 2 3 2 2 2" xfId="6383"/>
    <cellStyle name="Normal 10 3 2 2 3 2 3" xfId="6384"/>
    <cellStyle name="Normal 10 3 2 2 3 3" xfId="6385"/>
    <cellStyle name="Normal 10 3 2 2 3 3 2" xfId="6386"/>
    <cellStyle name="Normal 10 3 2 2 3 4" xfId="6387"/>
    <cellStyle name="Normal 10 3 2 2 4" xfId="6388"/>
    <cellStyle name="Normal 10 3 2 2 4 2" xfId="6389"/>
    <cellStyle name="Normal 10 3 2 2 4 2 2" xfId="6390"/>
    <cellStyle name="Normal 10 3 2 2 4 2 2 2" xfId="6391"/>
    <cellStyle name="Normal 10 3 2 2 4 2 3" xfId="6392"/>
    <cellStyle name="Normal 10 3 2 2 4 3" xfId="6393"/>
    <cellStyle name="Normal 10 3 2 2 4 3 2" xfId="6394"/>
    <cellStyle name="Normal 10 3 2 2 4 4" xfId="6395"/>
    <cellStyle name="Normal 10 3 2 2 5" xfId="6396"/>
    <cellStyle name="Normal 10 3 2 2 5 2" xfId="6397"/>
    <cellStyle name="Normal 10 3 2 2 5 2 2" xfId="6398"/>
    <cellStyle name="Normal 10 3 2 2 5 3" xfId="6399"/>
    <cellStyle name="Normal 10 3 2 2 6" xfId="6400"/>
    <cellStyle name="Normal 10 3 2 2 6 2" xfId="6401"/>
    <cellStyle name="Normal 10 3 2 2 7" xfId="6402"/>
    <cellStyle name="Normal 10 3 2 3" xfId="6403"/>
    <cellStyle name="Normal 10 3 2 3 2" xfId="6404"/>
    <cellStyle name="Normal 10 3 2 3 2 2" xfId="6405"/>
    <cellStyle name="Normal 10 3 2 3 2 2 2" xfId="6406"/>
    <cellStyle name="Normal 10 3 2 3 2 2 2 2" xfId="6407"/>
    <cellStyle name="Normal 10 3 2 3 2 2 3" xfId="6408"/>
    <cellStyle name="Normal 10 3 2 3 2 3" xfId="6409"/>
    <cellStyle name="Normal 10 3 2 3 2 3 2" xfId="6410"/>
    <cellStyle name="Normal 10 3 2 3 2 4" xfId="6411"/>
    <cellStyle name="Normal 10 3 2 3 3" xfId="6412"/>
    <cellStyle name="Normal 10 3 2 3 3 2" xfId="6413"/>
    <cellStyle name="Normal 10 3 2 3 3 2 2" xfId="6414"/>
    <cellStyle name="Normal 10 3 2 3 3 2 2 2" xfId="6415"/>
    <cellStyle name="Normal 10 3 2 3 3 2 3" xfId="6416"/>
    <cellStyle name="Normal 10 3 2 3 3 3" xfId="6417"/>
    <cellStyle name="Normal 10 3 2 3 3 3 2" xfId="6418"/>
    <cellStyle name="Normal 10 3 2 3 3 4" xfId="6419"/>
    <cellStyle name="Normal 10 3 2 3 4" xfId="6420"/>
    <cellStyle name="Normal 10 3 2 3 4 2" xfId="6421"/>
    <cellStyle name="Normal 10 3 2 3 4 2 2" xfId="6422"/>
    <cellStyle name="Normal 10 3 2 3 4 3" xfId="6423"/>
    <cellStyle name="Normal 10 3 2 3 5" xfId="6424"/>
    <cellStyle name="Normal 10 3 2 3 5 2" xfId="6425"/>
    <cellStyle name="Normal 10 3 2 3 6" xfId="6426"/>
    <cellStyle name="Normal 10 3 2 4" xfId="6427"/>
    <cellStyle name="Normal 10 3 2 4 2" xfId="6428"/>
    <cellStyle name="Normal 10 3 2 4 2 2" xfId="6429"/>
    <cellStyle name="Normal 10 3 2 4 2 2 2" xfId="6430"/>
    <cellStyle name="Normal 10 3 2 4 2 3" xfId="6431"/>
    <cellStyle name="Normal 10 3 2 4 3" xfId="6432"/>
    <cellStyle name="Normal 10 3 2 4 3 2" xfId="6433"/>
    <cellStyle name="Normal 10 3 2 4 4" xfId="6434"/>
    <cellStyle name="Normal 10 3 2 5" xfId="6435"/>
    <cellStyle name="Normal 10 3 2 5 2" xfId="6436"/>
    <cellStyle name="Normal 10 3 2 5 2 2" xfId="6437"/>
    <cellStyle name="Normal 10 3 2 5 2 2 2" xfId="6438"/>
    <cellStyle name="Normal 10 3 2 5 2 3" xfId="6439"/>
    <cellStyle name="Normal 10 3 2 5 3" xfId="6440"/>
    <cellStyle name="Normal 10 3 2 5 3 2" xfId="6441"/>
    <cellStyle name="Normal 10 3 2 5 4" xfId="6442"/>
    <cellStyle name="Normal 10 3 2 6" xfId="6443"/>
    <cellStyle name="Normal 10 3 2 6 2" xfId="6444"/>
    <cellStyle name="Normal 10 3 2 6 2 2" xfId="6445"/>
    <cellStyle name="Normal 10 3 2 6 3" xfId="6446"/>
    <cellStyle name="Normal 10 3 2 7" xfId="6447"/>
    <cellStyle name="Normal 10 3 2 7 2" xfId="6448"/>
    <cellStyle name="Normal 10 3 2 8" xfId="6449"/>
    <cellStyle name="Normal 10 3 2 9" xfId="6450"/>
    <cellStyle name="Normal 10 3 3" xfId="6451"/>
    <cellStyle name="Normal 10 3 3 2" xfId="6452"/>
    <cellStyle name="Normal 10 3 3 2 2" xfId="6453"/>
    <cellStyle name="Normal 10 3 3 2 2 2" xfId="6454"/>
    <cellStyle name="Normal 10 3 3 2 2 2 2" xfId="6455"/>
    <cellStyle name="Normal 10 3 3 2 2 2 2 2" xfId="6456"/>
    <cellStyle name="Normal 10 3 3 2 2 2 2 2 2" xfId="6457"/>
    <cellStyle name="Normal 10 3 3 2 2 2 2 3" xfId="6458"/>
    <cellStyle name="Normal 10 3 3 2 2 2 3" xfId="6459"/>
    <cellStyle name="Normal 10 3 3 2 2 2 3 2" xfId="6460"/>
    <cellStyle name="Normal 10 3 3 2 2 2 4" xfId="6461"/>
    <cellStyle name="Normal 10 3 3 2 2 3" xfId="6462"/>
    <cellStyle name="Normal 10 3 3 2 2 3 2" xfId="6463"/>
    <cellStyle name="Normal 10 3 3 2 2 3 2 2" xfId="6464"/>
    <cellStyle name="Normal 10 3 3 2 2 3 3" xfId="6465"/>
    <cellStyle name="Normal 10 3 3 2 2 4" xfId="6466"/>
    <cellStyle name="Normal 10 3 3 2 2 4 2" xfId="6467"/>
    <cellStyle name="Normal 10 3 3 2 2 5" xfId="6468"/>
    <cellStyle name="Normal 10 3 3 2 3" xfId="6469"/>
    <cellStyle name="Normal 10 3 3 2 3 2" xfId="6470"/>
    <cellStyle name="Normal 10 3 3 2 3 2 2" xfId="6471"/>
    <cellStyle name="Normal 10 3 3 2 3 2 2 2" xfId="6472"/>
    <cellStyle name="Normal 10 3 3 2 3 2 3" xfId="6473"/>
    <cellStyle name="Normal 10 3 3 2 3 3" xfId="6474"/>
    <cellStyle name="Normal 10 3 3 2 3 3 2" xfId="6475"/>
    <cellStyle name="Normal 10 3 3 2 3 4" xfId="6476"/>
    <cellStyle name="Normal 10 3 3 2 4" xfId="6477"/>
    <cellStyle name="Normal 10 3 3 2 4 2" xfId="6478"/>
    <cellStyle name="Normal 10 3 3 2 4 2 2" xfId="6479"/>
    <cellStyle name="Normal 10 3 3 2 4 2 2 2" xfId="6480"/>
    <cellStyle name="Normal 10 3 3 2 4 2 3" xfId="6481"/>
    <cellStyle name="Normal 10 3 3 2 4 3" xfId="6482"/>
    <cellStyle name="Normal 10 3 3 2 4 3 2" xfId="6483"/>
    <cellStyle name="Normal 10 3 3 2 4 4" xfId="6484"/>
    <cellStyle name="Normal 10 3 3 2 5" xfId="6485"/>
    <cellStyle name="Normal 10 3 3 2 5 2" xfId="6486"/>
    <cellStyle name="Normal 10 3 3 2 5 2 2" xfId="6487"/>
    <cellStyle name="Normal 10 3 3 2 5 3" xfId="6488"/>
    <cellStyle name="Normal 10 3 3 2 6" xfId="6489"/>
    <cellStyle name="Normal 10 3 3 2 6 2" xfId="6490"/>
    <cellStyle name="Normal 10 3 3 2 7" xfId="6491"/>
    <cellStyle name="Normal 10 3 3 3" xfId="6492"/>
    <cellStyle name="Normal 10 3 3 3 2" xfId="6493"/>
    <cellStyle name="Normal 10 3 3 3 2 2" xfId="6494"/>
    <cellStyle name="Normal 10 3 3 3 2 2 2" xfId="6495"/>
    <cellStyle name="Normal 10 3 3 3 2 2 2 2" xfId="6496"/>
    <cellStyle name="Normal 10 3 3 3 2 2 3" xfId="6497"/>
    <cellStyle name="Normal 10 3 3 3 2 3" xfId="6498"/>
    <cellStyle name="Normal 10 3 3 3 2 3 2" xfId="6499"/>
    <cellStyle name="Normal 10 3 3 3 2 4" xfId="6500"/>
    <cellStyle name="Normal 10 3 3 3 3" xfId="6501"/>
    <cellStyle name="Normal 10 3 3 3 3 2" xfId="6502"/>
    <cellStyle name="Normal 10 3 3 3 3 2 2" xfId="6503"/>
    <cellStyle name="Normal 10 3 3 3 3 2 2 2" xfId="6504"/>
    <cellStyle name="Normal 10 3 3 3 3 2 3" xfId="6505"/>
    <cellStyle name="Normal 10 3 3 3 3 3" xfId="6506"/>
    <cellStyle name="Normal 10 3 3 3 3 3 2" xfId="6507"/>
    <cellStyle name="Normal 10 3 3 3 3 4" xfId="6508"/>
    <cellStyle name="Normal 10 3 3 3 4" xfId="6509"/>
    <cellStyle name="Normal 10 3 3 3 4 2" xfId="6510"/>
    <cellStyle name="Normal 10 3 3 3 4 2 2" xfId="6511"/>
    <cellStyle name="Normal 10 3 3 3 4 3" xfId="6512"/>
    <cellStyle name="Normal 10 3 3 3 5" xfId="6513"/>
    <cellStyle name="Normal 10 3 3 3 5 2" xfId="6514"/>
    <cellStyle name="Normal 10 3 3 3 6" xfId="6515"/>
    <cellStyle name="Normal 10 3 3 4" xfId="6516"/>
    <cellStyle name="Normal 10 3 3 4 2" xfId="6517"/>
    <cellStyle name="Normal 10 3 3 4 2 2" xfId="6518"/>
    <cellStyle name="Normal 10 3 3 4 2 2 2" xfId="6519"/>
    <cellStyle name="Normal 10 3 3 4 2 3" xfId="6520"/>
    <cellStyle name="Normal 10 3 3 4 3" xfId="6521"/>
    <cellStyle name="Normal 10 3 3 4 3 2" xfId="6522"/>
    <cellStyle name="Normal 10 3 3 4 4" xfId="6523"/>
    <cellStyle name="Normal 10 3 3 5" xfId="6524"/>
    <cellStyle name="Normal 10 3 3 5 2" xfId="6525"/>
    <cellStyle name="Normal 10 3 3 5 2 2" xfId="6526"/>
    <cellStyle name="Normal 10 3 3 5 2 2 2" xfId="6527"/>
    <cellStyle name="Normal 10 3 3 5 2 3" xfId="6528"/>
    <cellStyle name="Normal 10 3 3 5 3" xfId="6529"/>
    <cellStyle name="Normal 10 3 3 5 3 2" xfId="6530"/>
    <cellStyle name="Normal 10 3 3 5 4" xfId="6531"/>
    <cellStyle name="Normal 10 3 3 6" xfId="6532"/>
    <cellStyle name="Normal 10 3 3 6 2" xfId="6533"/>
    <cellStyle name="Normal 10 3 3 6 2 2" xfId="6534"/>
    <cellStyle name="Normal 10 3 3 6 3" xfId="6535"/>
    <cellStyle name="Normal 10 3 3 7" xfId="6536"/>
    <cellStyle name="Normal 10 3 3 7 2" xfId="6537"/>
    <cellStyle name="Normal 10 3 3 8" xfId="6538"/>
    <cellStyle name="Normal 10 3 3 9" xfId="6539"/>
    <cellStyle name="Normal 10 3 4" xfId="6540"/>
    <cellStyle name="Normal 10 3 4 2" xfId="6541"/>
    <cellStyle name="Normal 10 3 4 2 2" xfId="6542"/>
    <cellStyle name="Normal 10 3 4 2 2 2" xfId="6543"/>
    <cellStyle name="Normal 10 3 4 2 2 2 2" xfId="6544"/>
    <cellStyle name="Normal 10 3 4 2 2 2 2 2" xfId="6545"/>
    <cellStyle name="Normal 10 3 4 2 2 2 2 2 2" xfId="6546"/>
    <cellStyle name="Normal 10 3 4 2 2 2 2 3" xfId="6547"/>
    <cellStyle name="Normal 10 3 4 2 2 2 3" xfId="6548"/>
    <cellStyle name="Normal 10 3 4 2 2 2 3 2" xfId="6549"/>
    <cellStyle name="Normal 10 3 4 2 2 2 4" xfId="6550"/>
    <cellStyle name="Normal 10 3 4 2 2 3" xfId="6551"/>
    <cellStyle name="Normal 10 3 4 2 2 3 2" xfId="6552"/>
    <cellStyle name="Normal 10 3 4 2 2 3 2 2" xfId="6553"/>
    <cellStyle name="Normal 10 3 4 2 2 3 3" xfId="6554"/>
    <cellStyle name="Normal 10 3 4 2 2 4" xfId="6555"/>
    <cellStyle name="Normal 10 3 4 2 2 4 2" xfId="6556"/>
    <cellStyle name="Normal 10 3 4 2 2 5" xfId="6557"/>
    <cellStyle name="Normal 10 3 4 2 3" xfId="6558"/>
    <cellStyle name="Normal 10 3 4 2 3 2" xfId="6559"/>
    <cellStyle name="Normal 10 3 4 2 3 2 2" xfId="6560"/>
    <cellStyle name="Normal 10 3 4 2 3 2 2 2" xfId="6561"/>
    <cellStyle name="Normal 10 3 4 2 3 2 3" xfId="6562"/>
    <cellStyle name="Normal 10 3 4 2 3 3" xfId="6563"/>
    <cellStyle name="Normal 10 3 4 2 3 3 2" xfId="6564"/>
    <cellStyle name="Normal 10 3 4 2 3 4" xfId="6565"/>
    <cellStyle name="Normal 10 3 4 2 4" xfId="6566"/>
    <cellStyle name="Normal 10 3 4 2 4 2" xfId="6567"/>
    <cellStyle name="Normal 10 3 4 2 4 2 2" xfId="6568"/>
    <cellStyle name="Normal 10 3 4 2 4 2 2 2" xfId="6569"/>
    <cellStyle name="Normal 10 3 4 2 4 2 3" xfId="6570"/>
    <cellStyle name="Normal 10 3 4 2 4 3" xfId="6571"/>
    <cellStyle name="Normal 10 3 4 2 4 3 2" xfId="6572"/>
    <cellStyle name="Normal 10 3 4 2 4 4" xfId="6573"/>
    <cellStyle name="Normal 10 3 4 2 5" xfId="6574"/>
    <cellStyle name="Normal 10 3 4 2 5 2" xfId="6575"/>
    <cellStyle name="Normal 10 3 4 2 5 2 2" xfId="6576"/>
    <cellStyle name="Normal 10 3 4 2 5 3" xfId="6577"/>
    <cellStyle name="Normal 10 3 4 2 6" xfId="6578"/>
    <cellStyle name="Normal 10 3 4 2 6 2" xfId="6579"/>
    <cellStyle name="Normal 10 3 4 2 7" xfId="6580"/>
    <cellStyle name="Normal 10 3 4 3" xfId="6581"/>
    <cellStyle name="Normal 10 3 4 3 2" xfId="6582"/>
    <cellStyle name="Normal 10 3 4 3 2 2" xfId="6583"/>
    <cellStyle name="Normal 10 3 4 3 2 2 2" xfId="6584"/>
    <cellStyle name="Normal 10 3 4 3 2 2 2 2" xfId="6585"/>
    <cellStyle name="Normal 10 3 4 3 2 2 3" xfId="6586"/>
    <cellStyle name="Normal 10 3 4 3 2 3" xfId="6587"/>
    <cellStyle name="Normal 10 3 4 3 2 3 2" xfId="6588"/>
    <cellStyle name="Normal 10 3 4 3 2 4" xfId="6589"/>
    <cellStyle name="Normal 10 3 4 3 3" xfId="6590"/>
    <cellStyle name="Normal 10 3 4 3 3 2" xfId="6591"/>
    <cellStyle name="Normal 10 3 4 3 3 2 2" xfId="6592"/>
    <cellStyle name="Normal 10 3 4 3 3 3" xfId="6593"/>
    <cellStyle name="Normal 10 3 4 3 4" xfId="6594"/>
    <cellStyle name="Normal 10 3 4 3 4 2" xfId="6595"/>
    <cellStyle name="Normal 10 3 4 3 5" xfId="6596"/>
    <cellStyle name="Normal 10 3 4 4" xfId="6597"/>
    <cellStyle name="Normal 10 3 4 4 2" xfId="6598"/>
    <cellStyle name="Normal 10 3 4 4 2 2" xfId="6599"/>
    <cellStyle name="Normal 10 3 4 4 2 2 2" xfId="6600"/>
    <cellStyle name="Normal 10 3 4 4 2 3" xfId="6601"/>
    <cellStyle name="Normal 10 3 4 4 3" xfId="6602"/>
    <cellStyle name="Normal 10 3 4 4 3 2" xfId="6603"/>
    <cellStyle name="Normal 10 3 4 4 4" xfId="6604"/>
    <cellStyle name="Normal 10 3 4 5" xfId="6605"/>
    <cellStyle name="Normal 10 3 4 5 2" xfId="6606"/>
    <cellStyle name="Normal 10 3 4 5 2 2" xfId="6607"/>
    <cellStyle name="Normal 10 3 4 5 2 2 2" xfId="6608"/>
    <cellStyle name="Normal 10 3 4 5 2 3" xfId="6609"/>
    <cellStyle name="Normal 10 3 4 5 3" xfId="6610"/>
    <cellStyle name="Normal 10 3 4 5 3 2" xfId="6611"/>
    <cellStyle name="Normal 10 3 4 5 4" xfId="6612"/>
    <cellStyle name="Normal 10 3 4 6" xfId="6613"/>
    <cellStyle name="Normal 10 3 4 6 2" xfId="6614"/>
    <cellStyle name="Normal 10 3 4 6 2 2" xfId="6615"/>
    <cellStyle name="Normal 10 3 4 6 3" xfId="6616"/>
    <cellStyle name="Normal 10 3 4 7" xfId="6617"/>
    <cellStyle name="Normal 10 3 4 7 2" xfId="6618"/>
    <cellStyle name="Normal 10 3 4 8" xfId="6619"/>
    <cellStyle name="Normal 10 3 5" xfId="6620"/>
    <cellStyle name="Normal 10 3 5 2" xfId="6621"/>
    <cellStyle name="Normal 10 3 5 2 2" xfId="6622"/>
    <cellStyle name="Normal 10 3 5 2 2 2" xfId="6623"/>
    <cellStyle name="Normal 10 3 5 2 2 2 2" xfId="6624"/>
    <cellStyle name="Normal 10 3 5 2 2 2 2 2" xfId="6625"/>
    <cellStyle name="Normal 10 3 5 2 2 2 2 2 2" xfId="6626"/>
    <cellStyle name="Normal 10 3 5 2 2 2 2 3" xfId="6627"/>
    <cellStyle name="Normal 10 3 5 2 2 2 3" xfId="6628"/>
    <cellStyle name="Normal 10 3 5 2 2 2 3 2" xfId="6629"/>
    <cellStyle name="Normal 10 3 5 2 2 2 4" xfId="6630"/>
    <cellStyle name="Normal 10 3 5 2 2 3" xfId="6631"/>
    <cellStyle name="Normal 10 3 5 2 2 3 2" xfId="6632"/>
    <cellStyle name="Normal 10 3 5 2 2 3 2 2" xfId="6633"/>
    <cellStyle name="Normal 10 3 5 2 2 3 3" xfId="6634"/>
    <cellStyle name="Normal 10 3 5 2 2 4" xfId="6635"/>
    <cellStyle name="Normal 10 3 5 2 2 4 2" xfId="6636"/>
    <cellStyle name="Normal 10 3 5 2 2 5" xfId="6637"/>
    <cellStyle name="Normal 10 3 5 2 3" xfId="6638"/>
    <cellStyle name="Normal 10 3 5 2 3 2" xfId="6639"/>
    <cellStyle name="Normal 10 3 5 2 3 2 2" xfId="6640"/>
    <cellStyle name="Normal 10 3 5 2 3 2 2 2" xfId="6641"/>
    <cellStyle name="Normal 10 3 5 2 3 2 3" xfId="6642"/>
    <cellStyle name="Normal 10 3 5 2 3 3" xfId="6643"/>
    <cellStyle name="Normal 10 3 5 2 3 3 2" xfId="6644"/>
    <cellStyle name="Normal 10 3 5 2 3 4" xfId="6645"/>
    <cellStyle name="Normal 10 3 5 2 4" xfId="6646"/>
    <cellStyle name="Normal 10 3 5 2 4 2" xfId="6647"/>
    <cellStyle name="Normal 10 3 5 2 4 2 2" xfId="6648"/>
    <cellStyle name="Normal 10 3 5 2 4 2 2 2" xfId="6649"/>
    <cellStyle name="Normal 10 3 5 2 4 2 3" xfId="6650"/>
    <cellStyle name="Normal 10 3 5 2 4 3" xfId="6651"/>
    <cellStyle name="Normal 10 3 5 2 4 3 2" xfId="6652"/>
    <cellStyle name="Normal 10 3 5 2 4 4" xfId="6653"/>
    <cellStyle name="Normal 10 3 5 2 5" xfId="6654"/>
    <cellStyle name="Normal 10 3 5 2 5 2" xfId="6655"/>
    <cellStyle name="Normal 10 3 5 2 5 2 2" xfId="6656"/>
    <cellStyle name="Normal 10 3 5 2 5 3" xfId="6657"/>
    <cellStyle name="Normal 10 3 5 2 6" xfId="6658"/>
    <cellStyle name="Normal 10 3 5 2 6 2" xfId="6659"/>
    <cellStyle name="Normal 10 3 5 2 7" xfId="6660"/>
    <cellStyle name="Normal 10 3 5 3" xfId="6661"/>
    <cellStyle name="Normal 10 3 5 3 2" xfId="6662"/>
    <cellStyle name="Normal 10 3 5 3 2 2" xfId="6663"/>
    <cellStyle name="Normal 10 3 5 3 2 2 2" xfId="6664"/>
    <cellStyle name="Normal 10 3 5 3 2 2 2 2" xfId="6665"/>
    <cellStyle name="Normal 10 3 5 3 2 2 3" xfId="6666"/>
    <cellStyle name="Normal 10 3 5 3 2 3" xfId="6667"/>
    <cellStyle name="Normal 10 3 5 3 2 3 2" xfId="6668"/>
    <cellStyle name="Normal 10 3 5 3 2 4" xfId="6669"/>
    <cellStyle name="Normal 10 3 5 3 3" xfId="6670"/>
    <cellStyle name="Normal 10 3 5 3 3 2" xfId="6671"/>
    <cellStyle name="Normal 10 3 5 3 3 2 2" xfId="6672"/>
    <cellStyle name="Normal 10 3 5 3 3 3" xfId="6673"/>
    <cellStyle name="Normal 10 3 5 3 4" xfId="6674"/>
    <cellStyle name="Normal 10 3 5 3 4 2" xfId="6675"/>
    <cellStyle name="Normal 10 3 5 3 5" xfId="6676"/>
    <cellStyle name="Normal 10 3 5 4" xfId="6677"/>
    <cellStyle name="Normal 10 3 5 4 2" xfId="6678"/>
    <cellStyle name="Normal 10 3 5 4 2 2" xfId="6679"/>
    <cellStyle name="Normal 10 3 5 4 2 2 2" xfId="6680"/>
    <cellStyle name="Normal 10 3 5 4 2 3" xfId="6681"/>
    <cellStyle name="Normal 10 3 5 4 3" xfId="6682"/>
    <cellStyle name="Normal 10 3 5 4 3 2" xfId="6683"/>
    <cellStyle name="Normal 10 3 5 4 4" xfId="6684"/>
    <cellStyle name="Normal 10 3 5 5" xfId="6685"/>
    <cellStyle name="Normal 10 3 5 5 2" xfId="6686"/>
    <cellStyle name="Normal 10 3 5 5 2 2" xfId="6687"/>
    <cellStyle name="Normal 10 3 5 5 2 2 2" xfId="6688"/>
    <cellStyle name="Normal 10 3 5 5 2 3" xfId="6689"/>
    <cellStyle name="Normal 10 3 5 5 3" xfId="6690"/>
    <cellStyle name="Normal 10 3 5 5 3 2" xfId="6691"/>
    <cellStyle name="Normal 10 3 5 5 4" xfId="6692"/>
    <cellStyle name="Normal 10 3 5 6" xfId="6693"/>
    <cellStyle name="Normal 10 3 5 6 2" xfId="6694"/>
    <cellStyle name="Normal 10 3 5 6 2 2" xfId="6695"/>
    <cellStyle name="Normal 10 3 5 6 3" xfId="6696"/>
    <cellStyle name="Normal 10 3 5 7" xfId="6697"/>
    <cellStyle name="Normal 10 3 5 7 2" xfId="6698"/>
    <cellStyle name="Normal 10 3 5 8" xfId="6699"/>
    <cellStyle name="Normal 10 3 6" xfId="6700"/>
    <cellStyle name="Normal 10 3 6 2" xfId="6701"/>
    <cellStyle name="Normal 10 3 6 2 2" xfId="6702"/>
    <cellStyle name="Normal 10 3 6 2 2 2" xfId="6703"/>
    <cellStyle name="Normal 10 3 6 2 2 2 2" xfId="6704"/>
    <cellStyle name="Normal 10 3 6 2 2 2 2 2" xfId="6705"/>
    <cellStyle name="Normal 10 3 6 2 2 2 3" xfId="6706"/>
    <cellStyle name="Normal 10 3 6 2 2 3" xfId="6707"/>
    <cellStyle name="Normal 10 3 6 2 2 3 2" xfId="6708"/>
    <cellStyle name="Normal 10 3 6 2 2 4" xfId="6709"/>
    <cellStyle name="Normal 10 3 6 2 3" xfId="6710"/>
    <cellStyle name="Normal 10 3 6 2 3 2" xfId="6711"/>
    <cellStyle name="Normal 10 3 6 2 3 2 2" xfId="6712"/>
    <cellStyle name="Normal 10 3 6 2 3 3" xfId="6713"/>
    <cellStyle name="Normal 10 3 6 2 4" xfId="6714"/>
    <cellStyle name="Normal 10 3 6 2 4 2" xfId="6715"/>
    <cellStyle name="Normal 10 3 6 2 5" xfId="6716"/>
    <cellStyle name="Normal 10 3 6 3" xfId="6717"/>
    <cellStyle name="Normal 10 3 6 3 2" xfId="6718"/>
    <cellStyle name="Normal 10 3 6 3 2 2" xfId="6719"/>
    <cellStyle name="Normal 10 3 6 3 2 2 2" xfId="6720"/>
    <cellStyle name="Normal 10 3 6 3 2 3" xfId="6721"/>
    <cellStyle name="Normal 10 3 6 3 3" xfId="6722"/>
    <cellStyle name="Normal 10 3 6 3 3 2" xfId="6723"/>
    <cellStyle name="Normal 10 3 6 3 4" xfId="6724"/>
    <cellStyle name="Normal 10 3 6 4" xfId="6725"/>
    <cellStyle name="Normal 10 3 6 4 2" xfId="6726"/>
    <cellStyle name="Normal 10 3 6 4 2 2" xfId="6727"/>
    <cellStyle name="Normal 10 3 6 4 2 2 2" xfId="6728"/>
    <cellStyle name="Normal 10 3 6 4 2 3" xfId="6729"/>
    <cellStyle name="Normal 10 3 6 4 3" xfId="6730"/>
    <cellStyle name="Normal 10 3 6 4 3 2" xfId="6731"/>
    <cellStyle name="Normal 10 3 6 4 4" xfId="6732"/>
    <cellStyle name="Normal 10 3 6 5" xfId="6733"/>
    <cellStyle name="Normal 10 3 6 5 2" xfId="6734"/>
    <cellStyle name="Normal 10 3 6 5 2 2" xfId="6735"/>
    <cellStyle name="Normal 10 3 6 5 3" xfId="6736"/>
    <cellStyle name="Normal 10 3 6 6" xfId="6737"/>
    <cellStyle name="Normal 10 3 6 6 2" xfId="6738"/>
    <cellStyle name="Normal 10 3 6 7" xfId="6739"/>
    <cellStyle name="Normal 10 3 7" xfId="6740"/>
    <cellStyle name="Normal 10 3 7 2" xfId="6741"/>
    <cellStyle name="Normal 10 3 7 2 2" xfId="6742"/>
    <cellStyle name="Normal 10 3 7 2 2 2" xfId="6743"/>
    <cellStyle name="Normal 10 3 7 2 2 2 2" xfId="6744"/>
    <cellStyle name="Normal 10 3 7 2 2 3" xfId="6745"/>
    <cellStyle name="Normal 10 3 7 2 3" xfId="6746"/>
    <cellStyle name="Normal 10 3 7 2 3 2" xfId="6747"/>
    <cellStyle name="Normal 10 3 7 2 4" xfId="6748"/>
    <cellStyle name="Normal 10 3 7 3" xfId="6749"/>
    <cellStyle name="Normal 10 3 7 3 2" xfId="6750"/>
    <cellStyle name="Normal 10 3 7 3 2 2" xfId="6751"/>
    <cellStyle name="Normal 10 3 7 3 2 2 2" xfId="6752"/>
    <cellStyle name="Normal 10 3 7 3 2 3" xfId="6753"/>
    <cellStyle name="Normal 10 3 7 3 3" xfId="6754"/>
    <cellStyle name="Normal 10 3 7 3 3 2" xfId="6755"/>
    <cellStyle name="Normal 10 3 7 3 4" xfId="6756"/>
    <cellStyle name="Normal 10 3 7 4" xfId="6757"/>
    <cellStyle name="Normal 10 3 7 4 2" xfId="6758"/>
    <cellStyle name="Normal 10 3 7 4 2 2" xfId="6759"/>
    <cellStyle name="Normal 10 3 7 4 3" xfId="6760"/>
    <cellStyle name="Normal 10 3 7 5" xfId="6761"/>
    <cellStyle name="Normal 10 3 7 5 2" xfId="6762"/>
    <cellStyle name="Normal 10 3 7 6" xfId="6763"/>
    <cellStyle name="Normal 10 3 8" xfId="6764"/>
    <cellStyle name="Normal 10 3 8 2" xfId="6765"/>
    <cellStyle name="Normal 10 3 8 2 2" xfId="6766"/>
    <cellStyle name="Normal 10 3 8 2 2 2" xfId="6767"/>
    <cellStyle name="Normal 10 3 8 2 3" xfId="6768"/>
    <cellStyle name="Normal 10 3 8 3" xfId="6769"/>
    <cellStyle name="Normal 10 3 8 3 2" xfId="6770"/>
    <cellStyle name="Normal 10 3 8 4" xfId="6771"/>
    <cellStyle name="Normal 10 3 9" xfId="6772"/>
    <cellStyle name="Normal 10 3 9 2" xfId="6773"/>
    <cellStyle name="Normal 10 3 9 2 2" xfId="6774"/>
    <cellStyle name="Normal 10 3 9 2 2 2" xfId="6775"/>
    <cellStyle name="Normal 10 3 9 2 3" xfId="6776"/>
    <cellStyle name="Normal 10 3 9 3" xfId="6777"/>
    <cellStyle name="Normal 10 3 9 3 2" xfId="6778"/>
    <cellStyle name="Normal 10 3 9 4" xfId="6779"/>
    <cellStyle name="Normal 10 4" xfId="6780"/>
    <cellStyle name="Normal 10 4 2" xfId="6781"/>
    <cellStyle name="Normal 10 4 2 2" xfId="6782"/>
    <cellStyle name="Normal 10 4 2 2 2" xfId="6783"/>
    <cellStyle name="Normal 10 4 2 2 2 2" xfId="6784"/>
    <cellStyle name="Normal 10 4 2 2 2 2 2" xfId="6785"/>
    <cellStyle name="Normal 10 4 2 2 2 2 2 2" xfId="6786"/>
    <cellStyle name="Normal 10 4 2 2 2 2 3" xfId="6787"/>
    <cellStyle name="Normal 10 4 2 2 2 3" xfId="6788"/>
    <cellStyle name="Normal 10 4 2 2 2 3 2" xfId="6789"/>
    <cellStyle name="Normal 10 4 2 2 2 4" xfId="6790"/>
    <cellStyle name="Normal 10 4 2 2 3" xfId="6791"/>
    <cellStyle name="Normal 10 4 2 2 3 2" xfId="6792"/>
    <cellStyle name="Normal 10 4 2 2 3 2 2" xfId="6793"/>
    <cellStyle name="Normal 10 4 2 2 3 3" xfId="6794"/>
    <cellStyle name="Normal 10 4 2 2 4" xfId="6795"/>
    <cellStyle name="Normal 10 4 2 2 4 2" xfId="6796"/>
    <cellStyle name="Normal 10 4 2 2 5" xfId="6797"/>
    <cellStyle name="Normal 10 4 2 3" xfId="6798"/>
    <cellStyle name="Normal 10 4 2 3 2" xfId="6799"/>
    <cellStyle name="Normal 10 4 2 3 2 2" xfId="6800"/>
    <cellStyle name="Normal 10 4 2 3 2 2 2" xfId="6801"/>
    <cellStyle name="Normal 10 4 2 3 2 3" xfId="6802"/>
    <cellStyle name="Normal 10 4 2 3 3" xfId="6803"/>
    <cellStyle name="Normal 10 4 2 3 3 2" xfId="6804"/>
    <cellStyle name="Normal 10 4 2 3 4" xfId="6805"/>
    <cellStyle name="Normal 10 4 2 4" xfId="6806"/>
    <cellStyle name="Normal 10 4 2 4 2" xfId="6807"/>
    <cellStyle name="Normal 10 4 2 4 2 2" xfId="6808"/>
    <cellStyle name="Normal 10 4 2 4 2 2 2" xfId="6809"/>
    <cellStyle name="Normal 10 4 2 4 2 3" xfId="6810"/>
    <cellStyle name="Normal 10 4 2 4 3" xfId="6811"/>
    <cellStyle name="Normal 10 4 2 4 3 2" xfId="6812"/>
    <cellStyle name="Normal 10 4 2 4 4" xfId="6813"/>
    <cellStyle name="Normal 10 4 2 5" xfId="6814"/>
    <cellStyle name="Normal 10 4 2 5 2" xfId="6815"/>
    <cellStyle name="Normal 10 4 2 5 2 2" xfId="6816"/>
    <cellStyle name="Normal 10 4 2 5 3" xfId="6817"/>
    <cellStyle name="Normal 10 4 2 6" xfId="6818"/>
    <cellStyle name="Normal 10 4 2 6 2" xfId="6819"/>
    <cellStyle name="Normal 10 4 2 7" xfId="6820"/>
    <cellStyle name="Normal 10 4 3" xfId="6821"/>
    <cellStyle name="Normal 10 4 3 2" xfId="6822"/>
    <cellStyle name="Normal 10 4 3 2 2" xfId="6823"/>
    <cellStyle name="Normal 10 4 3 2 2 2" xfId="6824"/>
    <cellStyle name="Normal 10 4 3 2 2 2 2" xfId="6825"/>
    <cellStyle name="Normal 10 4 3 2 2 3" xfId="6826"/>
    <cellStyle name="Normal 10 4 3 2 3" xfId="6827"/>
    <cellStyle name="Normal 10 4 3 2 3 2" xfId="6828"/>
    <cellStyle name="Normal 10 4 3 2 4" xfId="6829"/>
    <cellStyle name="Normal 10 4 3 3" xfId="6830"/>
    <cellStyle name="Normal 10 4 3 3 2" xfId="6831"/>
    <cellStyle name="Normal 10 4 3 3 2 2" xfId="6832"/>
    <cellStyle name="Normal 10 4 3 3 2 2 2" xfId="6833"/>
    <cellStyle name="Normal 10 4 3 3 2 3" xfId="6834"/>
    <cellStyle name="Normal 10 4 3 3 3" xfId="6835"/>
    <cellStyle name="Normal 10 4 3 3 3 2" xfId="6836"/>
    <cellStyle name="Normal 10 4 3 3 4" xfId="6837"/>
    <cellStyle name="Normal 10 4 3 4" xfId="6838"/>
    <cellStyle name="Normal 10 4 3 4 2" xfId="6839"/>
    <cellStyle name="Normal 10 4 3 4 2 2" xfId="6840"/>
    <cellStyle name="Normal 10 4 3 4 3" xfId="6841"/>
    <cellStyle name="Normal 10 4 3 5" xfId="6842"/>
    <cellStyle name="Normal 10 4 3 5 2" xfId="6843"/>
    <cellStyle name="Normal 10 4 3 6" xfId="6844"/>
    <cellStyle name="Normal 10 4 4" xfId="6845"/>
    <cellStyle name="Normal 10 4 4 2" xfId="6846"/>
    <cellStyle name="Normal 10 4 4 2 2" xfId="6847"/>
    <cellStyle name="Normal 10 4 4 2 2 2" xfId="6848"/>
    <cellStyle name="Normal 10 4 4 2 3" xfId="6849"/>
    <cellStyle name="Normal 10 4 4 3" xfId="6850"/>
    <cellStyle name="Normal 10 4 4 3 2" xfId="6851"/>
    <cellStyle name="Normal 10 4 4 4" xfId="6852"/>
    <cellStyle name="Normal 10 4 5" xfId="6853"/>
    <cellStyle name="Normal 10 4 5 2" xfId="6854"/>
    <cellStyle name="Normal 10 4 5 2 2" xfId="6855"/>
    <cellStyle name="Normal 10 4 5 2 2 2" xfId="6856"/>
    <cellStyle name="Normal 10 4 5 2 3" xfId="6857"/>
    <cellStyle name="Normal 10 4 5 3" xfId="6858"/>
    <cellStyle name="Normal 10 4 5 3 2" xfId="6859"/>
    <cellStyle name="Normal 10 4 5 4" xfId="6860"/>
    <cellStyle name="Normal 10 4 6" xfId="6861"/>
    <cellStyle name="Normal 10 4 6 2" xfId="6862"/>
    <cellStyle name="Normal 10 4 6 2 2" xfId="6863"/>
    <cellStyle name="Normal 10 4 6 3" xfId="6864"/>
    <cellStyle name="Normal 10 4 7" xfId="6865"/>
    <cellStyle name="Normal 10 4 7 2" xfId="6866"/>
    <cellStyle name="Normal 10 4 8" xfId="6867"/>
    <cellStyle name="Normal 10 4 9" xfId="6868"/>
    <cellStyle name="Normal 10 5" xfId="6869"/>
    <cellStyle name="Normal 10 5 2" xfId="6870"/>
    <cellStyle name="Normal 10 5 2 2" xfId="6871"/>
    <cellStyle name="Normal 10 5 2 2 2" xfId="6872"/>
    <cellStyle name="Normal 10 5 2 2 2 2" xfId="6873"/>
    <cellStyle name="Normal 10 5 2 2 2 2 2" xfId="6874"/>
    <cellStyle name="Normal 10 5 2 2 2 2 2 2" xfId="6875"/>
    <cellStyle name="Normal 10 5 2 2 2 2 3" xfId="6876"/>
    <cellStyle name="Normal 10 5 2 2 2 3" xfId="6877"/>
    <cellStyle name="Normal 10 5 2 2 2 3 2" xfId="6878"/>
    <cellStyle name="Normal 10 5 2 2 2 4" xfId="6879"/>
    <cellStyle name="Normal 10 5 2 2 3" xfId="6880"/>
    <cellStyle name="Normal 10 5 2 2 3 2" xfId="6881"/>
    <cellStyle name="Normal 10 5 2 2 3 2 2" xfId="6882"/>
    <cellStyle name="Normal 10 5 2 2 3 3" xfId="6883"/>
    <cellStyle name="Normal 10 5 2 2 4" xfId="6884"/>
    <cellStyle name="Normal 10 5 2 2 4 2" xfId="6885"/>
    <cellStyle name="Normal 10 5 2 2 5" xfId="6886"/>
    <cellStyle name="Normal 10 5 2 3" xfId="6887"/>
    <cellStyle name="Normal 10 5 2 3 2" xfId="6888"/>
    <cellStyle name="Normal 10 5 2 3 2 2" xfId="6889"/>
    <cellStyle name="Normal 10 5 2 3 2 2 2" xfId="6890"/>
    <cellStyle name="Normal 10 5 2 3 2 3" xfId="6891"/>
    <cellStyle name="Normal 10 5 2 3 3" xfId="6892"/>
    <cellStyle name="Normal 10 5 2 3 3 2" xfId="6893"/>
    <cellStyle name="Normal 10 5 2 3 4" xfId="6894"/>
    <cellStyle name="Normal 10 5 2 4" xfId="6895"/>
    <cellStyle name="Normal 10 5 2 4 2" xfId="6896"/>
    <cellStyle name="Normal 10 5 2 4 2 2" xfId="6897"/>
    <cellStyle name="Normal 10 5 2 4 2 2 2" xfId="6898"/>
    <cellStyle name="Normal 10 5 2 4 2 3" xfId="6899"/>
    <cellStyle name="Normal 10 5 2 4 3" xfId="6900"/>
    <cellStyle name="Normal 10 5 2 4 3 2" xfId="6901"/>
    <cellStyle name="Normal 10 5 2 4 4" xfId="6902"/>
    <cellStyle name="Normal 10 5 2 5" xfId="6903"/>
    <cellStyle name="Normal 10 5 2 5 2" xfId="6904"/>
    <cellStyle name="Normal 10 5 2 5 2 2" xfId="6905"/>
    <cellStyle name="Normal 10 5 2 5 3" xfId="6906"/>
    <cellStyle name="Normal 10 5 2 6" xfId="6907"/>
    <cellStyle name="Normal 10 5 2 6 2" xfId="6908"/>
    <cellStyle name="Normal 10 5 2 7" xfId="6909"/>
    <cellStyle name="Normal 10 5 3" xfId="6910"/>
    <cellStyle name="Normal 10 5 3 2" xfId="6911"/>
    <cellStyle name="Normal 10 5 3 2 2" xfId="6912"/>
    <cellStyle name="Normal 10 5 3 2 2 2" xfId="6913"/>
    <cellStyle name="Normal 10 5 3 2 2 2 2" xfId="6914"/>
    <cellStyle name="Normal 10 5 3 2 2 3" xfId="6915"/>
    <cellStyle name="Normal 10 5 3 2 3" xfId="6916"/>
    <cellStyle name="Normal 10 5 3 2 3 2" xfId="6917"/>
    <cellStyle name="Normal 10 5 3 2 4" xfId="6918"/>
    <cellStyle name="Normal 10 5 3 3" xfId="6919"/>
    <cellStyle name="Normal 10 5 3 3 2" xfId="6920"/>
    <cellStyle name="Normal 10 5 3 3 2 2" xfId="6921"/>
    <cellStyle name="Normal 10 5 3 3 2 2 2" xfId="6922"/>
    <cellStyle name="Normal 10 5 3 3 2 3" xfId="6923"/>
    <cellStyle name="Normal 10 5 3 3 3" xfId="6924"/>
    <cellStyle name="Normal 10 5 3 3 3 2" xfId="6925"/>
    <cellStyle name="Normal 10 5 3 3 4" xfId="6926"/>
    <cellStyle name="Normal 10 5 3 4" xfId="6927"/>
    <cellStyle name="Normal 10 5 3 4 2" xfId="6928"/>
    <cellStyle name="Normal 10 5 3 4 2 2" xfId="6929"/>
    <cellStyle name="Normal 10 5 3 4 3" xfId="6930"/>
    <cellStyle name="Normal 10 5 3 5" xfId="6931"/>
    <cellStyle name="Normal 10 5 3 5 2" xfId="6932"/>
    <cellStyle name="Normal 10 5 3 6" xfId="6933"/>
    <cellStyle name="Normal 10 5 4" xfId="6934"/>
    <cellStyle name="Normal 10 5 4 2" xfId="6935"/>
    <cellStyle name="Normal 10 5 4 2 2" xfId="6936"/>
    <cellStyle name="Normal 10 5 4 2 2 2" xfId="6937"/>
    <cellStyle name="Normal 10 5 4 2 3" xfId="6938"/>
    <cellStyle name="Normal 10 5 4 3" xfId="6939"/>
    <cellStyle name="Normal 10 5 4 3 2" xfId="6940"/>
    <cellStyle name="Normal 10 5 4 4" xfId="6941"/>
    <cellStyle name="Normal 10 5 5" xfId="6942"/>
    <cellStyle name="Normal 10 5 5 2" xfId="6943"/>
    <cellStyle name="Normal 10 5 5 2 2" xfId="6944"/>
    <cellStyle name="Normal 10 5 5 2 2 2" xfId="6945"/>
    <cellStyle name="Normal 10 5 5 2 3" xfId="6946"/>
    <cellStyle name="Normal 10 5 5 3" xfId="6947"/>
    <cellStyle name="Normal 10 5 5 3 2" xfId="6948"/>
    <cellStyle name="Normal 10 5 5 4" xfId="6949"/>
    <cellStyle name="Normal 10 5 6" xfId="6950"/>
    <cellStyle name="Normal 10 5 6 2" xfId="6951"/>
    <cellStyle name="Normal 10 5 6 2 2" xfId="6952"/>
    <cellStyle name="Normal 10 5 6 3" xfId="6953"/>
    <cellStyle name="Normal 10 5 7" xfId="6954"/>
    <cellStyle name="Normal 10 5 7 2" xfId="6955"/>
    <cellStyle name="Normal 10 5 8" xfId="6956"/>
    <cellStyle name="Normal 10 5 9" xfId="6957"/>
    <cellStyle name="Normal 10 6" xfId="6958"/>
    <cellStyle name="Normal 10 6 2" xfId="6959"/>
    <cellStyle name="Normal 10 6 2 2" xfId="6960"/>
    <cellStyle name="Normal 10 6 2 2 2" xfId="6961"/>
    <cellStyle name="Normal 10 6 2 2 2 2" xfId="6962"/>
    <cellStyle name="Normal 10 6 2 2 2 2 2" xfId="6963"/>
    <cellStyle name="Normal 10 6 2 2 2 2 2 2" xfId="6964"/>
    <cellStyle name="Normal 10 6 2 2 2 2 3" xfId="6965"/>
    <cellStyle name="Normal 10 6 2 2 2 3" xfId="6966"/>
    <cellStyle name="Normal 10 6 2 2 2 3 2" xfId="6967"/>
    <cellStyle name="Normal 10 6 2 2 2 4" xfId="6968"/>
    <cellStyle name="Normal 10 6 2 2 3" xfId="6969"/>
    <cellStyle name="Normal 10 6 2 2 3 2" xfId="6970"/>
    <cellStyle name="Normal 10 6 2 2 3 2 2" xfId="6971"/>
    <cellStyle name="Normal 10 6 2 2 3 3" xfId="6972"/>
    <cellStyle name="Normal 10 6 2 2 4" xfId="6973"/>
    <cellStyle name="Normal 10 6 2 2 4 2" xfId="6974"/>
    <cellStyle name="Normal 10 6 2 2 5" xfId="6975"/>
    <cellStyle name="Normal 10 6 2 3" xfId="6976"/>
    <cellStyle name="Normal 10 6 2 3 2" xfId="6977"/>
    <cellStyle name="Normal 10 6 2 3 2 2" xfId="6978"/>
    <cellStyle name="Normal 10 6 2 3 2 2 2" xfId="6979"/>
    <cellStyle name="Normal 10 6 2 3 2 3" xfId="6980"/>
    <cellStyle name="Normal 10 6 2 3 3" xfId="6981"/>
    <cellStyle name="Normal 10 6 2 3 3 2" xfId="6982"/>
    <cellStyle name="Normal 10 6 2 3 4" xfId="6983"/>
    <cellStyle name="Normal 10 6 2 4" xfId="6984"/>
    <cellStyle name="Normal 10 6 2 4 2" xfId="6985"/>
    <cellStyle name="Normal 10 6 2 4 2 2" xfId="6986"/>
    <cellStyle name="Normal 10 6 2 4 2 2 2" xfId="6987"/>
    <cellStyle name="Normal 10 6 2 4 2 3" xfId="6988"/>
    <cellStyle name="Normal 10 6 2 4 3" xfId="6989"/>
    <cellStyle name="Normal 10 6 2 4 3 2" xfId="6990"/>
    <cellStyle name="Normal 10 6 2 4 4" xfId="6991"/>
    <cellStyle name="Normal 10 6 2 5" xfId="6992"/>
    <cellStyle name="Normal 10 6 2 5 2" xfId="6993"/>
    <cellStyle name="Normal 10 6 2 5 2 2" xfId="6994"/>
    <cellStyle name="Normal 10 6 2 5 3" xfId="6995"/>
    <cellStyle name="Normal 10 6 2 6" xfId="6996"/>
    <cellStyle name="Normal 10 6 2 6 2" xfId="6997"/>
    <cellStyle name="Normal 10 6 2 7" xfId="6998"/>
    <cellStyle name="Normal 10 6 3" xfId="6999"/>
    <cellStyle name="Normal 10 6 3 2" xfId="7000"/>
    <cellStyle name="Normal 10 6 3 2 2" xfId="7001"/>
    <cellStyle name="Normal 10 6 3 2 2 2" xfId="7002"/>
    <cellStyle name="Normal 10 6 3 2 2 2 2" xfId="7003"/>
    <cellStyle name="Normal 10 6 3 2 2 3" xfId="7004"/>
    <cellStyle name="Normal 10 6 3 2 3" xfId="7005"/>
    <cellStyle name="Normal 10 6 3 2 3 2" xfId="7006"/>
    <cellStyle name="Normal 10 6 3 2 4" xfId="7007"/>
    <cellStyle name="Normal 10 6 3 3" xfId="7008"/>
    <cellStyle name="Normal 10 6 3 3 2" xfId="7009"/>
    <cellStyle name="Normal 10 6 3 3 2 2" xfId="7010"/>
    <cellStyle name="Normal 10 6 3 3 3" xfId="7011"/>
    <cellStyle name="Normal 10 6 3 4" xfId="7012"/>
    <cellStyle name="Normal 10 6 3 4 2" xfId="7013"/>
    <cellStyle name="Normal 10 6 3 5" xfId="7014"/>
    <cellStyle name="Normal 10 6 4" xfId="7015"/>
    <cellStyle name="Normal 10 6 4 2" xfId="7016"/>
    <cellStyle name="Normal 10 6 4 2 2" xfId="7017"/>
    <cellStyle name="Normal 10 6 4 2 2 2" xfId="7018"/>
    <cellStyle name="Normal 10 6 4 2 3" xfId="7019"/>
    <cellStyle name="Normal 10 6 4 3" xfId="7020"/>
    <cellStyle name="Normal 10 6 4 3 2" xfId="7021"/>
    <cellStyle name="Normal 10 6 4 4" xfId="7022"/>
    <cellStyle name="Normal 10 6 5" xfId="7023"/>
    <cellStyle name="Normal 10 6 5 2" xfId="7024"/>
    <cellStyle name="Normal 10 6 5 2 2" xfId="7025"/>
    <cellStyle name="Normal 10 6 5 2 2 2" xfId="7026"/>
    <cellStyle name="Normal 10 6 5 2 3" xfId="7027"/>
    <cellStyle name="Normal 10 6 5 3" xfId="7028"/>
    <cellStyle name="Normal 10 6 5 3 2" xfId="7029"/>
    <cellStyle name="Normal 10 6 5 4" xfId="7030"/>
    <cellStyle name="Normal 10 6 6" xfId="7031"/>
    <cellStyle name="Normal 10 6 6 2" xfId="7032"/>
    <cellStyle name="Normal 10 6 6 2 2" xfId="7033"/>
    <cellStyle name="Normal 10 6 6 3" xfId="7034"/>
    <cellStyle name="Normal 10 6 7" xfId="7035"/>
    <cellStyle name="Normal 10 6 7 2" xfId="7036"/>
    <cellStyle name="Normal 10 6 8" xfId="7037"/>
    <cellStyle name="Normal 10 7" xfId="7038"/>
    <cellStyle name="Normal 10 7 2" xfId="7039"/>
    <cellStyle name="Normal 10 7 2 2" xfId="7040"/>
    <cellStyle name="Normal 10 7 2 2 2" xfId="7041"/>
    <cellStyle name="Normal 10 7 2 2 2 2" xfId="7042"/>
    <cellStyle name="Normal 10 7 2 2 2 2 2" xfId="7043"/>
    <cellStyle name="Normal 10 7 2 2 2 2 2 2" xfId="7044"/>
    <cellStyle name="Normal 10 7 2 2 2 2 3" xfId="7045"/>
    <cellStyle name="Normal 10 7 2 2 2 3" xfId="7046"/>
    <cellStyle name="Normal 10 7 2 2 2 3 2" xfId="7047"/>
    <cellStyle name="Normal 10 7 2 2 2 4" xfId="7048"/>
    <cellStyle name="Normal 10 7 2 2 3" xfId="7049"/>
    <cellStyle name="Normal 10 7 2 2 3 2" xfId="7050"/>
    <cellStyle name="Normal 10 7 2 2 3 2 2" xfId="7051"/>
    <cellStyle name="Normal 10 7 2 2 3 3" xfId="7052"/>
    <cellStyle name="Normal 10 7 2 2 4" xfId="7053"/>
    <cellStyle name="Normal 10 7 2 2 4 2" xfId="7054"/>
    <cellStyle name="Normal 10 7 2 2 5" xfId="7055"/>
    <cellStyle name="Normal 10 7 2 3" xfId="7056"/>
    <cellStyle name="Normal 10 7 2 3 2" xfId="7057"/>
    <cellStyle name="Normal 10 7 2 3 2 2" xfId="7058"/>
    <cellStyle name="Normal 10 7 2 3 2 2 2" xfId="7059"/>
    <cellStyle name="Normal 10 7 2 3 2 3" xfId="7060"/>
    <cellStyle name="Normal 10 7 2 3 3" xfId="7061"/>
    <cellStyle name="Normal 10 7 2 3 3 2" xfId="7062"/>
    <cellStyle name="Normal 10 7 2 3 4" xfId="7063"/>
    <cellStyle name="Normal 10 7 2 4" xfId="7064"/>
    <cellStyle name="Normal 10 7 2 4 2" xfId="7065"/>
    <cellStyle name="Normal 10 7 2 4 2 2" xfId="7066"/>
    <cellStyle name="Normal 10 7 2 4 2 2 2" xfId="7067"/>
    <cellStyle name="Normal 10 7 2 4 2 3" xfId="7068"/>
    <cellStyle name="Normal 10 7 2 4 3" xfId="7069"/>
    <cellStyle name="Normal 10 7 2 4 3 2" xfId="7070"/>
    <cellStyle name="Normal 10 7 2 4 4" xfId="7071"/>
    <cellStyle name="Normal 10 7 2 5" xfId="7072"/>
    <cellStyle name="Normal 10 7 2 5 2" xfId="7073"/>
    <cellStyle name="Normal 10 7 2 5 2 2" xfId="7074"/>
    <cellStyle name="Normal 10 7 2 5 3" xfId="7075"/>
    <cellStyle name="Normal 10 7 2 6" xfId="7076"/>
    <cellStyle name="Normal 10 7 2 6 2" xfId="7077"/>
    <cellStyle name="Normal 10 7 2 7" xfId="7078"/>
    <cellStyle name="Normal 10 7 3" xfId="7079"/>
    <cellStyle name="Normal 10 7 3 2" xfId="7080"/>
    <cellStyle name="Normal 10 7 3 2 2" xfId="7081"/>
    <cellStyle name="Normal 10 7 3 2 2 2" xfId="7082"/>
    <cellStyle name="Normal 10 7 3 2 2 2 2" xfId="7083"/>
    <cellStyle name="Normal 10 7 3 2 2 3" xfId="7084"/>
    <cellStyle name="Normal 10 7 3 2 3" xfId="7085"/>
    <cellStyle name="Normal 10 7 3 2 3 2" xfId="7086"/>
    <cellStyle name="Normal 10 7 3 2 4" xfId="7087"/>
    <cellStyle name="Normal 10 7 3 3" xfId="7088"/>
    <cellStyle name="Normal 10 7 3 3 2" xfId="7089"/>
    <cellStyle name="Normal 10 7 3 3 2 2" xfId="7090"/>
    <cellStyle name="Normal 10 7 3 3 3" xfId="7091"/>
    <cellStyle name="Normal 10 7 3 4" xfId="7092"/>
    <cellStyle name="Normal 10 7 3 4 2" xfId="7093"/>
    <cellStyle name="Normal 10 7 3 5" xfId="7094"/>
    <cellStyle name="Normal 10 7 4" xfId="7095"/>
    <cellStyle name="Normal 10 7 4 2" xfId="7096"/>
    <cellStyle name="Normal 10 7 4 2 2" xfId="7097"/>
    <cellStyle name="Normal 10 7 4 2 2 2" xfId="7098"/>
    <cellStyle name="Normal 10 7 4 2 3" xfId="7099"/>
    <cellStyle name="Normal 10 7 4 3" xfId="7100"/>
    <cellStyle name="Normal 10 7 4 3 2" xfId="7101"/>
    <cellStyle name="Normal 10 7 4 4" xfId="7102"/>
    <cellStyle name="Normal 10 7 5" xfId="7103"/>
    <cellStyle name="Normal 10 7 5 2" xfId="7104"/>
    <cellStyle name="Normal 10 7 5 2 2" xfId="7105"/>
    <cellStyle name="Normal 10 7 5 2 2 2" xfId="7106"/>
    <cellStyle name="Normal 10 7 5 2 3" xfId="7107"/>
    <cellStyle name="Normal 10 7 5 3" xfId="7108"/>
    <cellStyle name="Normal 10 7 5 3 2" xfId="7109"/>
    <cellStyle name="Normal 10 7 5 4" xfId="7110"/>
    <cellStyle name="Normal 10 7 6" xfId="7111"/>
    <cellStyle name="Normal 10 7 6 2" xfId="7112"/>
    <cellStyle name="Normal 10 7 6 2 2" xfId="7113"/>
    <cellStyle name="Normal 10 7 6 3" xfId="7114"/>
    <cellStyle name="Normal 10 7 7" xfId="7115"/>
    <cellStyle name="Normal 10 7 7 2" xfId="7116"/>
    <cellStyle name="Normal 10 7 8" xfId="7117"/>
    <cellStyle name="Normal 10 8" xfId="7118"/>
    <cellStyle name="Normal 10 8 2" xfId="7119"/>
    <cellStyle name="Normal 10 8 2 2" xfId="7120"/>
    <cellStyle name="Normal 10 8 2 2 2" xfId="7121"/>
    <cellStyle name="Normal 10 8 2 2 2 2" xfId="7122"/>
    <cellStyle name="Normal 10 8 2 2 2 2 2" xfId="7123"/>
    <cellStyle name="Normal 10 8 2 2 2 3" xfId="7124"/>
    <cellStyle name="Normal 10 8 2 2 3" xfId="7125"/>
    <cellStyle name="Normal 10 8 2 2 3 2" xfId="7126"/>
    <cellStyle name="Normal 10 8 2 2 4" xfId="7127"/>
    <cellStyle name="Normal 10 8 2 3" xfId="7128"/>
    <cellStyle name="Normal 10 8 2 3 2" xfId="7129"/>
    <cellStyle name="Normal 10 8 2 3 2 2" xfId="7130"/>
    <cellStyle name="Normal 10 8 2 3 3" xfId="7131"/>
    <cellStyle name="Normal 10 8 2 4" xfId="7132"/>
    <cellStyle name="Normal 10 8 2 4 2" xfId="7133"/>
    <cellStyle name="Normal 10 8 2 5" xfId="7134"/>
    <cellStyle name="Normal 10 8 3" xfId="7135"/>
    <cellStyle name="Normal 10 8 3 2" xfId="7136"/>
    <cellStyle name="Normal 10 8 3 2 2" xfId="7137"/>
    <cellStyle name="Normal 10 8 3 2 2 2" xfId="7138"/>
    <cellStyle name="Normal 10 8 3 2 3" xfId="7139"/>
    <cellStyle name="Normal 10 8 3 3" xfId="7140"/>
    <cellStyle name="Normal 10 8 3 3 2" xfId="7141"/>
    <cellStyle name="Normal 10 8 3 4" xfId="7142"/>
    <cellStyle name="Normal 10 8 4" xfId="7143"/>
    <cellStyle name="Normal 10 8 4 2" xfId="7144"/>
    <cellStyle name="Normal 10 8 4 2 2" xfId="7145"/>
    <cellStyle name="Normal 10 8 4 2 2 2" xfId="7146"/>
    <cellStyle name="Normal 10 8 4 2 3" xfId="7147"/>
    <cellStyle name="Normal 10 8 4 3" xfId="7148"/>
    <cellStyle name="Normal 10 8 4 3 2" xfId="7149"/>
    <cellStyle name="Normal 10 8 4 4" xfId="7150"/>
    <cellStyle name="Normal 10 8 5" xfId="7151"/>
    <cellStyle name="Normal 10 8 5 2" xfId="7152"/>
    <cellStyle name="Normal 10 8 5 2 2" xfId="7153"/>
    <cellStyle name="Normal 10 8 5 3" xfId="7154"/>
    <cellStyle name="Normal 10 8 6" xfId="7155"/>
    <cellStyle name="Normal 10 8 6 2" xfId="7156"/>
    <cellStyle name="Normal 10 8 7" xfId="7157"/>
    <cellStyle name="Normal 10 9" xfId="7158"/>
    <cellStyle name="Normal 10 9 2" xfId="7159"/>
    <cellStyle name="Normal 10 9 2 2" xfId="7160"/>
    <cellStyle name="Normal 10 9 2 2 2" xfId="7161"/>
    <cellStyle name="Normal 10 9 2 2 2 2" xfId="7162"/>
    <cellStyle name="Normal 10 9 2 2 3" xfId="7163"/>
    <cellStyle name="Normal 10 9 2 3" xfId="7164"/>
    <cellStyle name="Normal 10 9 2 3 2" xfId="7165"/>
    <cellStyle name="Normal 10 9 2 4" xfId="7166"/>
    <cellStyle name="Normal 10 9 3" xfId="7167"/>
    <cellStyle name="Normal 10 9 3 2" xfId="7168"/>
    <cellStyle name="Normal 10 9 3 2 2" xfId="7169"/>
    <cellStyle name="Normal 10 9 3 2 2 2" xfId="7170"/>
    <cellStyle name="Normal 10 9 3 2 3" xfId="7171"/>
    <cellStyle name="Normal 10 9 3 3" xfId="7172"/>
    <cellStyle name="Normal 10 9 3 3 2" xfId="7173"/>
    <cellStyle name="Normal 10 9 3 4" xfId="7174"/>
    <cellStyle name="Normal 10 9 4" xfId="7175"/>
    <cellStyle name="Normal 10 9 4 2" xfId="7176"/>
    <cellStyle name="Normal 10 9 4 2 2" xfId="7177"/>
    <cellStyle name="Normal 10 9 4 3" xfId="7178"/>
    <cellStyle name="Normal 10 9 5" xfId="7179"/>
    <cellStyle name="Normal 10 9 5 2" xfId="7180"/>
    <cellStyle name="Normal 10 9 6" xfId="7181"/>
    <cellStyle name="Normal 11" xfId="7182"/>
    <cellStyle name="Normal 11 10" xfId="7183"/>
    <cellStyle name="Normal 11 10 2" xfId="7184"/>
    <cellStyle name="Normal 11 10 2 2" xfId="7185"/>
    <cellStyle name="Normal 11 10 2 2 2" xfId="7186"/>
    <cellStyle name="Normal 11 10 2 3" xfId="7187"/>
    <cellStyle name="Normal 11 10 3" xfId="7188"/>
    <cellStyle name="Normal 11 10 3 2" xfId="7189"/>
    <cellStyle name="Normal 11 10 4" xfId="7190"/>
    <cellStyle name="Normal 11 11" xfId="7191"/>
    <cellStyle name="Normal 11 11 2" xfId="7192"/>
    <cellStyle name="Normal 11 11 2 2" xfId="7193"/>
    <cellStyle name="Normal 11 11 2 2 2" xfId="7194"/>
    <cellStyle name="Normal 11 11 2 3" xfId="7195"/>
    <cellStyle name="Normal 11 11 3" xfId="7196"/>
    <cellStyle name="Normal 11 11 3 2" xfId="7197"/>
    <cellStyle name="Normal 11 11 4" xfId="7198"/>
    <cellStyle name="Normal 11 12" xfId="7199"/>
    <cellStyle name="Normal 11 12 2" xfId="7200"/>
    <cellStyle name="Normal 11 12 2 2" xfId="7201"/>
    <cellStyle name="Normal 11 12 3" xfId="7202"/>
    <cellStyle name="Normal 11 13" xfId="7203"/>
    <cellStyle name="Normal 11 13 2" xfId="7204"/>
    <cellStyle name="Normal 11 14" xfId="7205"/>
    <cellStyle name="Normal 11 15" xfId="7206"/>
    <cellStyle name="Normal 11 16" xfId="7207"/>
    <cellStyle name="Normal 11 2" xfId="7208"/>
    <cellStyle name="Normal 11 2 10" xfId="7209"/>
    <cellStyle name="Normal 11 2 10 2" xfId="7210"/>
    <cellStyle name="Normal 11 2 10 2 2" xfId="7211"/>
    <cellStyle name="Normal 11 2 10 2 2 2" xfId="7212"/>
    <cellStyle name="Normal 11 2 10 2 3" xfId="7213"/>
    <cellStyle name="Normal 11 2 10 3" xfId="7214"/>
    <cellStyle name="Normal 11 2 10 3 2" xfId="7215"/>
    <cellStyle name="Normal 11 2 10 4" xfId="7216"/>
    <cellStyle name="Normal 11 2 11" xfId="7217"/>
    <cellStyle name="Normal 11 2 11 2" xfId="7218"/>
    <cellStyle name="Normal 11 2 11 2 2" xfId="7219"/>
    <cellStyle name="Normal 11 2 11 3" xfId="7220"/>
    <cellStyle name="Normal 11 2 12" xfId="7221"/>
    <cellStyle name="Normal 11 2 12 2" xfId="7222"/>
    <cellStyle name="Normal 11 2 13" xfId="7223"/>
    <cellStyle name="Normal 11 2 14" xfId="7224"/>
    <cellStyle name="Normal 11 2 2" xfId="7225"/>
    <cellStyle name="Normal 11 2 2 10" xfId="7226"/>
    <cellStyle name="Normal 11 2 2 10 2" xfId="7227"/>
    <cellStyle name="Normal 11 2 2 10 2 2" xfId="7228"/>
    <cellStyle name="Normal 11 2 2 10 3" xfId="7229"/>
    <cellStyle name="Normal 11 2 2 11" xfId="7230"/>
    <cellStyle name="Normal 11 2 2 11 2" xfId="7231"/>
    <cellStyle name="Normal 11 2 2 12" xfId="7232"/>
    <cellStyle name="Normal 11 2 2 13" xfId="7233"/>
    <cellStyle name="Normal 11 2 2 2" xfId="7234"/>
    <cellStyle name="Normal 11 2 2 2 2" xfId="7235"/>
    <cellStyle name="Normal 11 2 2 2 2 2" xfId="7236"/>
    <cellStyle name="Normal 11 2 2 2 2 2 2" xfId="7237"/>
    <cellStyle name="Normal 11 2 2 2 2 2 2 2" xfId="7238"/>
    <cellStyle name="Normal 11 2 2 2 2 2 2 2 2" xfId="7239"/>
    <cellStyle name="Normal 11 2 2 2 2 2 2 2 2 2" xfId="7240"/>
    <cellStyle name="Normal 11 2 2 2 2 2 2 2 3" xfId="7241"/>
    <cellStyle name="Normal 11 2 2 2 2 2 2 3" xfId="7242"/>
    <cellStyle name="Normal 11 2 2 2 2 2 2 3 2" xfId="7243"/>
    <cellStyle name="Normal 11 2 2 2 2 2 2 4" xfId="7244"/>
    <cellStyle name="Normal 11 2 2 2 2 2 3" xfId="7245"/>
    <cellStyle name="Normal 11 2 2 2 2 2 3 2" xfId="7246"/>
    <cellStyle name="Normal 11 2 2 2 2 2 3 2 2" xfId="7247"/>
    <cellStyle name="Normal 11 2 2 2 2 2 3 3" xfId="7248"/>
    <cellStyle name="Normal 11 2 2 2 2 2 4" xfId="7249"/>
    <cellStyle name="Normal 11 2 2 2 2 2 4 2" xfId="7250"/>
    <cellStyle name="Normal 11 2 2 2 2 2 5" xfId="7251"/>
    <cellStyle name="Normal 11 2 2 2 2 3" xfId="7252"/>
    <cellStyle name="Normal 11 2 2 2 2 3 2" xfId="7253"/>
    <cellStyle name="Normal 11 2 2 2 2 3 2 2" xfId="7254"/>
    <cellStyle name="Normal 11 2 2 2 2 3 2 2 2" xfId="7255"/>
    <cellStyle name="Normal 11 2 2 2 2 3 2 3" xfId="7256"/>
    <cellStyle name="Normal 11 2 2 2 2 3 3" xfId="7257"/>
    <cellStyle name="Normal 11 2 2 2 2 3 3 2" xfId="7258"/>
    <cellStyle name="Normal 11 2 2 2 2 3 4" xfId="7259"/>
    <cellStyle name="Normal 11 2 2 2 2 4" xfId="7260"/>
    <cellStyle name="Normal 11 2 2 2 2 4 2" xfId="7261"/>
    <cellStyle name="Normal 11 2 2 2 2 4 2 2" xfId="7262"/>
    <cellStyle name="Normal 11 2 2 2 2 4 2 2 2" xfId="7263"/>
    <cellStyle name="Normal 11 2 2 2 2 4 2 3" xfId="7264"/>
    <cellStyle name="Normal 11 2 2 2 2 4 3" xfId="7265"/>
    <cellStyle name="Normal 11 2 2 2 2 4 3 2" xfId="7266"/>
    <cellStyle name="Normal 11 2 2 2 2 4 4" xfId="7267"/>
    <cellStyle name="Normal 11 2 2 2 2 5" xfId="7268"/>
    <cellStyle name="Normal 11 2 2 2 2 5 2" xfId="7269"/>
    <cellStyle name="Normal 11 2 2 2 2 5 2 2" xfId="7270"/>
    <cellStyle name="Normal 11 2 2 2 2 5 3" xfId="7271"/>
    <cellStyle name="Normal 11 2 2 2 2 6" xfId="7272"/>
    <cellStyle name="Normal 11 2 2 2 2 6 2" xfId="7273"/>
    <cellStyle name="Normal 11 2 2 2 2 7" xfId="7274"/>
    <cellStyle name="Normal 11 2 2 2 3" xfId="7275"/>
    <cellStyle name="Normal 11 2 2 2 3 2" xfId="7276"/>
    <cellStyle name="Normal 11 2 2 2 3 2 2" xfId="7277"/>
    <cellStyle name="Normal 11 2 2 2 3 2 2 2" xfId="7278"/>
    <cellStyle name="Normal 11 2 2 2 3 2 2 2 2" xfId="7279"/>
    <cellStyle name="Normal 11 2 2 2 3 2 2 3" xfId="7280"/>
    <cellStyle name="Normal 11 2 2 2 3 2 3" xfId="7281"/>
    <cellStyle name="Normal 11 2 2 2 3 2 3 2" xfId="7282"/>
    <cellStyle name="Normal 11 2 2 2 3 2 4" xfId="7283"/>
    <cellStyle name="Normal 11 2 2 2 3 3" xfId="7284"/>
    <cellStyle name="Normal 11 2 2 2 3 3 2" xfId="7285"/>
    <cellStyle name="Normal 11 2 2 2 3 3 2 2" xfId="7286"/>
    <cellStyle name="Normal 11 2 2 2 3 3 2 2 2" xfId="7287"/>
    <cellStyle name="Normal 11 2 2 2 3 3 2 3" xfId="7288"/>
    <cellStyle name="Normal 11 2 2 2 3 3 3" xfId="7289"/>
    <cellStyle name="Normal 11 2 2 2 3 3 3 2" xfId="7290"/>
    <cellStyle name="Normal 11 2 2 2 3 3 4" xfId="7291"/>
    <cellStyle name="Normal 11 2 2 2 3 4" xfId="7292"/>
    <cellStyle name="Normal 11 2 2 2 3 4 2" xfId="7293"/>
    <cellStyle name="Normal 11 2 2 2 3 4 2 2" xfId="7294"/>
    <cellStyle name="Normal 11 2 2 2 3 4 3" xfId="7295"/>
    <cellStyle name="Normal 11 2 2 2 3 5" xfId="7296"/>
    <cellStyle name="Normal 11 2 2 2 3 5 2" xfId="7297"/>
    <cellStyle name="Normal 11 2 2 2 3 6" xfId="7298"/>
    <cellStyle name="Normal 11 2 2 2 4" xfId="7299"/>
    <cellStyle name="Normal 11 2 2 2 4 2" xfId="7300"/>
    <cellStyle name="Normal 11 2 2 2 4 2 2" xfId="7301"/>
    <cellStyle name="Normal 11 2 2 2 4 2 2 2" xfId="7302"/>
    <cellStyle name="Normal 11 2 2 2 4 2 3" xfId="7303"/>
    <cellStyle name="Normal 11 2 2 2 4 3" xfId="7304"/>
    <cellStyle name="Normal 11 2 2 2 4 3 2" xfId="7305"/>
    <cellStyle name="Normal 11 2 2 2 4 4" xfId="7306"/>
    <cellStyle name="Normal 11 2 2 2 5" xfId="7307"/>
    <cellStyle name="Normal 11 2 2 2 5 2" xfId="7308"/>
    <cellStyle name="Normal 11 2 2 2 5 2 2" xfId="7309"/>
    <cellStyle name="Normal 11 2 2 2 5 2 2 2" xfId="7310"/>
    <cellStyle name="Normal 11 2 2 2 5 2 3" xfId="7311"/>
    <cellStyle name="Normal 11 2 2 2 5 3" xfId="7312"/>
    <cellStyle name="Normal 11 2 2 2 5 3 2" xfId="7313"/>
    <cellStyle name="Normal 11 2 2 2 5 4" xfId="7314"/>
    <cellStyle name="Normal 11 2 2 2 6" xfId="7315"/>
    <cellStyle name="Normal 11 2 2 2 6 2" xfId="7316"/>
    <cellStyle name="Normal 11 2 2 2 6 2 2" xfId="7317"/>
    <cellStyle name="Normal 11 2 2 2 6 3" xfId="7318"/>
    <cellStyle name="Normal 11 2 2 2 7" xfId="7319"/>
    <cellStyle name="Normal 11 2 2 2 7 2" xfId="7320"/>
    <cellStyle name="Normal 11 2 2 2 8" xfId="7321"/>
    <cellStyle name="Normal 11 2 2 2 9" xfId="7322"/>
    <cellStyle name="Normal 11 2 2 3" xfId="7323"/>
    <cellStyle name="Normal 11 2 2 3 2" xfId="7324"/>
    <cellStyle name="Normal 11 2 2 3 2 2" xfId="7325"/>
    <cellStyle name="Normal 11 2 2 3 2 2 2" xfId="7326"/>
    <cellStyle name="Normal 11 2 2 3 2 2 2 2" xfId="7327"/>
    <cellStyle name="Normal 11 2 2 3 2 2 2 2 2" xfId="7328"/>
    <cellStyle name="Normal 11 2 2 3 2 2 2 2 2 2" xfId="7329"/>
    <cellStyle name="Normal 11 2 2 3 2 2 2 2 3" xfId="7330"/>
    <cellStyle name="Normal 11 2 2 3 2 2 2 3" xfId="7331"/>
    <cellStyle name="Normal 11 2 2 3 2 2 2 3 2" xfId="7332"/>
    <cellStyle name="Normal 11 2 2 3 2 2 2 4" xfId="7333"/>
    <cellStyle name="Normal 11 2 2 3 2 2 3" xfId="7334"/>
    <cellStyle name="Normal 11 2 2 3 2 2 3 2" xfId="7335"/>
    <cellStyle name="Normal 11 2 2 3 2 2 3 2 2" xfId="7336"/>
    <cellStyle name="Normal 11 2 2 3 2 2 3 3" xfId="7337"/>
    <cellStyle name="Normal 11 2 2 3 2 2 4" xfId="7338"/>
    <cellStyle name="Normal 11 2 2 3 2 2 4 2" xfId="7339"/>
    <cellStyle name="Normal 11 2 2 3 2 2 5" xfId="7340"/>
    <cellStyle name="Normal 11 2 2 3 2 3" xfId="7341"/>
    <cellStyle name="Normal 11 2 2 3 2 3 2" xfId="7342"/>
    <cellStyle name="Normal 11 2 2 3 2 3 2 2" xfId="7343"/>
    <cellStyle name="Normal 11 2 2 3 2 3 2 2 2" xfId="7344"/>
    <cellStyle name="Normal 11 2 2 3 2 3 2 3" xfId="7345"/>
    <cellStyle name="Normal 11 2 2 3 2 3 3" xfId="7346"/>
    <cellStyle name="Normal 11 2 2 3 2 3 3 2" xfId="7347"/>
    <cellStyle name="Normal 11 2 2 3 2 3 4" xfId="7348"/>
    <cellStyle name="Normal 11 2 2 3 2 4" xfId="7349"/>
    <cellStyle name="Normal 11 2 2 3 2 4 2" xfId="7350"/>
    <cellStyle name="Normal 11 2 2 3 2 4 2 2" xfId="7351"/>
    <cellStyle name="Normal 11 2 2 3 2 4 2 2 2" xfId="7352"/>
    <cellStyle name="Normal 11 2 2 3 2 4 2 3" xfId="7353"/>
    <cellStyle name="Normal 11 2 2 3 2 4 3" xfId="7354"/>
    <cellStyle name="Normal 11 2 2 3 2 4 3 2" xfId="7355"/>
    <cellStyle name="Normal 11 2 2 3 2 4 4" xfId="7356"/>
    <cellStyle name="Normal 11 2 2 3 2 5" xfId="7357"/>
    <cellStyle name="Normal 11 2 2 3 2 5 2" xfId="7358"/>
    <cellStyle name="Normal 11 2 2 3 2 5 2 2" xfId="7359"/>
    <cellStyle name="Normal 11 2 2 3 2 5 3" xfId="7360"/>
    <cellStyle name="Normal 11 2 2 3 2 6" xfId="7361"/>
    <cellStyle name="Normal 11 2 2 3 2 6 2" xfId="7362"/>
    <cellStyle name="Normal 11 2 2 3 2 7" xfId="7363"/>
    <cellStyle name="Normal 11 2 2 3 3" xfId="7364"/>
    <cellStyle name="Normal 11 2 2 3 3 2" xfId="7365"/>
    <cellStyle name="Normal 11 2 2 3 3 2 2" xfId="7366"/>
    <cellStyle name="Normal 11 2 2 3 3 2 2 2" xfId="7367"/>
    <cellStyle name="Normal 11 2 2 3 3 2 2 2 2" xfId="7368"/>
    <cellStyle name="Normal 11 2 2 3 3 2 2 3" xfId="7369"/>
    <cellStyle name="Normal 11 2 2 3 3 2 3" xfId="7370"/>
    <cellStyle name="Normal 11 2 2 3 3 2 3 2" xfId="7371"/>
    <cellStyle name="Normal 11 2 2 3 3 2 4" xfId="7372"/>
    <cellStyle name="Normal 11 2 2 3 3 3" xfId="7373"/>
    <cellStyle name="Normal 11 2 2 3 3 3 2" xfId="7374"/>
    <cellStyle name="Normal 11 2 2 3 3 3 2 2" xfId="7375"/>
    <cellStyle name="Normal 11 2 2 3 3 3 2 2 2" xfId="7376"/>
    <cellStyle name="Normal 11 2 2 3 3 3 2 3" xfId="7377"/>
    <cellStyle name="Normal 11 2 2 3 3 3 3" xfId="7378"/>
    <cellStyle name="Normal 11 2 2 3 3 3 3 2" xfId="7379"/>
    <cellStyle name="Normal 11 2 2 3 3 3 4" xfId="7380"/>
    <cellStyle name="Normal 11 2 2 3 3 4" xfId="7381"/>
    <cellStyle name="Normal 11 2 2 3 3 4 2" xfId="7382"/>
    <cellStyle name="Normal 11 2 2 3 3 4 2 2" xfId="7383"/>
    <cellStyle name="Normal 11 2 2 3 3 4 3" xfId="7384"/>
    <cellStyle name="Normal 11 2 2 3 3 5" xfId="7385"/>
    <cellStyle name="Normal 11 2 2 3 3 5 2" xfId="7386"/>
    <cellStyle name="Normal 11 2 2 3 3 6" xfId="7387"/>
    <cellStyle name="Normal 11 2 2 3 4" xfId="7388"/>
    <cellStyle name="Normal 11 2 2 3 4 2" xfId="7389"/>
    <cellStyle name="Normal 11 2 2 3 4 2 2" xfId="7390"/>
    <cellStyle name="Normal 11 2 2 3 4 2 2 2" xfId="7391"/>
    <cellStyle name="Normal 11 2 2 3 4 2 3" xfId="7392"/>
    <cellStyle name="Normal 11 2 2 3 4 3" xfId="7393"/>
    <cellStyle name="Normal 11 2 2 3 4 3 2" xfId="7394"/>
    <cellStyle name="Normal 11 2 2 3 4 4" xfId="7395"/>
    <cellStyle name="Normal 11 2 2 3 5" xfId="7396"/>
    <cellStyle name="Normal 11 2 2 3 5 2" xfId="7397"/>
    <cellStyle name="Normal 11 2 2 3 5 2 2" xfId="7398"/>
    <cellStyle name="Normal 11 2 2 3 5 2 2 2" xfId="7399"/>
    <cellStyle name="Normal 11 2 2 3 5 2 3" xfId="7400"/>
    <cellStyle name="Normal 11 2 2 3 5 3" xfId="7401"/>
    <cellStyle name="Normal 11 2 2 3 5 3 2" xfId="7402"/>
    <cellStyle name="Normal 11 2 2 3 5 4" xfId="7403"/>
    <cellStyle name="Normal 11 2 2 3 6" xfId="7404"/>
    <cellStyle name="Normal 11 2 2 3 6 2" xfId="7405"/>
    <cellStyle name="Normal 11 2 2 3 6 2 2" xfId="7406"/>
    <cellStyle name="Normal 11 2 2 3 6 3" xfId="7407"/>
    <cellStyle name="Normal 11 2 2 3 7" xfId="7408"/>
    <cellStyle name="Normal 11 2 2 3 7 2" xfId="7409"/>
    <cellStyle name="Normal 11 2 2 3 8" xfId="7410"/>
    <cellStyle name="Normal 11 2 2 3 9" xfId="7411"/>
    <cellStyle name="Normal 11 2 2 4" xfId="7412"/>
    <cellStyle name="Normal 11 2 2 4 2" xfId="7413"/>
    <cellStyle name="Normal 11 2 2 4 2 2" xfId="7414"/>
    <cellStyle name="Normal 11 2 2 4 2 2 2" xfId="7415"/>
    <cellStyle name="Normal 11 2 2 4 2 2 2 2" xfId="7416"/>
    <cellStyle name="Normal 11 2 2 4 2 2 2 2 2" xfId="7417"/>
    <cellStyle name="Normal 11 2 2 4 2 2 2 2 2 2" xfId="7418"/>
    <cellStyle name="Normal 11 2 2 4 2 2 2 2 3" xfId="7419"/>
    <cellStyle name="Normal 11 2 2 4 2 2 2 3" xfId="7420"/>
    <cellStyle name="Normal 11 2 2 4 2 2 2 3 2" xfId="7421"/>
    <cellStyle name="Normal 11 2 2 4 2 2 2 4" xfId="7422"/>
    <cellStyle name="Normal 11 2 2 4 2 2 3" xfId="7423"/>
    <cellStyle name="Normal 11 2 2 4 2 2 3 2" xfId="7424"/>
    <cellStyle name="Normal 11 2 2 4 2 2 3 2 2" xfId="7425"/>
    <cellStyle name="Normal 11 2 2 4 2 2 3 3" xfId="7426"/>
    <cellStyle name="Normal 11 2 2 4 2 2 4" xfId="7427"/>
    <cellStyle name="Normal 11 2 2 4 2 2 4 2" xfId="7428"/>
    <cellStyle name="Normal 11 2 2 4 2 2 5" xfId="7429"/>
    <cellStyle name="Normal 11 2 2 4 2 3" xfId="7430"/>
    <cellStyle name="Normal 11 2 2 4 2 3 2" xfId="7431"/>
    <cellStyle name="Normal 11 2 2 4 2 3 2 2" xfId="7432"/>
    <cellStyle name="Normal 11 2 2 4 2 3 2 2 2" xfId="7433"/>
    <cellStyle name="Normal 11 2 2 4 2 3 2 3" xfId="7434"/>
    <cellStyle name="Normal 11 2 2 4 2 3 3" xfId="7435"/>
    <cellStyle name="Normal 11 2 2 4 2 3 3 2" xfId="7436"/>
    <cellStyle name="Normal 11 2 2 4 2 3 4" xfId="7437"/>
    <cellStyle name="Normal 11 2 2 4 2 4" xfId="7438"/>
    <cellStyle name="Normal 11 2 2 4 2 4 2" xfId="7439"/>
    <cellStyle name="Normal 11 2 2 4 2 4 2 2" xfId="7440"/>
    <cellStyle name="Normal 11 2 2 4 2 4 2 2 2" xfId="7441"/>
    <cellStyle name="Normal 11 2 2 4 2 4 2 3" xfId="7442"/>
    <cellStyle name="Normal 11 2 2 4 2 4 3" xfId="7443"/>
    <cellStyle name="Normal 11 2 2 4 2 4 3 2" xfId="7444"/>
    <cellStyle name="Normal 11 2 2 4 2 4 4" xfId="7445"/>
    <cellStyle name="Normal 11 2 2 4 2 5" xfId="7446"/>
    <cellStyle name="Normal 11 2 2 4 2 5 2" xfId="7447"/>
    <cellStyle name="Normal 11 2 2 4 2 5 2 2" xfId="7448"/>
    <cellStyle name="Normal 11 2 2 4 2 5 3" xfId="7449"/>
    <cellStyle name="Normal 11 2 2 4 2 6" xfId="7450"/>
    <cellStyle name="Normal 11 2 2 4 2 6 2" xfId="7451"/>
    <cellStyle name="Normal 11 2 2 4 2 7" xfId="7452"/>
    <cellStyle name="Normal 11 2 2 4 3" xfId="7453"/>
    <cellStyle name="Normal 11 2 2 4 3 2" xfId="7454"/>
    <cellStyle name="Normal 11 2 2 4 3 2 2" xfId="7455"/>
    <cellStyle name="Normal 11 2 2 4 3 2 2 2" xfId="7456"/>
    <cellStyle name="Normal 11 2 2 4 3 2 2 2 2" xfId="7457"/>
    <cellStyle name="Normal 11 2 2 4 3 2 2 3" xfId="7458"/>
    <cellStyle name="Normal 11 2 2 4 3 2 3" xfId="7459"/>
    <cellStyle name="Normal 11 2 2 4 3 2 3 2" xfId="7460"/>
    <cellStyle name="Normal 11 2 2 4 3 2 4" xfId="7461"/>
    <cellStyle name="Normal 11 2 2 4 3 3" xfId="7462"/>
    <cellStyle name="Normal 11 2 2 4 3 3 2" xfId="7463"/>
    <cellStyle name="Normal 11 2 2 4 3 3 2 2" xfId="7464"/>
    <cellStyle name="Normal 11 2 2 4 3 3 3" xfId="7465"/>
    <cellStyle name="Normal 11 2 2 4 3 4" xfId="7466"/>
    <cellStyle name="Normal 11 2 2 4 3 4 2" xfId="7467"/>
    <cellStyle name="Normal 11 2 2 4 3 5" xfId="7468"/>
    <cellStyle name="Normal 11 2 2 4 4" xfId="7469"/>
    <cellStyle name="Normal 11 2 2 4 4 2" xfId="7470"/>
    <cellStyle name="Normal 11 2 2 4 4 2 2" xfId="7471"/>
    <cellStyle name="Normal 11 2 2 4 4 2 2 2" xfId="7472"/>
    <cellStyle name="Normal 11 2 2 4 4 2 3" xfId="7473"/>
    <cellStyle name="Normal 11 2 2 4 4 3" xfId="7474"/>
    <cellStyle name="Normal 11 2 2 4 4 3 2" xfId="7475"/>
    <cellStyle name="Normal 11 2 2 4 4 4" xfId="7476"/>
    <cellStyle name="Normal 11 2 2 4 5" xfId="7477"/>
    <cellStyle name="Normal 11 2 2 4 5 2" xfId="7478"/>
    <cellStyle name="Normal 11 2 2 4 5 2 2" xfId="7479"/>
    <cellStyle name="Normal 11 2 2 4 5 2 2 2" xfId="7480"/>
    <cellStyle name="Normal 11 2 2 4 5 2 3" xfId="7481"/>
    <cellStyle name="Normal 11 2 2 4 5 3" xfId="7482"/>
    <cellStyle name="Normal 11 2 2 4 5 3 2" xfId="7483"/>
    <cellStyle name="Normal 11 2 2 4 5 4" xfId="7484"/>
    <cellStyle name="Normal 11 2 2 4 6" xfId="7485"/>
    <cellStyle name="Normal 11 2 2 4 6 2" xfId="7486"/>
    <cellStyle name="Normal 11 2 2 4 6 2 2" xfId="7487"/>
    <cellStyle name="Normal 11 2 2 4 6 3" xfId="7488"/>
    <cellStyle name="Normal 11 2 2 4 7" xfId="7489"/>
    <cellStyle name="Normal 11 2 2 4 7 2" xfId="7490"/>
    <cellStyle name="Normal 11 2 2 4 8" xfId="7491"/>
    <cellStyle name="Normal 11 2 2 5" xfId="7492"/>
    <cellStyle name="Normal 11 2 2 5 2" xfId="7493"/>
    <cellStyle name="Normal 11 2 2 5 2 2" xfId="7494"/>
    <cellStyle name="Normal 11 2 2 5 2 2 2" xfId="7495"/>
    <cellStyle name="Normal 11 2 2 5 2 2 2 2" xfId="7496"/>
    <cellStyle name="Normal 11 2 2 5 2 2 2 2 2" xfId="7497"/>
    <cellStyle name="Normal 11 2 2 5 2 2 2 2 2 2" xfId="7498"/>
    <cellStyle name="Normal 11 2 2 5 2 2 2 2 3" xfId="7499"/>
    <cellStyle name="Normal 11 2 2 5 2 2 2 3" xfId="7500"/>
    <cellStyle name="Normal 11 2 2 5 2 2 2 3 2" xfId="7501"/>
    <cellStyle name="Normal 11 2 2 5 2 2 2 4" xfId="7502"/>
    <cellStyle name="Normal 11 2 2 5 2 2 3" xfId="7503"/>
    <cellStyle name="Normal 11 2 2 5 2 2 3 2" xfId="7504"/>
    <cellStyle name="Normal 11 2 2 5 2 2 3 2 2" xfId="7505"/>
    <cellStyle name="Normal 11 2 2 5 2 2 3 3" xfId="7506"/>
    <cellStyle name="Normal 11 2 2 5 2 2 4" xfId="7507"/>
    <cellStyle name="Normal 11 2 2 5 2 2 4 2" xfId="7508"/>
    <cellStyle name="Normal 11 2 2 5 2 2 5" xfId="7509"/>
    <cellStyle name="Normal 11 2 2 5 2 3" xfId="7510"/>
    <cellStyle name="Normal 11 2 2 5 2 3 2" xfId="7511"/>
    <cellStyle name="Normal 11 2 2 5 2 3 2 2" xfId="7512"/>
    <cellStyle name="Normal 11 2 2 5 2 3 2 2 2" xfId="7513"/>
    <cellStyle name="Normal 11 2 2 5 2 3 2 3" xfId="7514"/>
    <cellStyle name="Normal 11 2 2 5 2 3 3" xfId="7515"/>
    <cellStyle name="Normal 11 2 2 5 2 3 3 2" xfId="7516"/>
    <cellStyle name="Normal 11 2 2 5 2 3 4" xfId="7517"/>
    <cellStyle name="Normal 11 2 2 5 2 4" xfId="7518"/>
    <cellStyle name="Normal 11 2 2 5 2 4 2" xfId="7519"/>
    <cellStyle name="Normal 11 2 2 5 2 4 2 2" xfId="7520"/>
    <cellStyle name="Normal 11 2 2 5 2 4 2 2 2" xfId="7521"/>
    <cellStyle name="Normal 11 2 2 5 2 4 2 3" xfId="7522"/>
    <cellStyle name="Normal 11 2 2 5 2 4 3" xfId="7523"/>
    <cellStyle name="Normal 11 2 2 5 2 4 3 2" xfId="7524"/>
    <cellStyle name="Normal 11 2 2 5 2 4 4" xfId="7525"/>
    <cellStyle name="Normal 11 2 2 5 2 5" xfId="7526"/>
    <cellStyle name="Normal 11 2 2 5 2 5 2" xfId="7527"/>
    <cellStyle name="Normal 11 2 2 5 2 5 2 2" xfId="7528"/>
    <cellStyle name="Normal 11 2 2 5 2 5 3" xfId="7529"/>
    <cellStyle name="Normal 11 2 2 5 2 6" xfId="7530"/>
    <cellStyle name="Normal 11 2 2 5 2 6 2" xfId="7531"/>
    <cellStyle name="Normal 11 2 2 5 2 7" xfId="7532"/>
    <cellStyle name="Normal 11 2 2 5 3" xfId="7533"/>
    <cellStyle name="Normal 11 2 2 5 3 2" xfId="7534"/>
    <cellStyle name="Normal 11 2 2 5 3 2 2" xfId="7535"/>
    <cellStyle name="Normal 11 2 2 5 3 2 2 2" xfId="7536"/>
    <cellStyle name="Normal 11 2 2 5 3 2 2 2 2" xfId="7537"/>
    <cellStyle name="Normal 11 2 2 5 3 2 2 3" xfId="7538"/>
    <cellStyle name="Normal 11 2 2 5 3 2 3" xfId="7539"/>
    <cellStyle name="Normal 11 2 2 5 3 2 3 2" xfId="7540"/>
    <cellStyle name="Normal 11 2 2 5 3 2 4" xfId="7541"/>
    <cellStyle name="Normal 11 2 2 5 3 3" xfId="7542"/>
    <cellStyle name="Normal 11 2 2 5 3 3 2" xfId="7543"/>
    <cellStyle name="Normal 11 2 2 5 3 3 2 2" xfId="7544"/>
    <cellStyle name="Normal 11 2 2 5 3 3 3" xfId="7545"/>
    <cellStyle name="Normal 11 2 2 5 3 4" xfId="7546"/>
    <cellStyle name="Normal 11 2 2 5 3 4 2" xfId="7547"/>
    <cellStyle name="Normal 11 2 2 5 3 5" xfId="7548"/>
    <cellStyle name="Normal 11 2 2 5 4" xfId="7549"/>
    <cellStyle name="Normal 11 2 2 5 4 2" xfId="7550"/>
    <cellStyle name="Normal 11 2 2 5 4 2 2" xfId="7551"/>
    <cellStyle name="Normal 11 2 2 5 4 2 2 2" xfId="7552"/>
    <cellStyle name="Normal 11 2 2 5 4 2 3" xfId="7553"/>
    <cellStyle name="Normal 11 2 2 5 4 3" xfId="7554"/>
    <cellStyle name="Normal 11 2 2 5 4 3 2" xfId="7555"/>
    <cellStyle name="Normal 11 2 2 5 4 4" xfId="7556"/>
    <cellStyle name="Normal 11 2 2 5 5" xfId="7557"/>
    <cellStyle name="Normal 11 2 2 5 5 2" xfId="7558"/>
    <cellStyle name="Normal 11 2 2 5 5 2 2" xfId="7559"/>
    <cellStyle name="Normal 11 2 2 5 5 2 2 2" xfId="7560"/>
    <cellStyle name="Normal 11 2 2 5 5 2 3" xfId="7561"/>
    <cellStyle name="Normal 11 2 2 5 5 3" xfId="7562"/>
    <cellStyle name="Normal 11 2 2 5 5 3 2" xfId="7563"/>
    <cellStyle name="Normal 11 2 2 5 5 4" xfId="7564"/>
    <cellStyle name="Normal 11 2 2 5 6" xfId="7565"/>
    <cellStyle name="Normal 11 2 2 5 6 2" xfId="7566"/>
    <cellStyle name="Normal 11 2 2 5 6 2 2" xfId="7567"/>
    <cellStyle name="Normal 11 2 2 5 6 3" xfId="7568"/>
    <cellStyle name="Normal 11 2 2 5 7" xfId="7569"/>
    <cellStyle name="Normal 11 2 2 5 7 2" xfId="7570"/>
    <cellStyle name="Normal 11 2 2 5 8" xfId="7571"/>
    <cellStyle name="Normal 11 2 2 6" xfId="7572"/>
    <cellStyle name="Normal 11 2 2 6 2" xfId="7573"/>
    <cellStyle name="Normal 11 2 2 6 2 2" xfId="7574"/>
    <cellStyle name="Normal 11 2 2 6 2 2 2" xfId="7575"/>
    <cellStyle name="Normal 11 2 2 6 2 2 2 2" xfId="7576"/>
    <cellStyle name="Normal 11 2 2 6 2 2 2 2 2" xfId="7577"/>
    <cellStyle name="Normal 11 2 2 6 2 2 2 3" xfId="7578"/>
    <cellStyle name="Normal 11 2 2 6 2 2 3" xfId="7579"/>
    <cellStyle name="Normal 11 2 2 6 2 2 3 2" xfId="7580"/>
    <cellStyle name="Normal 11 2 2 6 2 2 4" xfId="7581"/>
    <cellStyle name="Normal 11 2 2 6 2 3" xfId="7582"/>
    <cellStyle name="Normal 11 2 2 6 2 3 2" xfId="7583"/>
    <cellStyle name="Normal 11 2 2 6 2 3 2 2" xfId="7584"/>
    <cellStyle name="Normal 11 2 2 6 2 3 3" xfId="7585"/>
    <cellStyle name="Normal 11 2 2 6 2 4" xfId="7586"/>
    <cellStyle name="Normal 11 2 2 6 2 4 2" xfId="7587"/>
    <cellStyle name="Normal 11 2 2 6 2 5" xfId="7588"/>
    <cellStyle name="Normal 11 2 2 6 3" xfId="7589"/>
    <cellStyle name="Normal 11 2 2 6 3 2" xfId="7590"/>
    <cellStyle name="Normal 11 2 2 6 3 2 2" xfId="7591"/>
    <cellStyle name="Normal 11 2 2 6 3 2 2 2" xfId="7592"/>
    <cellStyle name="Normal 11 2 2 6 3 2 3" xfId="7593"/>
    <cellStyle name="Normal 11 2 2 6 3 3" xfId="7594"/>
    <cellStyle name="Normal 11 2 2 6 3 3 2" xfId="7595"/>
    <cellStyle name="Normal 11 2 2 6 3 4" xfId="7596"/>
    <cellStyle name="Normal 11 2 2 6 4" xfId="7597"/>
    <cellStyle name="Normal 11 2 2 6 4 2" xfId="7598"/>
    <cellStyle name="Normal 11 2 2 6 4 2 2" xfId="7599"/>
    <cellStyle name="Normal 11 2 2 6 4 2 2 2" xfId="7600"/>
    <cellStyle name="Normal 11 2 2 6 4 2 3" xfId="7601"/>
    <cellStyle name="Normal 11 2 2 6 4 3" xfId="7602"/>
    <cellStyle name="Normal 11 2 2 6 4 3 2" xfId="7603"/>
    <cellStyle name="Normal 11 2 2 6 4 4" xfId="7604"/>
    <cellStyle name="Normal 11 2 2 6 5" xfId="7605"/>
    <cellStyle name="Normal 11 2 2 6 5 2" xfId="7606"/>
    <cellStyle name="Normal 11 2 2 6 5 2 2" xfId="7607"/>
    <cellStyle name="Normal 11 2 2 6 5 3" xfId="7608"/>
    <cellStyle name="Normal 11 2 2 6 6" xfId="7609"/>
    <cellStyle name="Normal 11 2 2 6 6 2" xfId="7610"/>
    <cellStyle name="Normal 11 2 2 6 7" xfId="7611"/>
    <cellStyle name="Normal 11 2 2 7" xfId="7612"/>
    <cellStyle name="Normal 11 2 2 7 2" xfId="7613"/>
    <cellStyle name="Normal 11 2 2 7 2 2" xfId="7614"/>
    <cellStyle name="Normal 11 2 2 7 2 2 2" xfId="7615"/>
    <cellStyle name="Normal 11 2 2 7 2 2 2 2" xfId="7616"/>
    <cellStyle name="Normal 11 2 2 7 2 2 3" xfId="7617"/>
    <cellStyle name="Normal 11 2 2 7 2 3" xfId="7618"/>
    <cellStyle name="Normal 11 2 2 7 2 3 2" xfId="7619"/>
    <cellStyle name="Normal 11 2 2 7 2 4" xfId="7620"/>
    <cellStyle name="Normal 11 2 2 7 3" xfId="7621"/>
    <cellStyle name="Normal 11 2 2 7 3 2" xfId="7622"/>
    <cellStyle name="Normal 11 2 2 7 3 2 2" xfId="7623"/>
    <cellStyle name="Normal 11 2 2 7 3 2 2 2" xfId="7624"/>
    <cellStyle name="Normal 11 2 2 7 3 2 3" xfId="7625"/>
    <cellStyle name="Normal 11 2 2 7 3 3" xfId="7626"/>
    <cellStyle name="Normal 11 2 2 7 3 3 2" xfId="7627"/>
    <cellStyle name="Normal 11 2 2 7 3 4" xfId="7628"/>
    <cellStyle name="Normal 11 2 2 7 4" xfId="7629"/>
    <cellStyle name="Normal 11 2 2 7 4 2" xfId="7630"/>
    <cellStyle name="Normal 11 2 2 7 4 2 2" xfId="7631"/>
    <cellStyle name="Normal 11 2 2 7 4 3" xfId="7632"/>
    <cellStyle name="Normal 11 2 2 7 5" xfId="7633"/>
    <cellStyle name="Normal 11 2 2 7 5 2" xfId="7634"/>
    <cellStyle name="Normal 11 2 2 7 6" xfId="7635"/>
    <cellStyle name="Normal 11 2 2 8" xfId="7636"/>
    <cellStyle name="Normal 11 2 2 8 2" xfId="7637"/>
    <cellStyle name="Normal 11 2 2 8 2 2" xfId="7638"/>
    <cellStyle name="Normal 11 2 2 8 2 2 2" xfId="7639"/>
    <cellStyle name="Normal 11 2 2 8 2 3" xfId="7640"/>
    <cellStyle name="Normal 11 2 2 8 3" xfId="7641"/>
    <cellStyle name="Normal 11 2 2 8 3 2" xfId="7642"/>
    <cellStyle name="Normal 11 2 2 8 4" xfId="7643"/>
    <cellStyle name="Normal 11 2 2 9" xfId="7644"/>
    <cellStyle name="Normal 11 2 2 9 2" xfId="7645"/>
    <cellStyle name="Normal 11 2 2 9 2 2" xfId="7646"/>
    <cellStyle name="Normal 11 2 2 9 2 2 2" xfId="7647"/>
    <cellStyle name="Normal 11 2 2 9 2 3" xfId="7648"/>
    <cellStyle name="Normal 11 2 2 9 3" xfId="7649"/>
    <cellStyle name="Normal 11 2 2 9 3 2" xfId="7650"/>
    <cellStyle name="Normal 11 2 2 9 4" xfId="7651"/>
    <cellStyle name="Normal 11 2 3" xfId="7652"/>
    <cellStyle name="Normal 11 2 3 2" xfId="7653"/>
    <cellStyle name="Normal 11 2 3 2 2" xfId="7654"/>
    <cellStyle name="Normal 11 2 3 2 2 2" xfId="7655"/>
    <cellStyle name="Normal 11 2 3 2 2 2 2" xfId="7656"/>
    <cellStyle name="Normal 11 2 3 2 2 2 2 2" xfId="7657"/>
    <cellStyle name="Normal 11 2 3 2 2 2 2 2 2" xfId="7658"/>
    <cellStyle name="Normal 11 2 3 2 2 2 2 3" xfId="7659"/>
    <cellStyle name="Normal 11 2 3 2 2 2 3" xfId="7660"/>
    <cellStyle name="Normal 11 2 3 2 2 2 3 2" xfId="7661"/>
    <cellStyle name="Normal 11 2 3 2 2 2 4" xfId="7662"/>
    <cellStyle name="Normal 11 2 3 2 2 3" xfId="7663"/>
    <cellStyle name="Normal 11 2 3 2 2 3 2" xfId="7664"/>
    <cellStyle name="Normal 11 2 3 2 2 3 2 2" xfId="7665"/>
    <cellStyle name="Normal 11 2 3 2 2 3 3" xfId="7666"/>
    <cellStyle name="Normal 11 2 3 2 2 4" xfId="7667"/>
    <cellStyle name="Normal 11 2 3 2 2 4 2" xfId="7668"/>
    <cellStyle name="Normal 11 2 3 2 2 5" xfId="7669"/>
    <cellStyle name="Normal 11 2 3 2 3" xfId="7670"/>
    <cellStyle name="Normal 11 2 3 2 3 2" xfId="7671"/>
    <cellStyle name="Normal 11 2 3 2 3 2 2" xfId="7672"/>
    <cellStyle name="Normal 11 2 3 2 3 2 2 2" xfId="7673"/>
    <cellStyle name="Normal 11 2 3 2 3 2 3" xfId="7674"/>
    <cellStyle name="Normal 11 2 3 2 3 3" xfId="7675"/>
    <cellStyle name="Normal 11 2 3 2 3 3 2" xfId="7676"/>
    <cellStyle name="Normal 11 2 3 2 3 4" xfId="7677"/>
    <cellStyle name="Normal 11 2 3 2 4" xfId="7678"/>
    <cellStyle name="Normal 11 2 3 2 4 2" xfId="7679"/>
    <cellStyle name="Normal 11 2 3 2 4 2 2" xfId="7680"/>
    <cellStyle name="Normal 11 2 3 2 4 2 2 2" xfId="7681"/>
    <cellStyle name="Normal 11 2 3 2 4 2 3" xfId="7682"/>
    <cellStyle name="Normal 11 2 3 2 4 3" xfId="7683"/>
    <cellStyle name="Normal 11 2 3 2 4 3 2" xfId="7684"/>
    <cellStyle name="Normal 11 2 3 2 4 4" xfId="7685"/>
    <cellStyle name="Normal 11 2 3 2 5" xfId="7686"/>
    <cellStyle name="Normal 11 2 3 2 5 2" xfId="7687"/>
    <cellStyle name="Normal 11 2 3 2 5 2 2" xfId="7688"/>
    <cellStyle name="Normal 11 2 3 2 5 3" xfId="7689"/>
    <cellStyle name="Normal 11 2 3 2 6" xfId="7690"/>
    <cellStyle name="Normal 11 2 3 2 6 2" xfId="7691"/>
    <cellStyle name="Normal 11 2 3 2 7" xfId="7692"/>
    <cellStyle name="Normal 11 2 3 3" xfId="7693"/>
    <cellStyle name="Normal 11 2 3 3 2" xfId="7694"/>
    <cellStyle name="Normal 11 2 3 3 2 2" xfId="7695"/>
    <cellStyle name="Normal 11 2 3 3 2 2 2" xfId="7696"/>
    <cellStyle name="Normal 11 2 3 3 2 2 2 2" xfId="7697"/>
    <cellStyle name="Normal 11 2 3 3 2 2 3" xfId="7698"/>
    <cellStyle name="Normal 11 2 3 3 2 3" xfId="7699"/>
    <cellStyle name="Normal 11 2 3 3 2 3 2" xfId="7700"/>
    <cellStyle name="Normal 11 2 3 3 2 4" xfId="7701"/>
    <cellStyle name="Normal 11 2 3 3 3" xfId="7702"/>
    <cellStyle name="Normal 11 2 3 3 3 2" xfId="7703"/>
    <cellStyle name="Normal 11 2 3 3 3 2 2" xfId="7704"/>
    <cellStyle name="Normal 11 2 3 3 3 2 2 2" xfId="7705"/>
    <cellStyle name="Normal 11 2 3 3 3 2 3" xfId="7706"/>
    <cellStyle name="Normal 11 2 3 3 3 3" xfId="7707"/>
    <cellStyle name="Normal 11 2 3 3 3 3 2" xfId="7708"/>
    <cellStyle name="Normal 11 2 3 3 3 4" xfId="7709"/>
    <cellStyle name="Normal 11 2 3 3 4" xfId="7710"/>
    <cellStyle name="Normal 11 2 3 3 4 2" xfId="7711"/>
    <cellStyle name="Normal 11 2 3 3 4 2 2" xfId="7712"/>
    <cellStyle name="Normal 11 2 3 3 4 3" xfId="7713"/>
    <cellStyle name="Normal 11 2 3 3 5" xfId="7714"/>
    <cellStyle name="Normal 11 2 3 3 5 2" xfId="7715"/>
    <cellStyle name="Normal 11 2 3 3 6" xfId="7716"/>
    <cellStyle name="Normal 11 2 3 4" xfId="7717"/>
    <cellStyle name="Normal 11 2 3 4 2" xfId="7718"/>
    <cellStyle name="Normal 11 2 3 4 2 2" xfId="7719"/>
    <cellStyle name="Normal 11 2 3 4 2 2 2" xfId="7720"/>
    <cellStyle name="Normal 11 2 3 4 2 3" xfId="7721"/>
    <cellStyle name="Normal 11 2 3 4 3" xfId="7722"/>
    <cellStyle name="Normal 11 2 3 4 3 2" xfId="7723"/>
    <cellStyle name="Normal 11 2 3 4 4" xfId="7724"/>
    <cellStyle name="Normal 11 2 3 5" xfId="7725"/>
    <cellStyle name="Normal 11 2 3 5 2" xfId="7726"/>
    <cellStyle name="Normal 11 2 3 5 2 2" xfId="7727"/>
    <cellStyle name="Normal 11 2 3 5 2 2 2" xfId="7728"/>
    <cellStyle name="Normal 11 2 3 5 2 3" xfId="7729"/>
    <cellStyle name="Normal 11 2 3 5 3" xfId="7730"/>
    <cellStyle name="Normal 11 2 3 5 3 2" xfId="7731"/>
    <cellStyle name="Normal 11 2 3 5 4" xfId="7732"/>
    <cellStyle name="Normal 11 2 3 6" xfId="7733"/>
    <cellStyle name="Normal 11 2 3 6 2" xfId="7734"/>
    <cellStyle name="Normal 11 2 3 6 2 2" xfId="7735"/>
    <cellStyle name="Normal 11 2 3 6 3" xfId="7736"/>
    <cellStyle name="Normal 11 2 3 7" xfId="7737"/>
    <cellStyle name="Normal 11 2 3 7 2" xfId="7738"/>
    <cellStyle name="Normal 11 2 3 8" xfId="7739"/>
    <cellStyle name="Normal 11 2 3 9" xfId="7740"/>
    <cellStyle name="Normal 11 2 4" xfId="7741"/>
    <cellStyle name="Normal 11 2 4 2" xfId="7742"/>
    <cellStyle name="Normal 11 2 4 2 2" xfId="7743"/>
    <cellStyle name="Normal 11 2 4 2 2 2" xfId="7744"/>
    <cellStyle name="Normal 11 2 4 2 2 2 2" xfId="7745"/>
    <cellStyle name="Normal 11 2 4 2 2 2 2 2" xfId="7746"/>
    <cellStyle name="Normal 11 2 4 2 2 2 2 2 2" xfId="7747"/>
    <cellStyle name="Normal 11 2 4 2 2 2 2 3" xfId="7748"/>
    <cellStyle name="Normal 11 2 4 2 2 2 3" xfId="7749"/>
    <cellStyle name="Normal 11 2 4 2 2 2 3 2" xfId="7750"/>
    <cellStyle name="Normal 11 2 4 2 2 2 4" xfId="7751"/>
    <cellStyle name="Normal 11 2 4 2 2 3" xfId="7752"/>
    <cellStyle name="Normal 11 2 4 2 2 3 2" xfId="7753"/>
    <cellStyle name="Normal 11 2 4 2 2 3 2 2" xfId="7754"/>
    <cellStyle name="Normal 11 2 4 2 2 3 3" xfId="7755"/>
    <cellStyle name="Normal 11 2 4 2 2 4" xfId="7756"/>
    <cellStyle name="Normal 11 2 4 2 2 4 2" xfId="7757"/>
    <cellStyle name="Normal 11 2 4 2 2 5" xfId="7758"/>
    <cellStyle name="Normal 11 2 4 2 3" xfId="7759"/>
    <cellStyle name="Normal 11 2 4 2 3 2" xfId="7760"/>
    <cellStyle name="Normal 11 2 4 2 3 2 2" xfId="7761"/>
    <cellStyle name="Normal 11 2 4 2 3 2 2 2" xfId="7762"/>
    <cellStyle name="Normal 11 2 4 2 3 2 3" xfId="7763"/>
    <cellStyle name="Normal 11 2 4 2 3 3" xfId="7764"/>
    <cellStyle name="Normal 11 2 4 2 3 3 2" xfId="7765"/>
    <cellStyle name="Normal 11 2 4 2 3 4" xfId="7766"/>
    <cellStyle name="Normal 11 2 4 2 4" xfId="7767"/>
    <cellStyle name="Normal 11 2 4 2 4 2" xfId="7768"/>
    <cellStyle name="Normal 11 2 4 2 4 2 2" xfId="7769"/>
    <cellStyle name="Normal 11 2 4 2 4 2 2 2" xfId="7770"/>
    <cellStyle name="Normal 11 2 4 2 4 2 3" xfId="7771"/>
    <cellStyle name="Normal 11 2 4 2 4 3" xfId="7772"/>
    <cellStyle name="Normal 11 2 4 2 4 3 2" xfId="7773"/>
    <cellStyle name="Normal 11 2 4 2 4 4" xfId="7774"/>
    <cellStyle name="Normal 11 2 4 2 5" xfId="7775"/>
    <cellStyle name="Normal 11 2 4 2 5 2" xfId="7776"/>
    <cellStyle name="Normal 11 2 4 2 5 2 2" xfId="7777"/>
    <cellStyle name="Normal 11 2 4 2 5 3" xfId="7778"/>
    <cellStyle name="Normal 11 2 4 2 6" xfId="7779"/>
    <cellStyle name="Normal 11 2 4 2 6 2" xfId="7780"/>
    <cellStyle name="Normal 11 2 4 2 7" xfId="7781"/>
    <cellStyle name="Normal 11 2 4 3" xfId="7782"/>
    <cellStyle name="Normal 11 2 4 3 2" xfId="7783"/>
    <cellStyle name="Normal 11 2 4 3 2 2" xfId="7784"/>
    <cellStyle name="Normal 11 2 4 3 2 2 2" xfId="7785"/>
    <cellStyle name="Normal 11 2 4 3 2 2 2 2" xfId="7786"/>
    <cellStyle name="Normal 11 2 4 3 2 2 3" xfId="7787"/>
    <cellStyle name="Normal 11 2 4 3 2 3" xfId="7788"/>
    <cellStyle name="Normal 11 2 4 3 2 3 2" xfId="7789"/>
    <cellStyle name="Normal 11 2 4 3 2 4" xfId="7790"/>
    <cellStyle name="Normal 11 2 4 3 3" xfId="7791"/>
    <cellStyle name="Normal 11 2 4 3 3 2" xfId="7792"/>
    <cellStyle name="Normal 11 2 4 3 3 2 2" xfId="7793"/>
    <cellStyle name="Normal 11 2 4 3 3 2 2 2" xfId="7794"/>
    <cellStyle name="Normal 11 2 4 3 3 2 3" xfId="7795"/>
    <cellStyle name="Normal 11 2 4 3 3 3" xfId="7796"/>
    <cellStyle name="Normal 11 2 4 3 3 3 2" xfId="7797"/>
    <cellStyle name="Normal 11 2 4 3 3 4" xfId="7798"/>
    <cellStyle name="Normal 11 2 4 3 4" xfId="7799"/>
    <cellStyle name="Normal 11 2 4 3 4 2" xfId="7800"/>
    <cellStyle name="Normal 11 2 4 3 4 2 2" xfId="7801"/>
    <cellStyle name="Normal 11 2 4 3 4 3" xfId="7802"/>
    <cellStyle name="Normal 11 2 4 3 5" xfId="7803"/>
    <cellStyle name="Normal 11 2 4 3 5 2" xfId="7804"/>
    <cellStyle name="Normal 11 2 4 3 6" xfId="7805"/>
    <cellStyle name="Normal 11 2 4 4" xfId="7806"/>
    <cellStyle name="Normal 11 2 4 4 2" xfId="7807"/>
    <cellStyle name="Normal 11 2 4 4 2 2" xfId="7808"/>
    <cellStyle name="Normal 11 2 4 4 2 2 2" xfId="7809"/>
    <cellStyle name="Normal 11 2 4 4 2 3" xfId="7810"/>
    <cellStyle name="Normal 11 2 4 4 3" xfId="7811"/>
    <cellStyle name="Normal 11 2 4 4 3 2" xfId="7812"/>
    <cellStyle name="Normal 11 2 4 4 4" xfId="7813"/>
    <cellStyle name="Normal 11 2 4 5" xfId="7814"/>
    <cellStyle name="Normal 11 2 4 5 2" xfId="7815"/>
    <cellStyle name="Normal 11 2 4 5 2 2" xfId="7816"/>
    <cellStyle name="Normal 11 2 4 5 2 2 2" xfId="7817"/>
    <cellStyle name="Normal 11 2 4 5 2 3" xfId="7818"/>
    <cellStyle name="Normal 11 2 4 5 3" xfId="7819"/>
    <cellStyle name="Normal 11 2 4 5 3 2" xfId="7820"/>
    <cellStyle name="Normal 11 2 4 5 4" xfId="7821"/>
    <cellStyle name="Normal 11 2 4 6" xfId="7822"/>
    <cellStyle name="Normal 11 2 4 6 2" xfId="7823"/>
    <cellStyle name="Normal 11 2 4 6 2 2" xfId="7824"/>
    <cellStyle name="Normal 11 2 4 6 3" xfId="7825"/>
    <cellStyle name="Normal 11 2 4 7" xfId="7826"/>
    <cellStyle name="Normal 11 2 4 7 2" xfId="7827"/>
    <cellStyle name="Normal 11 2 4 8" xfId="7828"/>
    <cellStyle name="Normal 11 2 4 9" xfId="7829"/>
    <cellStyle name="Normal 11 2 5" xfId="7830"/>
    <cellStyle name="Normal 11 2 5 2" xfId="7831"/>
    <cellStyle name="Normal 11 2 5 2 2" xfId="7832"/>
    <cellStyle name="Normal 11 2 5 2 2 2" xfId="7833"/>
    <cellStyle name="Normal 11 2 5 2 2 2 2" xfId="7834"/>
    <cellStyle name="Normal 11 2 5 2 2 2 2 2" xfId="7835"/>
    <cellStyle name="Normal 11 2 5 2 2 2 2 2 2" xfId="7836"/>
    <cellStyle name="Normal 11 2 5 2 2 2 2 3" xfId="7837"/>
    <cellStyle name="Normal 11 2 5 2 2 2 3" xfId="7838"/>
    <cellStyle name="Normal 11 2 5 2 2 2 3 2" xfId="7839"/>
    <cellStyle name="Normal 11 2 5 2 2 2 4" xfId="7840"/>
    <cellStyle name="Normal 11 2 5 2 2 3" xfId="7841"/>
    <cellStyle name="Normal 11 2 5 2 2 3 2" xfId="7842"/>
    <cellStyle name="Normal 11 2 5 2 2 3 2 2" xfId="7843"/>
    <cellStyle name="Normal 11 2 5 2 2 3 3" xfId="7844"/>
    <cellStyle name="Normal 11 2 5 2 2 4" xfId="7845"/>
    <cellStyle name="Normal 11 2 5 2 2 4 2" xfId="7846"/>
    <cellStyle name="Normal 11 2 5 2 2 5" xfId="7847"/>
    <cellStyle name="Normal 11 2 5 2 3" xfId="7848"/>
    <cellStyle name="Normal 11 2 5 2 3 2" xfId="7849"/>
    <cellStyle name="Normal 11 2 5 2 3 2 2" xfId="7850"/>
    <cellStyle name="Normal 11 2 5 2 3 2 2 2" xfId="7851"/>
    <cellStyle name="Normal 11 2 5 2 3 2 3" xfId="7852"/>
    <cellStyle name="Normal 11 2 5 2 3 3" xfId="7853"/>
    <cellStyle name="Normal 11 2 5 2 3 3 2" xfId="7854"/>
    <cellStyle name="Normal 11 2 5 2 3 4" xfId="7855"/>
    <cellStyle name="Normal 11 2 5 2 4" xfId="7856"/>
    <cellStyle name="Normal 11 2 5 2 4 2" xfId="7857"/>
    <cellStyle name="Normal 11 2 5 2 4 2 2" xfId="7858"/>
    <cellStyle name="Normal 11 2 5 2 4 2 2 2" xfId="7859"/>
    <cellStyle name="Normal 11 2 5 2 4 2 3" xfId="7860"/>
    <cellStyle name="Normal 11 2 5 2 4 3" xfId="7861"/>
    <cellStyle name="Normal 11 2 5 2 4 3 2" xfId="7862"/>
    <cellStyle name="Normal 11 2 5 2 4 4" xfId="7863"/>
    <cellStyle name="Normal 11 2 5 2 5" xfId="7864"/>
    <cellStyle name="Normal 11 2 5 2 5 2" xfId="7865"/>
    <cellStyle name="Normal 11 2 5 2 5 2 2" xfId="7866"/>
    <cellStyle name="Normal 11 2 5 2 5 3" xfId="7867"/>
    <cellStyle name="Normal 11 2 5 2 6" xfId="7868"/>
    <cellStyle name="Normal 11 2 5 2 6 2" xfId="7869"/>
    <cellStyle name="Normal 11 2 5 2 7" xfId="7870"/>
    <cellStyle name="Normal 11 2 5 3" xfId="7871"/>
    <cellStyle name="Normal 11 2 5 3 2" xfId="7872"/>
    <cellStyle name="Normal 11 2 5 3 2 2" xfId="7873"/>
    <cellStyle name="Normal 11 2 5 3 2 2 2" xfId="7874"/>
    <cellStyle name="Normal 11 2 5 3 2 2 2 2" xfId="7875"/>
    <cellStyle name="Normal 11 2 5 3 2 2 3" xfId="7876"/>
    <cellStyle name="Normal 11 2 5 3 2 3" xfId="7877"/>
    <cellStyle name="Normal 11 2 5 3 2 3 2" xfId="7878"/>
    <cellStyle name="Normal 11 2 5 3 2 4" xfId="7879"/>
    <cellStyle name="Normal 11 2 5 3 3" xfId="7880"/>
    <cellStyle name="Normal 11 2 5 3 3 2" xfId="7881"/>
    <cellStyle name="Normal 11 2 5 3 3 2 2" xfId="7882"/>
    <cellStyle name="Normal 11 2 5 3 3 3" xfId="7883"/>
    <cellStyle name="Normal 11 2 5 3 4" xfId="7884"/>
    <cellStyle name="Normal 11 2 5 3 4 2" xfId="7885"/>
    <cellStyle name="Normal 11 2 5 3 5" xfId="7886"/>
    <cellStyle name="Normal 11 2 5 4" xfId="7887"/>
    <cellStyle name="Normal 11 2 5 4 2" xfId="7888"/>
    <cellStyle name="Normal 11 2 5 4 2 2" xfId="7889"/>
    <cellStyle name="Normal 11 2 5 4 2 2 2" xfId="7890"/>
    <cellStyle name="Normal 11 2 5 4 2 3" xfId="7891"/>
    <cellStyle name="Normal 11 2 5 4 3" xfId="7892"/>
    <cellStyle name="Normal 11 2 5 4 3 2" xfId="7893"/>
    <cellStyle name="Normal 11 2 5 4 4" xfId="7894"/>
    <cellStyle name="Normal 11 2 5 5" xfId="7895"/>
    <cellStyle name="Normal 11 2 5 5 2" xfId="7896"/>
    <cellStyle name="Normal 11 2 5 5 2 2" xfId="7897"/>
    <cellStyle name="Normal 11 2 5 5 2 2 2" xfId="7898"/>
    <cellStyle name="Normal 11 2 5 5 2 3" xfId="7899"/>
    <cellStyle name="Normal 11 2 5 5 3" xfId="7900"/>
    <cellStyle name="Normal 11 2 5 5 3 2" xfId="7901"/>
    <cellStyle name="Normal 11 2 5 5 4" xfId="7902"/>
    <cellStyle name="Normal 11 2 5 6" xfId="7903"/>
    <cellStyle name="Normal 11 2 5 6 2" xfId="7904"/>
    <cellStyle name="Normal 11 2 5 6 2 2" xfId="7905"/>
    <cellStyle name="Normal 11 2 5 6 3" xfId="7906"/>
    <cellStyle name="Normal 11 2 5 7" xfId="7907"/>
    <cellStyle name="Normal 11 2 5 7 2" xfId="7908"/>
    <cellStyle name="Normal 11 2 5 8" xfId="7909"/>
    <cellStyle name="Normal 11 2 6" xfId="7910"/>
    <cellStyle name="Normal 11 2 6 2" xfId="7911"/>
    <cellStyle name="Normal 11 2 6 2 2" xfId="7912"/>
    <cellStyle name="Normal 11 2 6 2 2 2" xfId="7913"/>
    <cellStyle name="Normal 11 2 6 2 2 2 2" xfId="7914"/>
    <cellStyle name="Normal 11 2 6 2 2 2 2 2" xfId="7915"/>
    <cellStyle name="Normal 11 2 6 2 2 2 2 2 2" xfId="7916"/>
    <cellStyle name="Normal 11 2 6 2 2 2 2 3" xfId="7917"/>
    <cellStyle name="Normal 11 2 6 2 2 2 3" xfId="7918"/>
    <cellStyle name="Normal 11 2 6 2 2 2 3 2" xfId="7919"/>
    <cellStyle name="Normal 11 2 6 2 2 2 4" xfId="7920"/>
    <cellStyle name="Normal 11 2 6 2 2 3" xfId="7921"/>
    <cellStyle name="Normal 11 2 6 2 2 3 2" xfId="7922"/>
    <cellStyle name="Normal 11 2 6 2 2 3 2 2" xfId="7923"/>
    <cellStyle name="Normal 11 2 6 2 2 3 3" xfId="7924"/>
    <cellStyle name="Normal 11 2 6 2 2 4" xfId="7925"/>
    <cellStyle name="Normal 11 2 6 2 2 4 2" xfId="7926"/>
    <cellStyle name="Normal 11 2 6 2 2 5" xfId="7927"/>
    <cellStyle name="Normal 11 2 6 2 3" xfId="7928"/>
    <cellStyle name="Normal 11 2 6 2 3 2" xfId="7929"/>
    <cellStyle name="Normal 11 2 6 2 3 2 2" xfId="7930"/>
    <cellStyle name="Normal 11 2 6 2 3 2 2 2" xfId="7931"/>
    <cellStyle name="Normal 11 2 6 2 3 2 3" xfId="7932"/>
    <cellStyle name="Normal 11 2 6 2 3 3" xfId="7933"/>
    <cellStyle name="Normal 11 2 6 2 3 3 2" xfId="7934"/>
    <cellStyle name="Normal 11 2 6 2 3 4" xfId="7935"/>
    <cellStyle name="Normal 11 2 6 2 4" xfId="7936"/>
    <cellStyle name="Normal 11 2 6 2 4 2" xfId="7937"/>
    <cellStyle name="Normal 11 2 6 2 4 2 2" xfId="7938"/>
    <cellStyle name="Normal 11 2 6 2 4 2 2 2" xfId="7939"/>
    <cellStyle name="Normal 11 2 6 2 4 2 3" xfId="7940"/>
    <cellStyle name="Normal 11 2 6 2 4 3" xfId="7941"/>
    <cellStyle name="Normal 11 2 6 2 4 3 2" xfId="7942"/>
    <cellStyle name="Normal 11 2 6 2 4 4" xfId="7943"/>
    <cellStyle name="Normal 11 2 6 2 5" xfId="7944"/>
    <cellStyle name="Normal 11 2 6 2 5 2" xfId="7945"/>
    <cellStyle name="Normal 11 2 6 2 5 2 2" xfId="7946"/>
    <cellStyle name="Normal 11 2 6 2 5 3" xfId="7947"/>
    <cellStyle name="Normal 11 2 6 2 6" xfId="7948"/>
    <cellStyle name="Normal 11 2 6 2 6 2" xfId="7949"/>
    <cellStyle name="Normal 11 2 6 2 7" xfId="7950"/>
    <cellStyle name="Normal 11 2 6 3" xfId="7951"/>
    <cellStyle name="Normal 11 2 6 3 2" xfId="7952"/>
    <cellStyle name="Normal 11 2 6 3 2 2" xfId="7953"/>
    <cellStyle name="Normal 11 2 6 3 2 2 2" xfId="7954"/>
    <cellStyle name="Normal 11 2 6 3 2 2 2 2" xfId="7955"/>
    <cellStyle name="Normal 11 2 6 3 2 2 3" xfId="7956"/>
    <cellStyle name="Normal 11 2 6 3 2 3" xfId="7957"/>
    <cellStyle name="Normal 11 2 6 3 2 3 2" xfId="7958"/>
    <cellStyle name="Normal 11 2 6 3 2 4" xfId="7959"/>
    <cellStyle name="Normal 11 2 6 3 3" xfId="7960"/>
    <cellStyle name="Normal 11 2 6 3 3 2" xfId="7961"/>
    <cellStyle name="Normal 11 2 6 3 3 2 2" xfId="7962"/>
    <cellStyle name="Normal 11 2 6 3 3 3" xfId="7963"/>
    <cellStyle name="Normal 11 2 6 3 4" xfId="7964"/>
    <cellStyle name="Normal 11 2 6 3 4 2" xfId="7965"/>
    <cellStyle name="Normal 11 2 6 3 5" xfId="7966"/>
    <cellStyle name="Normal 11 2 6 4" xfId="7967"/>
    <cellStyle name="Normal 11 2 6 4 2" xfId="7968"/>
    <cellStyle name="Normal 11 2 6 4 2 2" xfId="7969"/>
    <cellStyle name="Normal 11 2 6 4 2 2 2" xfId="7970"/>
    <cellStyle name="Normal 11 2 6 4 2 3" xfId="7971"/>
    <cellStyle name="Normal 11 2 6 4 3" xfId="7972"/>
    <cellStyle name="Normal 11 2 6 4 3 2" xfId="7973"/>
    <cellStyle name="Normal 11 2 6 4 4" xfId="7974"/>
    <cellStyle name="Normal 11 2 6 5" xfId="7975"/>
    <cellStyle name="Normal 11 2 6 5 2" xfId="7976"/>
    <cellStyle name="Normal 11 2 6 5 2 2" xfId="7977"/>
    <cellStyle name="Normal 11 2 6 5 2 2 2" xfId="7978"/>
    <cellStyle name="Normal 11 2 6 5 2 3" xfId="7979"/>
    <cellStyle name="Normal 11 2 6 5 3" xfId="7980"/>
    <cellStyle name="Normal 11 2 6 5 3 2" xfId="7981"/>
    <cellStyle name="Normal 11 2 6 5 4" xfId="7982"/>
    <cellStyle name="Normal 11 2 6 6" xfId="7983"/>
    <cellStyle name="Normal 11 2 6 6 2" xfId="7984"/>
    <cellStyle name="Normal 11 2 6 6 2 2" xfId="7985"/>
    <cellStyle name="Normal 11 2 6 6 3" xfId="7986"/>
    <cellStyle name="Normal 11 2 6 7" xfId="7987"/>
    <cellStyle name="Normal 11 2 6 7 2" xfId="7988"/>
    <cellStyle name="Normal 11 2 6 8" xfId="7989"/>
    <cellStyle name="Normal 11 2 7" xfId="7990"/>
    <cellStyle name="Normal 11 2 7 2" xfId="7991"/>
    <cellStyle name="Normal 11 2 7 2 2" xfId="7992"/>
    <cellStyle name="Normal 11 2 7 2 2 2" xfId="7993"/>
    <cellStyle name="Normal 11 2 7 2 2 2 2" xfId="7994"/>
    <cellStyle name="Normal 11 2 7 2 2 2 2 2" xfId="7995"/>
    <cellStyle name="Normal 11 2 7 2 2 2 3" xfId="7996"/>
    <cellStyle name="Normal 11 2 7 2 2 3" xfId="7997"/>
    <cellStyle name="Normal 11 2 7 2 2 3 2" xfId="7998"/>
    <cellStyle name="Normal 11 2 7 2 2 4" xfId="7999"/>
    <cellStyle name="Normal 11 2 7 2 3" xfId="8000"/>
    <cellStyle name="Normal 11 2 7 2 3 2" xfId="8001"/>
    <cellStyle name="Normal 11 2 7 2 3 2 2" xfId="8002"/>
    <cellStyle name="Normal 11 2 7 2 3 3" xfId="8003"/>
    <cellStyle name="Normal 11 2 7 2 4" xfId="8004"/>
    <cellStyle name="Normal 11 2 7 2 4 2" xfId="8005"/>
    <cellStyle name="Normal 11 2 7 2 5" xfId="8006"/>
    <cellStyle name="Normal 11 2 7 3" xfId="8007"/>
    <cellStyle name="Normal 11 2 7 3 2" xfId="8008"/>
    <cellStyle name="Normal 11 2 7 3 2 2" xfId="8009"/>
    <cellStyle name="Normal 11 2 7 3 2 2 2" xfId="8010"/>
    <cellStyle name="Normal 11 2 7 3 2 3" xfId="8011"/>
    <cellStyle name="Normal 11 2 7 3 3" xfId="8012"/>
    <cellStyle name="Normal 11 2 7 3 3 2" xfId="8013"/>
    <cellStyle name="Normal 11 2 7 3 4" xfId="8014"/>
    <cellStyle name="Normal 11 2 7 4" xfId="8015"/>
    <cellStyle name="Normal 11 2 7 4 2" xfId="8016"/>
    <cellStyle name="Normal 11 2 7 4 2 2" xfId="8017"/>
    <cellStyle name="Normal 11 2 7 4 2 2 2" xfId="8018"/>
    <cellStyle name="Normal 11 2 7 4 2 3" xfId="8019"/>
    <cellStyle name="Normal 11 2 7 4 3" xfId="8020"/>
    <cellStyle name="Normal 11 2 7 4 3 2" xfId="8021"/>
    <cellStyle name="Normal 11 2 7 4 4" xfId="8022"/>
    <cellStyle name="Normal 11 2 7 5" xfId="8023"/>
    <cellStyle name="Normal 11 2 7 5 2" xfId="8024"/>
    <cellStyle name="Normal 11 2 7 5 2 2" xfId="8025"/>
    <cellStyle name="Normal 11 2 7 5 3" xfId="8026"/>
    <cellStyle name="Normal 11 2 7 6" xfId="8027"/>
    <cellStyle name="Normal 11 2 7 6 2" xfId="8028"/>
    <cellStyle name="Normal 11 2 7 7" xfId="8029"/>
    <cellStyle name="Normal 11 2 8" xfId="8030"/>
    <cellStyle name="Normal 11 2 8 2" xfId="8031"/>
    <cellStyle name="Normal 11 2 8 2 2" xfId="8032"/>
    <cellStyle name="Normal 11 2 8 2 2 2" xfId="8033"/>
    <cellStyle name="Normal 11 2 8 2 2 2 2" xfId="8034"/>
    <cellStyle name="Normal 11 2 8 2 2 3" xfId="8035"/>
    <cellStyle name="Normal 11 2 8 2 3" xfId="8036"/>
    <cellStyle name="Normal 11 2 8 2 3 2" xfId="8037"/>
    <cellStyle name="Normal 11 2 8 2 4" xfId="8038"/>
    <cellStyle name="Normal 11 2 8 3" xfId="8039"/>
    <cellStyle name="Normal 11 2 8 3 2" xfId="8040"/>
    <cellStyle name="Normal 11 2 8 3 2 2" xfId="8041"/>
    <cellStyle name="Normal 11 2 8 3 2 2 2" xfId="8042"/>
    <cellStyle name="Normal 11 2 8 3 2 3" xfId="8043"/>
    <cellStyle name="Normal 11 2 8 3 3" xfId="8044"/>
    <cellStyle name="Normal 11 2 8 3 3 2" xfId="8045"/>
    <cellStyle name="Normal 11 2 8 3 4" xfId="8046"/>
    <cellStyle name="Normal 11 2 8 4" xfId="8047"/>
    <cellStyle name="Normal 11 2 8 4 2" xfId="8048"/>
    <cellStyle name="Normal 11 2 8 4 2 2" xfId="8049"/>
    <cellStyle name="Normal 11 2 8 4 3" xfId="8050"/>
    <cellStyle name="Normal 11 2 8 5" xfId="8051"/>
    <cellStyle name="Normal 11 2 8 5 2" xfId="8052"/>
    <cellStyle name="Normal 11 2 8 6" xfId="8053"/>
    <cellStyle name="Normal 11 2 9" xfId="8054"/>
    <cellStyle name="Normal 11 2 9 2" xfId="8055"/>
    <cellStyle name="Normal 11 2 9 2 2" xfId="8056"/>
    <cellStyle name="Normal 11 2 9 2 2 2" xfId="8057"/>
    <cellStyle name="Normal 11 2 9 2 3" xfId="8058"/>
    <cellStyle name="Normal 11 2 9 3" xfId="8059"/>
    <cellStyle name="Normal 11 2 9 3 2" xfId="8060"/>
    <cellStyle name="Normal 11 2 9 4" xfId="8061"/>
    <cellStyle name="Normal 11 3" xfId="8062"/>
    <cellStyle name="Normal 11 3 10" xfId="8063"/>
    <cellStyle name="Normal 11 3 10 2" xfId="8064"/>
    <cellStyle name="Normal 11 3 10 2 2" xfId="8065"/>
    <cellStyle name="Normal 11 3 10 3" xfId="8066"/>
    <cellStyle name="Normal 11 3 11" xfId="8067"/>
    <cellStyle name="Normal 11 3 11 2" xfId="8068"/>
    <cellStyle name="Normal 11 3 12" xfId="8069"/>
    <cellStyle name="Normal 11 3 13" xfId="8070"/>
    <cellStyle name="Normal 11 3 2" xfId="8071"/>
    <cellStyle name="Normal 11 3 2 2" xfId="8072"/>
    <cellStyle name="Normal 11 3 2 2 2" xfId="8073"/>
    <cellStyle name="Normal 11 3 2 2 2 2" xfId="8074"/>
    <cellStyle name="Normal 11 3 2 2 2 2 2" xfId="8075"/>
    <cellStyle name="Normal 11 3 2 2 2 2 2 2" xfId="8076"/>
    <cellStyle name="Normal 11 3 2 2 2 2 2 2 2" xfId="8077"/>
    <cellStyle name="Normal 11 3 2 2 2 2 2 3" xfId="8078"/>
    <cellStyle name="Normal 11 3 2 2 2 2 3" xfId="8079"/>
    <cellStyle name="Normal 11 3 2 2 2 2 3 2" xfId="8080"/>
    <cellStyle name="Normal 11 3 2 2 2 2 4" xfId="8081"/>
    <cellStyle name="Normal 11 3 2 2 2 3" xfId="8082"/>
    <cellStyle name="Normal 11 3 2 2 2 3 2" xfId="8083"/>
    <cellStyle name="Normal 11 3 2 2 2 3 2 2" xfId="8084"/>
    <cellStyle name="Normal 11 3 2 2 2 3 3" xfId="8085"/>
    <cellStyle name="Normal 11 3 2 2 2 4" xfId="8086"/>
    <cellStyle name="Normal 11 3 2 2 2 4 2" xfId="8087"/>
    <cellStyle name="Normal 11 3 2 2 2 5" xfId="8088"/>
    <cellStyle name="Normal 11 3 2 2 3" xfId="8089"/>
    <cellStyle name="Normal 11 3 2 2 3 2" xfId="8090"/>
    <cellStyle name="Normal 11 3 2 2 3 2 2" xfId="8091"/>
    <cellStyle name="Normal 11 3 2 2 3 2 2 2" xfId="8092"/>
    <cellStyle name="Normal 11 3 2 2 3 2 3" xfId="8093"/>
    <cellStyle name="Normal 11 3 2 2 3 3" xfId="8094"/>
    <cellStyle name="Normal 11 3 2 2 3 3 2" xfId="8095"/>
    <cellStyle name="Normal 11 3 2 2 3 4" xfId="8096"/>
    <cellStyle name="Normal 11 3 2 2 4" xfId="8097"/>
    <cellStyle name="Normal 11 3 2 2 4 2" xfId="8098"/>
    <cellStyle name="Normal 11 3 2 2 4 2 2" xfId="8099"/>
    <cellStyle name="Normal 11 3 2 2 4 2 2 2" xfId="8100"/>
    <cellStyle name="Normal 11 3 2 2 4 2 3" xfId="8101"/>
    <cellStyle name="Normal 11 3 2 2 4 3" xfId="8102"/>
    <cellStyle name="Normal 11 3 2 2 4 3 2" xfId="8103"/>
    <cellStyle name="Normal 11 3 2 2 4 4" xfId="8104"/>
    <cellStyle name="Normal 11 3 2 2 5" xfId="8105"/>
    <cellStyle name="Normal 11 3 2 2 5 2" xfId="8106"/>
    <cellStyle name="Normal 11 3 2 2 5 2 2" xfId="8107"/>
    <cellStyle name="Normal 11 3 2 2 5 3" xfId="8108"/>
    <cellStyle name="Normal 11 3 2 2 6" xfId="8109"/>
    <cellStyle name="Normal 11 3 2 2 6 2" xfId="8110"/>
    <cellStyle name="Normal 11 3 2 2 7" xfId="8111"/>
    <cellStyle name="Normal 11 3 2 3" xfId="8112"/>
    <cellStyle name="Normal 11 3 2 3 2" xfId="8113"/>
    <cellStyle name="Normal 11 3 2 3 2 2" xfId="8114"/>
    <cellStyle name="Normal 11 3 2 3 2 2 2" xfId="8115"/>
    <cellStyle name="Normal 11 3 2 3 2 2 2 2" xfId="8116"/>
    <cellStyle name="Normal 11 3 2 3 2 2 3" xfId="8117"/>
    <cellStyle name="Normal 11 3 2 3 2 3" xfId="8118"/>
    <cellStyle name="Normal 11 3 2 3 2 3 2" xfId="8119"/>
    <cellStyle name="Normal 11 3 2 3 2 4" xfId="8120"/>
    <cellStyle name="Normal 11 3 2 3 3" xfId="8121"/>
    <cellStyle name="Normal 11 3 2 3 3 2" xfId="8122"/>
    <cellStyle name="Normal 11 3 2 3 3 2 2" xfId="8123"/>
    <cellStyle name="Normal 11 3 2 3 3 2 2 2" xfId="8124"/>
    <cellStyle name="Normal 11 3 2 3 3 2 3" xfId="8125"/>
    <cellStyle name="Normal 11 3 2 3 3 3" xfId="8126"/>
    <cellStyle name="Normal 11 3 2 3 3 3 2" xfId="8127"/>
    <cellStyle name="Normal 11 3 2 3 3 4" xfId="8128"/>
    <cellStyle name="Normal 11 3 2 3 4" xfId="8129"/>
    <cellStyle name="Normal 11 3 2 3 4 2" xfId="8130"/>
    <cellStyle name="Normal 11 3 2 3 4 2 2" xfId="8131"/>
    <cellStyle name="Normal 11 3 2 3 4 3" xfId="8132"/>
    <cellStyle name="Normal 11 3 2 3 5" xfId="8133"/>
    <cellStyle name="Normal 11 3 2 3 5 2" xfId="8134"/>
    <cellStyle name="Normal 11 3 2 3 6" xfId="8135"/>
    <cellStyle name="Normal 11 3 2 4" xfId="8136"/>
    <cellStyle name="Normal 11 3 2 4 2" xfId="8137"/>
    <cellStyle name="Normal 11 3 2 4 2 2" xfId="8138"/>
    <cellStyle name="Normal 11 3 2 4 2 2 2" xfId="8139"/>
    <cellStyle name="Normal 11 3 2 4 2 3" xfId="8140"/>
    <cellStyle name="Normal 11 3 2 4 3" xfId="8141"/>
    <cellStyle name="Normal 11 3 2 4 3 2" xfId="8142"/>
    <cellStyle name="Normal 11 3 2 4 4" xfId="8143"/>
    <cellStyle name="Normal 11 3 2 5" xfId="8144"/>
    <cellStyle name="Normal 11 3 2 5 2" xfId="8145"/>
    <cellStyle name="Normal 11 3 2 5 2 2" xfId="8146"/>
    <cellStyle name="Normal 11 3 2 5 2 2 2" xfId="8147"/>
    <cellStyle name="Normal 11 3 2 5 2 3" xfId="8148"/>
    <cellStyle name="Normal 11 3 2 5 3" xfId="8149"/>
    <cellStyle name="Normal 11 3 2 5 3 2" xfId="8150"/>
    <cellStyle name="Normal 11 3 2 5 4" xfId="8151"/>
    <cellStyle name="Normal 11 3 2 6" xfId="8152"/>
    <cellStyle name="Normal 11 3 2 6 2" xfId="8153"/>
    <cellStyle name="Normal 11 3 2 6 2 2" xfId="8154"/>
    <cellStyle name="Normal 11 3 2 6 3" xfId="8155"/>
    <cellStyle name="Normal 11 3 2 7" xfId="8156"/>
    <cellStyle name="Normal 11 3 2 7 2" xfId="8157"/>
    <cellStyle name="Normal 11 3 2 8" xfId="8158"/>
    <cellStyle name="Normal 11 3 2 9" xfId="8159"/>
    <cellStyle name="Normal 11 3 3" xfId="8160"/>
    <cellStyle name="Normal 11 3 3 2" xfId="8161"/>
    <cellStyle name="Normal 11 3 3 2 2" xfId="8162"/>
    <cellStyle name="Normal 11 3 3 2 2 2" xfId="8163"/>
    <cellStyle name="Normal 11 3 3 2 2 2 2" xfId="8164"/>
    <cellStyle name="Normal 11 3 3 2 2 2 2 2" xfId="8165"/>
    <cellStyle name="Normal 11 3 3 2 2 2 2 2 2" xfId="8166"/>
    <cellStyle name="Normal 11 3 3 2 2 2 2 3" xfId="8167"/>
    <cellStyle name="Normal 11 3 3 2 2 2 3" xfId="8168"/>
    <cellStyle name="Normal 11 3 3 2 2 2 3 2" xfId="8169"/>
    <cellStyle name="Normal 11 3 3 2 2 2 4" xfId="8170"/>
    <cellStyle name="Normal 11 3 3 2 2 3" xfId="8171"/>
    <cellStyle name="Normal 11 3 3 2 2 3 2" xfId="8172"/>
    <cellStyle name="Normal 11 3 3 2 2 3 2 2" xfId="8173"/>
    <cellStyle name="Normal 11 3 3 2 2 3 3" xfId="8174"/>
    <cellStyle name="Normal 11 3 3 2 2 4" xfId="8175"/>
    <cellStyle name="Normal 11 3 3 2 2 4 2" xfId="8176"/>
    <cellStyle name="Normal 11 3 3 2 2 5" xfId="8177"/>
    <cellStyle name="Normal 11 3 3 2 3" xfId="8178"/>
    <cellStyle name="Normal 11 3 3 2 3 2" xfId="8179"/>
    <cellStyle name="Normal 11 3 3 2 3 2 2" xfId="8180"/>
    <cellStyle name="Normal 11 3 3 2 3 2 2 2" xfId="8181"/>
    <cellStyle name="Normal 11 3 3 2 3 2 3" xfId="8182"/>
    <cellStyle name="Normal 11 3 3 2 3 3" xfId="8183"/>
    <cellStyle name="Normal 11 3 3 2 3 3 2" xfId="8184"/>
    <cellStyle name="Normal 11 3 3 2 3 4" xfId="8185"/>
    <cellStyle name="Normal 11 3 3 2 4" xfId="8186"/>
    <cellStyle name="Normal 11 3 3 2 4 2" xfId="8187"/>
    <cellStyle name="Normal 11 3 3 2 4 2 2" xfId="8188"/>
    <cellStyle name="Normal 11 3 3 2 4 2 2 2" xfId="8189"/>
    <cellStyle name="Normal 11 3 3 2 4 2 3" xfId="8190"/>
    <cellStyle name="Normal 11 3 3 2 4 3" xfId="8191"/>
    <cellStyle name="Normal 11 3 3 2 4 3 2" xfId="8192"/>
    <cellStyle name="Normal 11 3 3 2 4 4" xfId="8193"/>
    <cellStyle name="Normal 11 3 3 2 5" xfId="8194"/>
    <cellStyle name="Normal 11 3 3 2 5 2" xfId="8195"/>
    <cellStyle name="Normal 11 3 3 2 5 2 2" xfId="8196"/>
    <cellStyle name="Normal 11 3 3 2 5 3" xfId="8197"/>
    <cellStyle name="Normal 11 3 3 2 6" xfId="8198"/>
    <cellStyle name="Normal 11 3 3 2 6 2" xfId="8199"/>
    <cellStyle name="Normal 11 3 3 2 7" xfId="8200"/>
    <cellStyle name="Normal 11 3 3 3" xfId="8201"/>
    <cellStyle name="Normal 11 3 3 3 2" xfId="8202"/>
    <cellStyle name="Normal 11 3 3 3 2 2" xfId="8203"/>
    <cellStyle name="Normal 11 3 3 3 2 2 2" xfId="8204"/>
    <cellStyle name="Normal 11 3 3 3 2 2 2 2" xfId="8205"/>
    <cellStyle name="Normal 11 3 3 3 2 2 3" xfId="8206"/>
    <cellStyle name="Normal 11 3 3 3 2 3" xfId="8207"/>
    <cellStyle name="Normal 11 3 3 3 2 3 2" xfId="8208"/>
    <cellStyle name="Normal 11 3 3 3 2 4" xfId="8209"/>
    <cellStyle name="Normal 11 3 3 3 3" xfId="8210"/>
    <cellStyle name="Normal 11 3 3 3 3 2" xfId="8211"/>
    <cellStyle name="Normal 11 3 3 3 3 2 2" xfId="8212"/>
    <cellStyle name="Normal 11 3 3 3 3 2 2 2" xfId="8213"/>
    <cellStyle name="Normal 11 3 3 3 3 2 3" xfId="8214"/>
    <cellStyle name="Normal 11 3 3 3 3 3" xfId="8215"/>
    <cellStyle name="Normal 11 3 3 3 3 3 2" xfId="8216"/>
    <cellStyle name="Normal 11 3 3 3 3 4" xfId="8217"/>
    <cellStyle name="Normal 11 3 3 3 4" xfId="8218"/>
    <cellStyle name="Normal 11 3 3 3 4 2" xfId="8219"/>
    <cellStyle name="Normal 11 3 3 3 4 2 2" xfId="8220"/>
    <cellStyle name="Normal 11 3 3 3 4 3" xfId="8221"/>
    <cellStyle name="Normal 11 3 3 3 5" xfId="8222"/>
    <cellStyle name="Normal 11 3 3 3 5 2" xfId="8223"/>
    <cellStyle name="Normal 11 3 3 3 6" xfId="8224"/>
    <cellStyle name="Normal 11 3 3 4" xfId="8225"/>
    <cellStyle name="Normal 11 3 3 4 2" xfId="8226"/>
    <cellStyle name="Normal 11 3 3 4 2 2" xfId="8227"/>
    <cellStyle name="Normal 11 3 3 4 2 2 2" xfId="8228"/>
    <cellStyle name="Normal 11 3 3 4 2 3" xfId="8229"/>
    <cellStyle name="Normal 11 3 3 4 3" xfId="8230"/>
    <cellStyle name="Normal 11 3 3 4 3 2" xfId="8231"/>
    <cellStyle name="Normal 11 3 3 4 4" xfId="8232"/>
    <cellStyle name="Normal 11 3 3 5" xfId="8233"/>
    <cellStyle name="Normal 11 3 3 5 2" xfId="8234"/>
    <cellStyle name="Normal 11 3 3 5 2 2" xfId="8235"/>
    <cellStyle name="Normal 11 3 3 5 2 2 2" xfId="8236"/>
    <cellStyle name="Normal 11 3 3 5 2 3" xfId="8237"/>
    <cellStyle name="Normal 11 3 3 5 3" xfId="8238"/>
    <cellStyle name="Normal 11 3 3 5 3 2" xfId="8239"/>
    <cellStyle name="Normal 11 3 3 5 4" xfId="8240"/>
    <cellStyle name="Normal 11 3 3 6" xfId="8241"/>
    <cellStyle name="Normal 11 3 3 6 2" xfId="8242"/>
    <cellStyle name="Normal 11 3 3 6 2 2" xfId="8243"/>
    <cellStyle name="Normal 11 3 3 6 3" xfId="8244"/>
    <cellStyle name="Normal 11 3 3 7" xfId="8245"/>
    <cellStyle name="Normal 11 3 3 7 2" xfId="8246"/>
    <cellStyle name="Normal 11 3 3 8" xfId="8247"/>
    <cellStyle name="Normal 11 3 3 9" xfId="8248"/>
    <cellStyle name="Normal 11 3 4" xfId="8249"/>
    <cellStyle name="Normal 11 3 4 2" xfId="8250"/>
    <cellStyle name="Normal 11 3 4 2 2" xfId="8251"/>
    <cellStyle name="Normal 11 3 4 2 2 2" xfId="8252"/>
    <cellStyle name="Normal 11 3 4 2 2 2 2" xfId="8253"/>
    <cellStyle name="Normal 11 3 4 2 2 2 2 2" xfId="8254"/>
    <cellStyle name="Normal 11 3 4 2 2 2 2 2 2" xfId="8255"/>
    <cellStyle name="Normal 11 3 4 2 2 2 2 3" xfId="8256"/>
    <cellStyle name="Normal 11 3 4 2 2 2 3" xfId="8257"/>
    <cellStyle name="Normal 11 3 4 2 2 2 3 2" xfId="8258"/>
    <cellStyle name="Normal 11 3 4 2 2 2 4" xfId="8259"/>
    <cellStyle name="Normal 11 3 4 2 2 3" xfId="8260"/>
    <cellStyle name="Normal 11 3 4 2 2 3 2" xfId="8261"/>
    <cellStyle name="Normal 11 3 4 2 2 3 2 2" xfId="8262"/>
    <cellStyle name="Normal 11 3 4 2 2 3 3" xfId="8263"/>
    <cellStyle name="Normal 11 3 4 2 2 4" xfId="8264"/>
    <cellStyle name="Normal 11 3 4 2 2 4 2" xfId="8265"/>
    <cellStyle name="Normal 11 3 4 2 2 5" xfId="8266"/>
    <cellStyle name="Normal 11 3 4 2 3" xfId="8267"/>
    <cellStyle name="Normal 11 3 4 2 3 2" xfId="8268"/>
    <cellStyle name="Normal 11 3 4 2 3 2 2" xfId="8269"/>
    <cellStyle name="Normal 11 3 4 2 3 2 2 2" xfId="8270"/>
    <cellStyle name="Normal 11 3 4 2 3 2 3" xfId="8271"/>
    <cellStyle name="Normal 11 3 4 2 3 3" xfId="8272"/>
    <cellStyle name="Normal 11 3 4 2 3 3 2" xfId="8273"/>
    <cellStyle name="Normal 11 3 4 2 3 4" xfId="8274"/>
    <cellStyle name="Normal 11 3 4 2 4" xfId="8275"/>
    <cellStyle name="Normal 11 3 4 2 4 2" xfId="8276"/>
    <cellStyle name="Normal 11 3 4 2 4 2 2" xfId="8277"/>
    <cellStyle name="Normal 11 3 4 2 4 2 2 2" xfId="8278"/>
    <cellStyle name="Normal 11 3 4 2 4 2 3" xfId="8279"/>
    <cellStyle name="Normal 11 3 4 2 4 3" xfId="8280"/>
    <cellStyle name="Normal 11 3 4 2 4 3 2" xfId="8281"/>
    <cellStyle name="Normal 11 3 4 2 4 4" xfId="8282"/>
    <cellStyle name="Normal 11 3 4 2 5" xfId="8283"/>
    <cellStyle name="Normal 11 3 4 2 5 2" xfId="8284"/>
    <cellStyle name="Normal 11 3 4 2 5 2 2" xfId="8285"/>
    <cellStyle name="Normal 11 3 4 2 5 3" xfId="8286"/>
    <cellStyle name="Normal 11 3 4 2 6" xfId="8287"/>
    <cellStyle name="Normal 11 3 4 2 6 2" xfId="8288"/>
    <cellStyle name="Normal 11 3 4 2 7" xfId="8289"/>
    <cellStyle name="Normal 11 3 4 3" xfId="8290"/>
    <cellStyle name="Normal 11 3 4 3 2" xfId="8291"/>
    <cellStyle name="Normal 11 3 4 3 2 2" xfId="8292"/>
    <cellStyle name="Normal 11 3 4 3 2 2 2" xfId="8293"/>
    <cellStyle name="Normal 11 3 4 3 2 2 2 2" xfId="8294"/>
    <cellStyle name="Normal 11 3 4 3 2 2 3" xfId="8295"/>
    <cellStyle name="Normal 11 3 4 3 2 3" xfId="8296"/>
    <cellStyle name="Normal 11 3 4 3 2 3 2" xfId="8297"/>
    <cellStyle name="Normal 11 3 4 3 2 4" xfId="8298"/>
    <cellStyle name="Normal 11 3 4 3 3" xfId="8299"/>
    <cellStyle name="Normal 11 3 4 3 3 2" xfId="8300"/>
    <cellStyle name="Normal 11 3 4 3 3 2 2" xfId="8301"/>
    <cellStyle name="Normal 11 3 4 3 3 3" xfId="8302"/>
    <cellStyle name="Normal 11 3 4 3 4" xfId="8303"/>
    <cellStyle name="Normal 11 3 4 3 4 2" xfId="8304"/>
    <cellStyle name="Normal 11 3 4 3 5" xfId="8305"/>
    <cellStyle name="Normal 11 3 4 4" xfId="8306"/>
    <cellStyle name="Normal 11 3 4 4 2" xfId="8307"/>
    <cellStyle name="Normal 11 3 4 4 2 2" xfId="8308"/>
    <cellStyle name="Normal 11 3 4 4 2 2 2" xfId="8309"/>
    <cellStyle name="Normal 11 3 4 4 2 3" xfId="8310"/>
    <cellStyle name="Normal 11 3 4 4 3" xfId="8311"/>
    <cellStyle name="Normal 11 3 4 4 3 2" xfId="8312"/>
    <cellStyle name="Normal 11 3 4 4 4" xfId="8313"/>
    <cellStyle name="Normal 11 3 4 5" xfId="8314"/>
    <cellStyle name="Normal 11 3 4 5 2" xfId="8315"/>
    <cellStyle name="Normal 11 3 4 5 2 2" xfId="8316"/>
    <cellStyle name="Normal 11 3 4 5 2 2 2" xfId="8317"/>
    <cellStyle name="Normal 11 3 4 5 2 3" xfId="8318"/>
    <cellStyle name="Normal 11 3 4 5 3" xfId="8319"/>
    <cellStyle name="Normal 11 3 4 5 3 2" xfId="8320"/>
    <cellStyle name="Normal 11 3 4 5 4" xfId="8321"/>
    <cellStyle name="Normal 11 3 4 6" xfId="8322"/>
    <cellStyle name="Normal 11 3 4 6 2" xfId="8323"/>
    <cellStyle name="Normal 11 3 4 6 2 2" xfId="8324"/>
    <cellStyle name="Normal 11 3 4 6 3" xfId="8325"/>
    <cellStyle name="Normal 11 3 4 7" xfId="8326"/>
    <cellStyle name="Normal 11 3 4 7 2" xfId="8327"/>
    <cellStyle name="Normal 11 3 4 8" xfId="8328"/>
    <cellStyle name="Normal 11 3 5" xfId="8329"/>
    <cellStyle name="Normal 11 3 5 2" xfId="8330"/>
    <cellStyle name="Normal 11 3 5 2 2" xfId="8331"/>
    <cellStyle name="Normal 11 3 5 2 2 2" xfId="8332"/>
    <cellStyle name="Normal 11 3 5 2 2 2 2" xfId="8333"/>
    <cellStyle name="Normal 11 3 5 2 2 2 2 2" xfId="8334"/>
    <cellStyle name="Normal 11 3 5 2 2 2 2 2 2" xfId="8335"/>
    <cellStyle name="Normal 11 3 5 2 2 2 2 3" xfId="8336"/>
    <cellStyle name="Normal 11 3 5 2 2 2 3" xfId="8337"/>
    <cellStyle name="Normal 11 3 5 2 2 2 3 2" xfId="8338"/>
    <cellStyle name="Normal 11 3 5 2 2 2 4" xfId="8339"/>
    <cellStyle name="Normal 11 3 5 2 2 3" xfId="8340"/>
    <cellStyle name="Normal 11 3 5 2 2 3 2" xfId="8341"/>
    <cellStyle name="Normal 11 3 5 2 2 3 2 2" xfId="8342"/>
    <cellStyle name="Normal 11 3 5 2 2 3 3" xfId="8343"/>
    <cellStyle name="Normal 11 3 5 2 2 4" xfId="8344"/>
    <cellStyle name="Normal 11 3 5 2 2 4 2" xfId="8345"/>
    <cellStyle name="Normal 11 3 5 2 2 5" xfId="8346"/>
    <cellStyle name="Normal 11 3 5 2 3" xfId="8347"/>
    <cellStyle name="Normal 11 3 5 2 3 2" xfId="8348"/>
    <cellStyle name="Normal 11 3 5 2 3 2 2" xfId="8349"/>
    <cellStyle name="Normal 11 3 5 2 3 2 2 2" xfId="8350"/>
    <cellStyle name="Normal 11 3 5 2 3 2 3" xfId="8351"/>
    <cellStyle name="Normal 11 3 5 2 3 3" xfId="8352"/>
    <cellStyle name="Normal 11 3 5 2 3 3 2" xfId="8353"/>
    <cellStyle name="Normal 11 3 5 2 3 4" xfId="8354"/>
    <cellStyle name="Normal 11 3 5 2 4" xfId="8355"/>
    <cellStyle name="Normal 11 3 5 2 4 2" xfId="8356"/>
    <cellStyle name="Normal 11 3 5 2 4 2 2" xfId="8357"/>
    <cellStyle name="Normal 11 3 5 2 4 2 2 2" xfId="8358"/>
    <cellStyle name="Normal 11 3 5 2 4 2 3" xfId="8359"/>
    <cellStyle name="Normal 11 3 5 2 4 3" xfId="8360"/>
    <cellStyle name="Normal 11 3 5 2 4 3 2" xfId="8361"/>
    <cellStyle name="Normal 11 3 5 2 4 4" xfId="8362"/>
    <cellStyle name="Normal 11 3 5 2 5" xfId="8363"/>
    <cellStyle name="Normal 11 3 5 2 5 2" xfId="8364"/>
    <cellStyle name="Normal 11 3 5 2 5 2 2" xfId="8365"/>
    <cellStyle name="Normal 11 3 5 2 5 3" xfId="8366"/>
    <cellStyle name="Normal 11 3 5 2 6" xfId="8367"/>
    <cellStyle name="Normal 11 3 5 2 6 2" xfId="8368"/>
    <cellStyle name="Normal 11 3 5 2 7" xfId="8369"/>
    <cellStyle name="Normal 11 3 5 3" xfId="8370"/>
    <cellStyle name="Normal 11 3 5 3 2" xfId="8371"/>
    <cellStyle name="Normal 11 3 5 3 2 2" xfId="8372"/>
    <cellStyle name="Normal 11 3 5 3 2 2 2" xfId="8373"/>
    <cellStyle name="Normal 11 3 5 3 2 2 2 2" xfId="8374"/>
    <cellStyle name="Normal 11 3 5 3 2 2 3" xfId="8375"/>
    <cellStyle name="Normal 11 3 5 3 2 3" xfId="8376"/>
    <cellStyle name="Normal 11 3 5 3 2 3 2" xfId="8377"/>
    <cellStyle name="Normal 11 3 5 3 2 4" xfId="8378"/>
    <cellStyle name="Normal 11 3 5 3 3" xfId="8379"/>
    <cellStyle name="Normal 11 3 5 3 3 2" xfId="8380"/>
    <cellStyle name="Normal 11 3 5 3 3 2 2" xfId="8381"/>
    <cellStyle name="Normal 11 3 5 3 3 3" xfId="8382"/>
    <cellStyle name="Normal 11 3 5 3 4" xfId="8383"/>
    <cellStyle name="Normal 11 3 5 3 4 2" xfId="8384"/>
    <cellStyle name="Normal 11 3 5 3 5" xfId="8385"/>
    <cellStyle name="Normal 11 3 5 4" xfId="8386"/>
    <cellStyle name="Normal 11 3 5 4 2" xfId="8387"/>
    <cellStyle name="Normal 11 3 5 4 2 2" xfId="8388"/>
    <cellStyle name="Normal 11 3 5 4 2 2 2" xfId="8389"/>
    <cellStyle name="Normal 11 3 5 4 2 3" xfId="8390"/>
    <cellStyle name="Normal 11 3 5 4 3" xfId="8391"/>
    <cellStyle name="Normal 11 3 5 4 3 2" xfId="8392"/>
    <cellStyle name="Normal 11 3 5 4 4" xfId="8393"/>
    <cellStyle name="Normal 11 3 5 5" xfId="8394"/>
    <cellStyle name="Normal 11 3 5 5 2" xfId="8395"/>
    <cellStyle name="Normal 11 3 5 5 2 2" xfId="8396"/>
    <cellStyle name="Normal 11 3 5 5 2 2 2" xfId="8397"/>
    <cellStyle name="Normal 11 3 5 5 2 3" xfId="8398"/>
    <cellStyle name="Normal 11 3 5 5 3" xfId="8399"/>
    <cellStyle name="Normal 11 3 5 5 3 2" xfId="8400"/>
    <cellStyle name="Normal 11 3 5 5 4" xfId="8401"/>
    <cellStyle name="Normal 11 3 5 6" xfId="8402"/>
    <cellStyle name="Normal 11 3 5 6 2" xfId="8403"/>
    <cellStyle name="Normal 11 3 5 6 2 2" xfId="8404"/>
    <cellStyle name="Normal 11 3 5 6 3" xfId="8405"/>
    <cellStyle name="Normal 11 3 5 7" xfId="8406"/>
    <cellStyle name="Normal 11 3 5 7 2" xfId="8407"/>
    <cellStyle name="Normal 11 3 5 8" xfId="8408"/>
    <cellStyle name="Normal 11 3 6" xfId="8409"/>
    <cellStyle name="Normal 11 3 6 2" xfId="8410"/>
    <cellStyle name="Normal 11 3 6 2 2" xfId="8411"/>
    <cellStyle name="Normal 11 3 6 2 2 2" xfId="8412"/>
    <cellStyle name="Normal 11 3 6 2 2 2 2" xfId="8413"/>
    <cellStyle name="Normal 11 3 6 2 2 2 2 2" xfId="8414"/>
    <cellStyle name="Normal 11 3 6 2 2 2 3" xfId="8415"/>
    <cellStyle name="Normal 11 3 6 2 2 3" xfId="8416"/>
    <cellStyle name="Normal 11 3 6 2 2 3 2" xfId="8417"/>
    <cellStyle name="Normal 11 3 6 2 2 4" xfId="8418"/>
    <cellStyle name="Normal 11 3 6 2 3" xfId="8419"/>
    <cellStyle name="Normal 11 3 6 2 3 2" xfId="8420"/>
    <cellStyle name="Normal 11 3 6 2 3 2 2" xfId="8421"/>
    <cellStyle name="Normal 11 3 6 2 3 3" xfId="8422"/>
    <cellStyle name="Normal 11 3 6 2 4" xfId="8423"/>
    <cellStyle name="Normal 11 3 6 2 4 2" xfId="8424"/>
    <cellStyle name="Normal 11 3 6 2 5" xfId="8425"/>
    <cellStyle name="Normal 11 3 6 3" xfId="8426"/>
    <cellStyle name="Normal 11 3 6 3 2" xfId="8427"/>
    <cellStyle name="Normal 11 3 6 3 2 2" xfId="8428"/>
    <cellStyle name="Normal 11 3 6 3 2 2 2" xfId="8429"/>
    <cellStyle name="Normal 11 3 6 3 2 3" xfId="8430"/>
    <cellStyle name="Normal 11 3 6 3 3" xfId="8431"/>
    <cellStyle name="Normal 11 3 6 3 3 2" xfId="8432"/>
    <cellStyle name="Normal 11 3 6 3 4" xfId="8433"/>
    <cellStyle name="Normal 11 3 6 4" xfId="8434"/>
    <cellStyle name="Normal 11 3 6 4 2" xfId="8435"/>
    <cellStyle name="Normal 11 3 6 4 2 2" xfId="8436"/>
    <cellStyle name="Normal 11 3 6 4 2 2 2" xfId="8437"/>
    <cellStyle name="Normal 11 3 6 4 2 3" xfId="8438"/>
    <cellStyle name="Normal 11 3 6 4 3" xfId="8439"/>
    <cellStyle name="Normal 11 3 6 4 3 2" xfId="8440"/>
    <cellStyle name="Normal 11 3 6 4 4" xfId="8441"/>
    <cellStyle name="Normal 11 3 6 5" xfId="8442"/>
    <cellStyle name="Normal 11 3 6 5 2" xfId="8443"/>
    <cellStyle name="Normal 11 3 6 5 2 2" xfId="8444"/>
    <cellStyle name="Normal 11 3 6 5 3" xfId="8445"/>
    <cellStyle name="Normal 11 3 6 6" xfId="8446"/>
    <cellStyle name="Normal 11 3 6 6 2" xfId="8447"/>
    <cellStyle name="Normal 11 3 6 7" xfId="8448"/>
    <cellStyle name="Normal 11 3 7" xfId="8449"/>
    <cellStyle name="Normal 11 3 7 2" xfId="8450"/>
    <cellStyle name="Normal 11 3 7 2 2" xfId="8451"/>
    <cellStyle name="Normal 11 3 7 2 2 2" xfId="8452"/>
    <cellStyle name="Normal 11 3 7 2 2 2 2" xfId="8453"/>
    <cellStyle name="Normal 11 3 7 2 2 3" xfId="8454"/>
    <cellStyle name="Normal 11 3 7 2 3" xfId="8455"/>
    <cellStyle name="Normal 11 3 7 2 3 2" xfId="8456"/>
    <cellStyle name="Normal 11 3 7 2 4" xfId="8457"/>
    <cellStyle name="Normal 11 3 7 3" xfId="8458"/>
    <cellStyle name="Normal 11 3 7 3 2" xfId="8459"/>
    <cellStyle name="Normal 11 3 7 3 2 2" xfId="8460"/>
    <cellStyle name="Normal 11 3 7 3 2 2 2" xfId="8461"/>
    <cellStyle name="Normal 11 3 7 3 2 3" xfId="8462"/>
    <cellStyle name="Normal 11 3 7 3 3" xfId="8463"/>
    <cellStyle name="Normal 11 3 7 3 3 2" xfId="8464"/>
    <cellStyle name="Normal 11 3 7 3 4" xfId="8465"/>
    <cellStyle name="Normal 11 3 7 4" xfId="8466"/>
    <cellStyle name="Normal 11 3 7 4 2" xfId="8467"/>
    <cellStyle name="Normal 11 3 7 4 2 2" xfId="8468"/>
    <cellStyle name="Normal 11 3 7 4 3" xfId="8469"/>
    <cellStyle name="Normal 11 3 7 5" xfId="8470"/>
    <cellStyle name="Normal 11 3 7 5 2" xfId="8471"/>
    <cellStyle name="Normal 11 3 7 6" xfId="8472"/>
    <cellStyle name="Normal 11 3 8" xfId="8473"/>
    <cellStyle name="Normal 11 3 8 2" xfId="8474"/>
    <cellStyle name="Normal 11 3 8 2 2" xfId="8475"/>
    <cellStyle name="Normal 11 3 8 2 2 2" xfId="8476"/>
    <cellStyle name="Normal 11 3 8 2 3" xfId="8477"/>
    <cellStyle name="Normal 11 3 8 3" xfId="8478"/>
    <cellStyle name="Normal 11 3 8 3 2" xfId="8479"/>
    <cellStyle name="Normal 11 3 8 4" xfId="8480"/>
    <cellStyle name="Normal 11 3 9" xfId="8481"/>
    <cellStyle name="Normal 11 3 9 2" xfId="8482"/>
    <cellStyle name="Normal 11 3 9 2 2" xfId="8483"/>
    <cellStyle name="Normal 11 3 9 2 2 2" xfId="8484"/>
    <cellStyle name="Normal 11 3 9 2 3" xfId="8485"/>
    <cellStyle name="Normal 11 3 9 3" xfId="8486"/>
    <cellStyle name="Normal 11 3 9 3 2" xfId="8487"/>
    <cellStyle name="Normal 11 3 9 4" xfId="8488"/>
    <cellStyle name="Normal 11 4" xfId="8489"/>
    <cellStyle name="Normal 11 4 2" xfId="8490"/>
    <cellStyle name="Normal 11 4 2 2" xfId="8491"/>
    <cellStyle name="Normal 11 4 2 2 2" xfId="8492"/>
    <cellStyle name="Normal 11 4 2 2 2 2" xfId="8493"/>
    <cellStyle name="Normal 11 4 2 2 2 2 2" xfId="8494"/>
    <cellStyle name="Normal 11 4 2 2 2 2 2 2" xfId="8495"/>
    <cellStyle name="Normal 11 4 2 2 2 2 3" xfId="8496"/>
    <cellStyle name="Normal 11 4 2 2 2 3" xfId="8497"/>
    <cellStyle name="Normal 11 4 2 2 2 3 2" xfId="8498"/>
    <cellStyle name="Normal 11 4 2 2 2 4" xfId="8499"/>
    <cellStyle name="Normal 11 4 2 2 3" xfId="8500"/>
    <cellStyle name="Normal 11 4 2 2 3 2" xfId="8501"/>
    <cellStyle name="Normal 11 4 2 2 3 2 2" xfId="8502"/>
    <cellStyle name="Normal 11 4 2 2 3 3" xfId="8503"/>
    <cellStyle name="Normal 11 4 2 2 4" xfId="8504"/>
    <cellStyle name="Normal 11 4 2 2 4 2" xfId="8505"/>
    <cellStyle name="Normal 11 4 2 2 5" xfId="8506"/>
    <cellStyle name="Normal 11 4 2 3" xfId="8507"/>
    <cellStyle name="Normal 11 4 2 3 2" xfId="8508"/>
    <cellStyle name="Normal 11 4 2 3 2 2" xfId="8509"/>
    <cellStyle name="Normal 11 4 2 3 2 2 2" xfId="8510"/>
    <cellStyle name="Normal 11 4 2 3 2 3" xfId="8511"/>
    <cellStyle name="Normal 11 4 2 3 3" xfId="8512"/>
    <cellStyle name="Normal 11 4 2 3 3 2" xfId="8513"/>
    <cellStyle name="Normal 11 4 2 3 4" xfId="8514"/>
    <cellStyle name="Normal 11 4 2 4" xfId="8515"/>
    <cellStyle name="Normal 11 4 2 4 2" xfId="8516"/>
    <cellStyle name="Normal 11 4 2 4 2 2" xfId="8517"/>
    <cellStyle name="Normal 11 4 2 4 2 2 2" xfId="8518"/>
    <cellStyle name="Normal 11 4 2 4 2 3" xfId="8519"/>
    <cellStyle name="Normal 11 4 2 4 3" xfId="8520"/>
    <cellStyle name="Normal 11 4 2 4 3 2" xfId="8521"/>
    <cellStyle name="Normal 11 4 2 4 4" xfId="8522"/>
    <cellStyle name="Normal 11 4 2 5" xfId="8523"/>
    <cellStyle name="Normal 11 4 2 5 2" xfId="8524"/>
    <cellStyle name="Normal 11 4 2 5 2 2" xfId="8525"/>
    <cellStyle name="Normal 11 4 2 5 3" xfId="8526"/>
    <cellStyle name="Normal 11 4 2 6" xfId="8527"/>
    <cellStyle name="Normal 11 4 2 6 2" xfId="8528"/>
    <cellStyle name="Normal 11 4 2 7" xfId="8529"/>
    <cellStyle name="Normal 11 4 3" xfId="8530"/>
    <cellStyle name="Normal 11 4 3 2" xfId="8531"/>
    <cellStyle name="Normal 11 4 3 2 2" xfId="8532"/>
    <cellStyle name="Normal 11 4 3 2 2 2" xfId="8533"/>
    <cellStyle name="Normal 11 4 3 2 2 2 2" xfId="8534"/>
    <cellStyle name="Normal 11 4 3 2 2 3" xfId="8535"/>
    <cellStyle name="Normal 11 4 3 2 3" xfId="8536"/>
    <cellStyle name="Normal 11 4 3 2 3 2" xfId="8537"/>
    <cellStyle name="Normal 11 4 3 2 4" xfId="8538"/>
    <cellStyle name="Normal 11 4 3 3" xfId="8539"/>
    <cellStyle name="Normal 11 4 3 3 2" xfId="8540"/>
    <cellStyle name="Normal 11 4 3 3 2 2" xfId="8541"/>
    <cellStyle name="Normal 11 4 3 3 2 2 2" xfId="8542"/>
    <cellStyle name="Normal 11 4 3 3 2 3" xfId="8543"/>
    <cellStyle name="Normal 11 4 3 3 3" xfId="8544"/>
    <cellStyle name="Normal 11 4 3 3 3 2" xfId="8545"/>
    <cellStyle name="Normal 11 4 3 3 4" xfId="8546"/>
    <cellStyle name="Normal 11 4 3 4" xfId="8547"/>
    <cellStyle name="Normal 11 4 3 4 2" xfId="8548"/>
    <cellStyle name="Normal 11 4 3 4 2 2" xfId="8549"/>
    <cellStyle name="Normal 11 4 3 4 3" xfId="8550"/>
    <cellStyle name="Normal 11 4 3 5" xfId="8551"/>
    <cellStyle name="Normal 11 4 3 5 2" xfId="8552"/>
    <cellStyle name="Normal 11 4 3 6" xfId="8553"/>
    <cellStyle name="Normal 11 4 4" xfId="8554"/>
    <cellStyle name="Normal 11 4 4 2" xfId="8555"/>
    <cellStyle name="Normal 11 4 4 2 2" xfId="8556"/>
    <cellStyle name="Normal 11 4 4 2 2 2" xfId="8557"/>
    <cellStyle name="Normal 11 4 4 2 3" xfId="8558"/>
    <cellStyle name="Normal 11 4 4 3" xfId="8559"/>
    <cellStyle name="Normal 11 4 4 3 2" xfId="8560"/>
    <cellStyle name="Normal 11 4 4 4" xfId="8561"/>
    <cellStyle name="Normal 11 4 5" xfId="8562"/>
    <cellStyle name="Normal 11 4 5 2" xfId="8563"/>
    <cellStyle name="Normal 11 4 5 2 2" xfId="8564"/>
    <cellStyle name="Normal 11 4 5 2 2 2" xfId="8565"/>
    <cellStyle name="Normal 11 4 5 2 3" xfId="8566"/>
    <cellStyle name="Normal 11 4 5 3" xfId="8567"/>
    <cellStyle name="Normal 11 4 5 3 2" xfId="8568"/>
    <cellStyle name="Normal 11 4 5 4" xfId="8569"/>
    <cellStyle name="Normal 11 4 6" xfId="8570"/>
    <cellStyle name="Normal 11 4 6 2" xfId="8571"/>
    <cellStyle name="Normal 11 4 6 2 2" xfId="8572"/>
    <cellStyle name="Normal 11 4 6 3" xfId="8573"/>
    <cellStyle name="Normal 11 4 7" xfId="8574"/>
    <cellStyle name="Normal 11 4 7 2" xfId="8575"/>
    <cellStyle name="Normal 11 4 8" xfId="8576"/>
    <cellStyle name="Normal 11 4 9" xfId="8577"/>
    <cellStyle name="Normal 11 5" xfId="8578"/>
    <cellStyle name="Normal 11 5 2" xfId="8579"/>
    <cellStyle name="Normal 11 5 2 2" xfId="8580"/>
    <cellStyle name="Normal 11 5 2 2 2" xfId="8581"/>
    <cellStyle name="Normal 11 5 2 2 2 2" xfId="8582"/>
    <cellStyle name="Normal 11 5 2 2 2 2 2" xfId="8583"/>
    <cellStyle name="Normal 11 5 2 2 2 2 2 2" xfId="8584"/>
    <cellStyle name="Normal 11 5 2 2 2 2 3" xfId="8585"/>
    <cellStyle name="Normal 11 5 2 2 2 3" xfId="8586"/>
    <cellStyle name="Normal 11 5 2 2 2 3 2" xfId="8587"/>
    <cellStyle name="Normal 11 5 2 2 2 4" xfId="8588"/>
    <cellStyle name="Normal 11 5 2 2 3" xfId="8589"/>
    <cellStyle name="Normal 11 5 2 2 3 2" xfId="8590"/>
    <cellStyle name="Normal 11 5 2 2 3 2 2" xfId="8591"/>
    <cellStyle name="Normal 11 5 2 2 3 3" xfId="8592"/>
    <cellStyle name="Normal 11 5 2 2 4" xfId="8593"/>
    <cellStyle name="Normal 11 5 2 2 4 2" xfId="8594"/>
    <cellStyle name="Normal 11 5 2 2 5" xfId="8595"/>
    <cellStyle name="Normal 11 5 2 3" xfId="8596"/>
    <cellStyle name="Normal 11 5 2 3 2" xfId="8597"/>
    <cellStyle name="Normal 11 5 2 3 2 2" xfId="8598"/>
    <cellStyle name="Normal 11 5 2 3 2 2 2" xfId="8599"/>
    <cellStyle name="Normal 11 5 2 3 2 3" xfId="8600"/>
    <cellStyle name="Normal 11 5 2 3 3" xfId="8601"/>
    <cellStyle name="Normal 11 5 2 3 3 2" xfId="8602"/>
    <cellStyle name="Normal 11 5 2 3 4" xfId="8603"/>
    <cellStyle name="Normal 11 5 2 4" xfId="8604"/>
    <cellStyle name="Normal 11 5 2 4 2" xfId="8605"/>
    <cellStyle name="Normal 11 5 2 4 2 2" xfId="8606"/>
    <cellStyle name="Normal 11 5 2 4 2 2 2" xfId="8607"/>
    <cellStyle name="Normal 11 5 2 4 2 3" xfId="8608"/>
    <cellStyle name="Normal 11 5 2 4 3" xfId="8609"/>
    <cellStyle name="Normal 11 5 2 4 3 2" xfId="8610"/>
    <cellStyle name="Normal 11 5 2 4 4" xfId="8611"/>
    <cellStyle name="Normal 11 5 2 5" xfId="8612"/>
    <cellStyle name="Normal 11 5 2 5 2" xfId="8613"/>
    <cellStyle name="Normal 11 5 2 5 2 2" xfId="8614"/>
    <cellStyle name="Normal 11 5 2 5 3" xfId="8615"/>
    <cellStyle name="Normal 11 5 2 6" xfId="8616"/>
    <cellStyle name="Normal 11 5 2 6 2" xfId="8617"/>
    <cellStyle name="Normal 11 5 2 7" xfId="8618"/>
    <cellStyle name="Normal 11 5 3" xfId="8619"/>
    <cellStyle name="Normal 11 5 3 2" xfId="8620"/>
    <cellStyle name="Normal 11 5 3 2 2" xfId="8621"/>
    <cellStyle name="Normal 11 5 3 2 2 2" xfId="8622"/>
    <cellStyle name="Normal 11 5 3 2 2 2 2" xfId="8623"/>
    <cellStyle name="Normal 11 5 3 2 2 3" xfId="8624"/>
    <cellStyle name="Normal 11 5 3 2 3" xfId="8625"/>
    <cellStyle name="Normal 11 5 3 2 3 2" xfId="8626"/>
    <cellStyle name="Normal 11 5 3 2 4" xfId="8627"/>
    <cellStyle name="Normal 11 5 3 3" xfId="8628"/>
    <cellStyle name="Normal 11 5 3 3 2" xfId="8629"/>
    <cellStyle name="Normal 11 5 3 3 2 2" xfId="8630"/>
    <cellStyle name="Normal 11 5 3 3 2 2 2" xfId="8631"/>
    <cellStyle name="Normal 11 5 3 3 2 3" xfId="8632"/>
    <cellStyle name="Normal 11 5 3 3 3" xfId="8633"/>
    <cellStyle name="Normal 11 5 3 3 3 2" xfId="8634"/>
    <cellStyle name="Normal 11 5 3 3 4" xfId="8635"/>
    <cellStyle name="Normal 11 5 3 4" xfId="8636"/>
    <cellStyle name="Normal 11 5 3 4 2" xfId="8637"/>
    <cellStyle name="Normal 11 5 3 4 2 2" xfId="8638"/>
    <cellStyle name="Normal 11 5 3 4 3" xfId="8639"/>
    <cellStyle name="Normal 11 5 3 5" xfId="8640"/>
    <cellStyle name="Normal 11 5 3 5 2" xfId="8641"/>
    <cellStyle name="Normal 11 5 3 6" xfId="8642"/>
    <cellStyle name="Normal 11 5 4" xfId="8643"/>
    <cellStyle name="Normal 11 5 4 2" xfId="8644"/>
    <cellStyle name="Normal 11 5 4 2 2" xfId="8645"/>
    <cellStyle name="Normal 11 5 4 2 2 2" xfId="8646"/>
    <cellStyle name="Normal 11 5 4 2 3" xfId="8647"/>
    <cellStyle name="Normal 11 5 4 3" xfId="8648"/>
    <cellStyle name="Normal 11 5 4 3 2" xfId="8649"/>
    <cellStyle name="Normal 11 5 4 4" xfId="8650"/>
    <cellStyle name="Normal 11 5 5" xfId="8651"/>
    <cellStyle name="Normal 11 5 5 2" xfId="8652"/>
    <cellStyle name="Normal 11 5 5 2 2" xfId="8653"/>
    <cellStyle name="Normal 11 5 5 2 2 2" xfId="8654"/>
    <cellStyle name="Normal 11 5 5 2 3" xfId="8655"/>
    <cellStyle name="Normal 11 5 5 3" xfId="8656"/>
    <cellStyle name="Normal 11 5 5 3 2" xfId="8657"/>
    <cellStyle name="Normal 11 5 5 4" xfId="8658"/>
    <cellStyle name="Normal 11 5 6" xfId="8659"/>
    <cellStyle name="Normal 11 5 6 2" xfId="8660"/>
    <cellStyle name="Normal 11 5 6 2 2" xfId="8661"/>
    <cellStyle name="Normal 11 5 6 3" xfId="8662"/>
    <cellStyle name="Normal 11 5 7" xfId="8663"/>
    <cellStyle name="Normal 11 5 7 2" xfId="8664"/>
    <cellStyle name="Normal 11 5 8" xfId="8665"/>
    <cellStyle name="Normal 11 5 9" xfId="8666"/>
    <cellStyle name="Normal 11 6" xfId="8667"/>
    <cellStyle name="Normal 11 6 2" xfId="8668"/>
    <cellStyle name="Normal 11 6 2 2" xfId="8669"/>
    <cellStyle name="Normal 11 6 2 2 2" xfId="8670"/>
    <cellStyle name="Normal 11 6 2 2 2 2" xfId="8671"/>
    <cellStyle name="Normal 11 6 2 2 2 2 2" xfId="8672"/>
    <cellStyle name="Normal 11 6 2 2 2 2 2 2" xfId="8673"/>
    <cellStyle name="Normal 11 6 2 2 2 2 3" xfId="8674"/>
    <cellStyle name="Normal 11 6 2 2 2 3" xfId="8675"/>
    <cellStyle name="Normal 11 6 2 2 2 3 2" xfId="8676"/>
    <cellStyle name="Normal 11 6 2 2 2 4" xfId="8677"/>
    <cellStyle name="Normal 11 6 2 2 3" xfId="8678"/>
    <cellStyle name="Normal 11 6 2 2 3 2" xfId="8679"/>
    <cellStyle name="Normal 11 6 2 2 3 2 2" xfId="8680"/>
    <cellStyle name="Normal 11 6 2 2 3 3" xfId="8681"/>
    <cellStyle name="Normal 11 6 2 2 4" xfId="8682"/>
    <cellStyle name="Normal 11 6 2 2 4 2" xfId="8683"/>
    <cellStyle name="Normal 11 6 2 2 5" xfId="8684"/>
    <cellStyle name="Normal 11 6 2 3" xfId="8685"/>
    <cellStyle name="Normal 11 6 2 3 2" xfId="8686"/>
    <cellStyle name="Normal 11 6 2 3 2 2" xfId="8687"/>
    <cellStyle name="Normal 11 6 2 3 2 2 2" xfId="8688"/>
    <cellStyle name="Normal 11 6 2 3 2 3" xfId="8689"/>
    <cellStyle name="Normal 11 6 2 3 3" xfId="8690"/>
    <cellStyle name="Normal 11 6 2 3 3 2" xfId="8691"/>
    <cellStyle name="Normal 11 6 2 3 4" xfId="8692"/>
    <cellStyle name="Normal 11 6 2 4" xfId="8693"/>
    <cellStyle name="Normal 11 6 2 4 2" xfId="8694"/>
    <cellStyle name="Normal 11 6 2 4 2 2" xfId="8695"/>
    <cellStyle name="Normal 11 6 2 4 2 2 2" xfId="8696"/>
    <cellStyle name="Normal 11 6 2 4 2 3" xfId="8697"/>
    <cellStyle name="Normal 11 6 2 4 3" xfId="8698"/>
    <cellStyle name="Normal 11 6 2 4 3 2" xfId="8699"/>
    <cellStyle name="Normal 11 6 2 4 4" xfId="8700"/>
    <cellStyle name="Normal 11 6 2 5" xfId="8701"/>
    <cellStyle name="Normal 11 6 2 5 2" xfId="8702"/>
    <cellStyle name="Normal 11 6 2 5 2 2" xfId="8703"/>
    <cellStyle name="Normal 11 6 2 5 3" xfId="8704"/>
    <cellStyle name="Normal 11 6 2 6" xfId="8705"/>
    <cellStyle name="Normal 11 6 2 6 2" xfId="8706"/>
    <cellStyle name="Normal 11 6 2 7" xfId="8707"/>
    <cellStyle name="Normal 11 6 3" xfId="8708"/>
    <cellStyle name="Normal 11 6 3 2" xfId="8709"/>
    <cellStyle name="Normal 11 6 3 2 2" xfId="8710"/>
    <cellStyle name="Normal 11 6 3 2 2 2" xfId="8711"/>
    <cellStyle name="Normal 11 6 3 2 2 2 2" xfId="8712"/>
    <cellStyle name="Normal 11 6 3 2 2 3" xfId="8713"/>
    <cellStyle name="Normal 11 6 3 2 3" xfId="8714"/>
    <cellStyle name="Normal 11 6 3 2 3 2" xfId="8715"/>
    <cellStyle name="Normal 11 6 3 2 4" xfId="8716"/>
    <cellStyle name="Normal 11 6 3 3" xfId="8717"/>
    <cellStyle name="Normal 11 6 3 3 2" xfId="8718"/>
    <cellStyle name="Normal 11 6 3 3 2 2" xfId="8719"/>
    <cellStyle name="Normal 11 6 3 3 3" xfId="8720"/>
    <cellStyle name="Normal 11 6 3 4" xfId="8721"/>
    <cellStyle name="Normal 11 6 3 4 2" xfId="8722"/>
    <cellStyle name="Normal 11 6 3 5" xfId="8723"/>
    <cellStyle name="Normal 11 6 4" xfId="8724"/>
    <cellStyle name="Normal 11 6 4 2" xfId="8725"/>
    <cellStyle name="Normal 11 6 4 2 2" xfId="8726"/>
    <cellStyle name="Normal 11 6 4 2 2 2" xfId="8727"/>
    <cellStyle name="Normal 11 6 4 2 3" xfId="8728"/>
    <cellStyle name="Normal 11 6 4 3" xfId="8729"/>
    <cellStyle name="Normal 11 6 4 3 2" xfId="8730"/>
    <cellStyle name="Normal 11 6 4 4" xfId="8731"/>
    <cellStyle name="Normal 11 6 5" xfId="8732"/>
    <cellStyle name="Normal 11 6 5 2" xfId="8733"/>
    <cellStyle name="Normal 11 6 5 2 2" xfId="8734"/>
    <cellStyle name="Normal 11 6 5 2 2 2" xfId="8735"/>
    <cellStyle name="Normal 11 6 5 2 3" xfId="8736"/>
    <cellStyle name="Normal 11 6 5 3" xfId="8737"/>
    <cellStyle name="Normal 11 6 5 3 2" xfId="8738"/>
    <cellStyle name="Normal 11 6 5 4" xfId="8739"/>
    <cellStyle name="Normal 11 6 6" xfId="8740"/>
    <cellStyle name="Normal 11 6 6 2" xfId="8741"/>
    <cellStyle name="Normal 11 6 6 2 2" xfId="8742"/>
    <cellStyle name="Normal 11 6 6 3" xfId="8743"/>
    <cellStyle name="Normal 11 6 7" xfId="8744"/>
    <cellStyle name="Normal 11 6 7 2" xfId="8745"/>
    <cellStyle name="Normal 11 6 8" xfId="8746"/>
    <cellStyle name="Normal 11 7" xfId="8747"/>
    <cellStyle name="Normal 11 7 2" xfId="8748"/>
    <cellStyle name="Normal 11 7 2 2" xfId="8749"/>
    <cellStyle name="Normal 11 7 2 2 2" xfId="8750"/>
    <cellStyle name="Normal 11 7 2 2 2 2" xfId="8751"/>
    <cellStyle name="Normal 11 7 2 2 2 2 2" xfId="8752"/>
    <cellStyle name="Normal 11 7 2 2 2 2 2 2" xfId="8753"/>
    <cellStyle name="Normal 11 7 2 2 2 2 3" xfId="8754"/>
    <cellStyle name="Normal 11 7 2 2 2 3" xfId="8755"/>
    <cellStyle name="Normal 11 7 2 2 2 3 2" xfId="8756"/>
    <cellStyle name="Normal 11 7 2 2 2 4" xfId="8757"/>
    <cellStyle name="Normal 11 7 2 2 3" xfId="8758"/>
    <cellStyle name="Normal 11 7 2 2 3 2" xfId="8759"/>
    <cellStyle name="Normal 11 7 2 2 3 2 2" xfId="8760"/>
    <cellStyle name="Normal 11 7 2 2 3 3" xfId="8761"/>
    <cellStyle name="Normal 11 7 2 2 4" xfId="8762"/>
    <cellStyle name="Normal 11 7 2 2 4 2" xfId="8763"/>
    <cellStyle name="Normal 11 7 2 2 5" xfId="8764"/>
    <cellStyle name="Normal 11 7 2 3" xfId="8765"/>
    <cellStyle name="Normal 11 7 2 3 2" xfId="8766"/>
    <cellStyle name="Normal 11 7 2 3 2 2" xfId="8767"/>
    <cellStyle name="Normal 11 7 2 3 2 2 2" xfId="8768"/>
    <cellStyle name="Normal 11 7 2 3 2 3" xfId="8769"/>
    <cellStyle name="Normal 11 7 2 3 3" xfId="8770"/>
    <cellStyle name="Normal 11 7 2 3 3 2" xfId="8771"/>
    <cellStyle name="Normal 11 7 2 3 4" xfId="8772"/>
    <cellStyle name="Normal 11 7 2 4" xfId="8773"/>
    <cellStyle name="Normal 11 7 2 4 2" xfId="8774"/>
    <cellStyle name="Normal 11 7 2 4 2 2" xfId="8775"/>
    <cellStyle name="Normal 11 7 2 4 2 2 2" xfId="8776"/>
    <cellStyle name="Normal 11 7 2 4 2 3" xfId="8777"/>
    <cellStyle name="Normal 11 7 2 4 3" xfId="8778"/>
    <cellStyle name="Normal 11 7 2 4 3 2" xfId="8779"/>
    <cellStyle name="Normal 11 7 2 4 4" xfId="8780"/>
    <cellStyle name="Normal 11 7 2 5" xfId="8781"/>
    <cellStyle name="Normal 11 7 2 5 2" xfId="8782"/>
    <cellStyle name="Normal 11 7 2 5 2 2" xfId="8783"/>
    <cellStyle name="Normal 11 7 2 5 3" xfId="8784"/>
    <cellStyle name="Normal 11 7 2 6" xfId="8785"/>
    <cellStyle name="Normal 11 7 2 6 2" xfId="8786"/>
    <cellStyle name="Normal 11 7 2 7" xfId="8787"/>
    <cellStyle name="Normal 11 7 3" xfId="8788"/>
    <cellStyle name="Normal 11 7 3 2" xfId="8789"/>
    <cellStyle name="Normal 11 7 3 2 2" xfId="8790"/>
    <cellStyle name="Normal 11 7 3 2 2 2" xfId="8791"/>
    <cellStyle name="Normal 11 7 3 2 2 2 2" xfId="8792"/>
    <cellStyle name="Normal 11 7 3 2 2 3" xfId="8793"/>
    <cellStyle name="Normal 11 7 3 2 3" xfId="8794"/>
    <cellStyle name="Normal 11 7 3 2 3 2" xfId="8795"/>
    <cellStyle name="Normal 11 7 3 2 4" xfId="8796"/>
    <cellStyle name="Normal 11 7 3 3" xfId="8797"/>
    <cellStyle name="Normal 11 7 3 3 2" xfId="8798"/>
    <cellStyle name="Normal 11 7 3 3 2 2" xfId="8799"/>
    <cellStyle name="Normal 11 7 3 3 3" xfId="8800"/>
    <cellStyle name="Normal 11 7 3 4" xfId="8801"/>
    <cellStyle name="Normal 11 7 3 4 2" xfId="8802"/>
    <cellStyle name="Normal 11 7 3 5" xfId="8803"/>
    <cellStyle name="Normal 11 7 4" xfId="8804"/>
    <cellStyle name="Normal 11 7 4 2" xfId="8805"/>
    <cellStyle name="Normal 11 7 4 2 2" xfId="8806"/>
    <cellStyle name="Normal 11 7 4 2 2 2" xfId="8807"/>
    <cellStyle name="Normal 11 7 4 2 3" xfId="8808"/>
    <cellStyle name="Normal 11 7 4 3" xfId="8809"/>
    <cellStyle name="Normal 11 7 4 3 2" xfId="8810"/>
    <cellStyle name="Normal 11 7 4 4" xfId="8811"/>
    <cellStyle name="Normal 11 7 5" xfId="8812"/>
    <cellStyle name="Normal 11 7 5 2" xfId="8813"/>
    <cellStyle name="Normal 11 7 5 2 2" xfId="8814"/>
    <cellStyle name="Normal 11 7 5 2 2 2" xfId="8815"/>
    <cellStyle name="Normal 11 7 5 2 3" xfId="8816"/>
    <cellStyle name="Normal 11 7 5 3" xfId="8817"/>
    <cellStyle name="Normal 11 7 5 3 2" xfId="8818"/>
    <cellStyle name="Normal 11 7 5 4" xfId="8819"/>
    <cellStyle name="Normal 11 7 6" xfId="8820"/>
    <cellStyle name="Normal 11 7 6 2" xfId="8821"/>
    <cellStyle name="Normal 11 7 6 2 2" xfId="8822"/>
    <cellStyle name="Normal 11 7 6 3" xfId="8823"/>
    <cellStyle name="Normal 11 7 7" xfId="8824"/>
    <cellStyle name="Normal 11 7 7 2" xfId="8825"/>
    <cellStyle name="Normal 11 7 8" xfId="8826"/>
    <cellStyle name="Normal 11 8" xfId="8827"/>
    <cellStyle name="Normal 11 8 2" xfId="8828"/>
    <cellStyle name="Normal 11 8 2 2" xfId="8829"/>
    <cellStyle name="Normal 11 8 2 2 2" xfId="8830"/>
    <cellStyle name="Normal 11 8 2 2 2 2" xfId="8831"/>
    <cellStyle name="Normal 11 8 2 2 2 2 2" xfId="8832"/>
    <cellStyle name="Normal 11 8 2 2 2 3" xfId="8833"/>
    <cellStyle name="Normal 11 8 2 2 3" xfId="8834"/>
    <cellStyle name="Normal 11 8 2 2 3 2" xfId="8835"/>
    <cellStyle name="Normal 11 8 2 2 4" xfId="8836"/>
    <cellStyle name="Normal 11 8 2 3" xfId="8837"/>
    <cellStyle name="Normal 11 8 2 3 2" xfId="8838"/>
    <cellStyle name="Normal 11 8 2 3 2 2" xfId="8839"/>
    <cellStyle name="Normal 11 8 2 3 3" xfId="8840"/>
    <cellStyle name="Normal 11 8 2 4" xfId="8841"/>
    <cellStyle name="Normal 11 8 2 4 2" xfId="8842"/>
    <cellStyle name="Normal 11 8 2 5" xfId="8843"/>
    <cellStyle name="Normal 11 8 3" xfId="8844"/>
    <cellStyle name="Normal 11 8 3 2" xfId="8845"/>
    <cellStyle name="Normal 11 8 3 2 2" xfId="8846"/>
    <cellStyle name="Normal 11 8 3 2 2 2" xfId="8847"/>
    <cellStyle name="Normal 11 8 3 2 3" xfId="8848"/>
    <cellStyle name="Normal 11 8 3 3" xfId="8849"/>
    <cellStyle name="Normal 11 8 3 3 2" xfId="8850"/>
    <cellStyle name="Normal 11 8 3 4" xfId="8851"/>
    <cellStyle name="Normal 11 8 4" xfId="8852"/>
    <cellStyle name="Normal 11 8 4 2" xfId="8853"/>
    <cellStyle name="Normal 11 8 4 2 2" xfId="8854"/>
    <cellStyle name="Normal 11 8 4 2 2 2" xfId="8855"/>
    <cellStyle name="Normal 11 8 4 2 3" xfId="8856"/>
    <cellStyle name="Normal 11 8 4 3" xfId="8857"/>
    <cellStyle name="Normal 11 8 4 3 2" xfId="8858"/>
    <cellStyle name="Normal 11 8 4 4" xfId="8859"/>
    <cellStyle name="Normal 11 8 5" xfId="8860"/>
    <cellStyle name="Normal 11 8 5 2" xfId="8861"/>
    <cellStyle name="Normal 11 8 5 2 2" xfId="8862"/>
    <cellStyle name="Normal 11 8 5 3" xfId="8863"/>
    <cellStyle name="Normal 11 8 6" xfId="8864"/>
    <cellStyle name="Normal 11 8 6 2" xfId="8865"/>
    <cellStyle name="Normal 11 8 7" xfId="8866"/>
    <cellStyle name="Normal 11 9" xfId="8867"/>
    <cellStyle name="Normal 11 9 2" xfId="8868"/>
    <cellStyle name="Normal 11 9 2 2" xfId="8869"/>
    <cellStyle name="Normal 11 9 2 2 2" xfId="8870"/>
    <cellStyle name="Normal 11 9 2 2 2 2" xfId="8871"/>
    <cellStyle name="Normal 11 9 2 2 3" xfId="8872"/>
    <cellStyle name="Normal 11 9 2 3" xfId="8873"/>
    <cellStyle name="Normal 11 9 2 3 2" xfId="8874"/>
    <cellStyle name="Normal 11 9 2 4" xfId="8875"/>
    <cellStyle name="Normal 11 9 3" xfId="8876"/>
    <cellStyle name="Normal 11 9 3 2" xfId="8877"/>
    <cellStyle name="Normal 11 9 3 2 2" xfId="8878"/>
    <cellStyle name="Normal 11 9 3 2 2 2" xfId="8879"/>
    <cellStyle name="Normal 11 9 3 2 3" xfId="8880"/>
    <cellStyle name="Normal 11 9 3 3" xfId="8881"/>
    <cellStyle name="Normal 11 9 3 3 2" xfId="8882"/>
    <cellStyle name="Normal 11 9 3 4" xfId="8883"/>
    <cellStyle name="Normal 11 9 4" xfId="8884"/>
    <cellStyle name="Normal 11 9 4 2" xfId="8885"/>
    <cellStyle name="Normal 11 9 4 2 2" xfId="8886"/>
    <cellStyle name="Normal 11 9 4 3" xfId="8887"/>
    <cellStyle name="Normal 11 9 5" xfId="8888"/>
    <cellStyle name="Normal 11 9 5 2" xfId="8889"/>
    <cellStyle name="Normal 11 9 6" xfId="8890"/>
    <cellStyle name="Normal 12" xfId="8891"/>
    <cellStyle name="Normal 12 10" xfId="8892"/>
    <cellStyle name="Normal 12 10 2" xfId="8893"/>
    <cellStyle name="Normal 12 10 2 2" xfId="8894"/>
    <cellStyle name="Normal 12 10 2 2 2" xfId="8895"/>
    <cellStyle name="Normal 12 10 2 3" xfId="8896"/>
    <cellStyle name="Normal 12 10 3" xfId="8897"/>
    <cellStyle name="Normal 12 10 3 2" xfId="8898"/>
    <cellStyle name="Normal 12 10 4" xfId="8899"/>
    <cellStyle name="Normal 12 11" xfId="8900"/>
    <cellStyle name="Normal 12 11 2" xfId="8901"/>
    <cellStyle name="Normal 12 11 2 2" xfId="8902"/>
    <cellStyle name="Normal 12 11 2 2 2" xfId="8903"/>
    <cellStyle name="Normal 12 11 2 3" xfId="8904"/>
    <cellStyle name="Normal 12 11 3" xfId="8905"/>
    <cellStyle name="Normal 12 11 3 2" xfId="8906"/>
    <cellStyle name="Normal 12 11 4" xfId="8907"/>
    <cellStyle name="Normal 12 12" xfId="8908"/>
    <cellStyle name="Normal 12 12 2" xfId="8909"/>
    <cellStyle name="Normal 12 12 2 2" xfId="8910"/>
    <cellStyle name="Normal 12 12 3" xfId="8911"/>
    <cellStyle name="Normal 12 13" xfId="8912"/>
    <cellStyle name="Normal 12 13 2" xfId="8913"/>
    <cellStyle name="Normal 12 14" xfId="8914"/>
    <cellStyle name="Normal 12 15" xfId="8915"/>
    <cellStyle name="Normal 12 16" xfId="8916"/>
    <cellStyle name="Normal 12 2" xfId="8917"/>
    <cellStyle name="Normal 12 2 10" xfId="8918"/>
    <cellStyle name="Normal 12 2 10 2" xfId="8919"/>
    <cellStyle name="Normal 12 2 10 2 2" xfId="8920"/>
    <cellStyle name="Normal 12 2 10 2 2 2" xfId="8921"/>
    <cellStyle name="Normal 12 2 10 2 3" xfId="8922"/>
    <cellStyle name="Normal 12 2 10 3" xfId="8923"/>
    <cellStyle name="Normal 12 2 10 3 2" xfId="8924"/>
    <cellStyle name="Normal 12 2 10 4" xfId="8925"/>
    <cellStyle name="Normal 12 2 11" xfId="8926"/>
    <cellStyle name="Normal 12 2 11 2" xfId="8927"/>
    <cellStyle name="Normal 12 2 11 2 2" xfId="8928"/>
    <cellStyle name="Normal 12 2 11 3" xfId="8929"/>
    <cellStyle name="Normal 12 2 12" xfId="8930"/>
    <cellStyle name="Normal 12 2 12 2" xfId="8931"/>
    <cellStyle name="Normal 12 2 13" xfId="8932"/>
    <cellStyle name="Normal 12 2 14" xfId="8933"/>
    <cellStyle name="Normal 12 2 2" xfId="8934"/>
    <cellStyle name="Normal 12 2 2 10" xfId="8935"/>
    <cellStyle name="Normal 12 2 2 10 2" xfId="8936"/>
    <cellStyle name="Normal 12 2 2 10 2 2" xfId="8937"/>
    <cellStyle name="Normal 12 2 2 10 3" xfId="8938"/>
    <cellStyle name="Normal 12 2 2 11" xfId="8939"/>
    <cellStyle name="Normal 12 2 2 11 2" xfId="8940"/>
    <cellStyle name="Normal 12 2 2 12" xfId="8941"/>
    <cellStyle name="Normal 12 2 2 13" xfId="8942"/>
    <cellStyle name="Normal 12 2 2 2" xfId="8943"/>
    <cellStyle name="Normal 12 2 2 2 2" xfId="8944"/>
    <cellStyle name="Normal 12 2 2 2 2 2" xfId="8945"/>
    <cellStyle name="Normal 12 2 2 2 2 2 2" xfId="8946"/>
    <cellStyle name="Normal 12 2 2 2 2 2 2 2" xfId="8947"/>
    <cellStyle name="Normal 12 2 2 2 2 2 2 2 2" xfId="8948"/>
    <cellStyle name="Normal 12 2 2 2 2 2 2 2 2 2" xfId="8949"/>
    <cellStyle name="Normal 12 2 2 2 2 2 2 2 3" xfId="8950"/>
    <cellStyle name="Normal 12 2 2 2 2 2 2 3" xfId="8951"/>
    <cellStyle name="Normal 12 2 2 2 2 2 2 3 2" xfId="8952"/>
    <cellStyle name="Normal 12 2 2 2 2 2 2 4" xfId="8953"/>
    <cellStyle name="Normal 12 2 2 2 2 2 3" xfId="8954"/>
    <cellStyle name="Normal 12 2 2 2 2 2 3 2" xfId="8955"/>
    <cellStyle name="Normal 12 2 2 2 2 2 3 2 2" xfId="8956"/>
    <cellStyle name="Normal 12 2 2 2 2 2 3 3" xfId="8957"/>
    <cellStyle name="Normal 12 2 2 2 2 2 4" xfId="8958"/>
    <cellStyle name="Normal 12 2 2 2 2 2 4 2" xfId="8959"/>
    <cellStyle name="Normal 12 2 2 2 2 2 5" xfId="8960"/>
    <cellStyle name="Normal 12 2 2 2 2 3" xfId="8961"/>
    <cellStyle name="Normal 12 2 2 2 2 3 2" xfId="8962"/>
    <cellStyle name="Normal 12 2 2 2 2 3 2 2" xfId="8963"/>
    <cellStyle name="Normal 12 2 2 2 2 3 2 2 2" xfId="8964"/>
    <cellStyle name="Normal 12 2 2 2 2 3 2 3" xfId="8965"/>
    <cellStyle name="Normal 12 2 2 2 2 3 3" xfId="8966"/>
    <cellStyle name="Normal 12 2 2 2 2 3 3 2" xfId="8967"/>
    <cellStyle name="Normal 12 2 2 2 2 3 4" xfId="8968"/>
    <cellStyle name="Normal 12 2 2 2 2 4" xfId="8969"/>
    <cellStyle name="Normal 12 2 2 2 2 4 2" xfId="8970"/>
    <cellStyle name="Normal 12 2 2 2 2 4 2 2" xfId="8971"/>
    <cellStyle name="Normal 12 2 2 2 2 4 2 2 2" xfId="8972"/>
    <cellStyle name="Normal 12 2 2 2 2 4 2 3" xfId="8973"/>
    <cellStyle name="Normal 12 2 2 2 2 4 3" xfId="8974"/>
    <cellStyle name="Normal 12 2 2 2 2 4 3 2" xfId="8975"/>
    <cellStyle name="Normal 12 2 2 2 2 4 4" xfId="8976"/>
    <cellStyle name="Normal 12 2 2 2 2 5" xfId="8977"/>
    <cellStyle name="Normal 12 2 2 2 2 5 2" xfId="8978"/>
    <cellStyle name="Normal 12 2 2 2 2 5 2 2" xfId="8979"/>
    <cellStyle name="Normal 12 2 2 2 2 5 3" xfId="8980"/>
    <cellStyle name="Normal 12 2 2 2 2 6" xfId="8981"/>
    <cellStyle name="Normal 12 2 2 2 2 6 2" xfId="8982"/>
    <cellStyle name="Normal 12 2 2 2 2 7" xfId="8983"/>
    <cellStyle name="Normal 12 2 2 2 3" xfId="8984"/>
    <cellStyle name="Normal 12 2 2 2 3 2" xfId="8985"/>
    <cellStyle name="Normal 12 2 2 2 3 2 2" xfId="8986"/>
    <cellStyle name="Normal 12 2 2 2 3 2 2 2" xfId="8987"/>
    <cellStyle name="Normal 12 2 2 2 3 2 2 2 2" xfId="8988"/>
    <cellStyle name="Normal 12 2 2 2 3 2 2 3" xfId="8989"/>
    <cellStyle name="Normal 12 2 2 2 3 2 3" xfId="8990"/>
    <cellStyle name="Normal 12 2 2 2 3 2 3 2" xfId="8991"/>
    <cellStyle name="Normal 12 2 2 2 3 2 4" xfId="8992"/>
    <cellStyle name="Normal 12 2 2 2 3 3" xfId="8993"/>
    <cellStyle name="Normal 12 2 2 2 3 3 2" xfId="8994"/>
    <cellStyle name="Normal 12 2 2 2 3 3 2 2" xfId="8995"/>
    <cellStyle name="Normal 12 2 2 2 3 3 2 2 2" xfId="8996"/>
    <cellStyle name="Normal 12 2 2 2 3 3 2 3" xfId="8997"/>
    <cellStyle name="Normal 12 2 2 2 3 3 3" xfId="8998"/>
    <cellStyle name="Normal 12 2 2 2 3 3 3 2" xfId="8999"/>
    <cellStyle name="Normal 12 2 2 2 3 3 4" xfId="9000"/>
    <cellStyle name="Normal 12 2 2 2 3 4" xfId="9001"/>
    <cellStyle name="Normal 12 2 2 2 3 4 2" xfId="9002"/>
    <cellStyle name="Normal 12 2 2 2 3 4 2 2" xfId="9003"/>
    <cellStyle name="Normal 12 2 2 2 3 4 3" xfId="9004"/>
    <cellStyle name="Normal 12 2 2 2 3 5" xfId="9005"/>
    <cellStyle name="Normal 12 2 2 2 3 5 2" xfId="9006"/>
    <cellStyle name="Normal 12 2 2 2 3 6" xfId="9007"/>
    <cellStyle name="Normal 12 2 2 2 4" xfId="9008"/>
    <cellStyle name="Normal 12 2 2 2 4 2" xfId="9009"/>
    <cellStyle name="Normal 12 2 2 2 4 2 2" xfId="9010"/>
    <cellStyle name="Normal 12 2 2 2 4 2 2 2" xfId="9011"/>
    <cellStyle name="Normal 12 2 2 2 4 2 3" xfId="9012"/>
    <cellStyle name="Normal 12 2 2 2 4 3" xfId="9013"/>
    <cellStyle name="Normal 12 2 2 2 4 3 2" xfId="9014"/>
    <cellStyle name="Normal 12 2 2 2 4 4" xfId="9015"/>
    <cellStyle name="Normal 12 2 2 2 5" xfId="9016"/>
    <cellStyle name="Normal 12 2 2 2 5 2" xfId="9017"/>
    <cellStyle name="Normal 12 2 2 2 5 2 2" xfId="9018"/>
    <cellStyle name="Normal 12 2 2 2 5 2 2 2" xfId="9019"/>
    <cellStyle name="Normal 12 2 2 2 5 2 3" xfId="9020"/>
    <cellStyle name="Normal 12 2 2 2 5 3" xfId="9021"/>
    <cellStyle name="Normal 12 2 2 2 5 3 2" xfId="9022"/>
    <cellStyle name="Normal 12 2 2 2 5 4" xfId="9023"/>
    <cellStyle name="Normal 12 2 2 2 6" xfId="9024"/>
    <cellStyle name="Normal 12 2 2 2 6 2" xfId="9025"/>
    <cellStyle name="Normal 12 2 2 2 6 2 2" xfId="9026"/>
    <cellStyle name="Normal 12 2 2 2 6 3" xfId="9027"/>
    <cellStyle name="Normal 12 2 2 2 7" xfId="9028"/>
    <cellStyle name="Normal 12 2 2 2 7 2" xfId="9029"/>
    <cellStyle name="Normal 12 2 2 2 8" xfId="9030"/>
    <cellStyle name="Normal 12 2 2 2 9" xfId="9031"/>
    <cellStyle name="Normal 12 2 2 3" xfId="9032"/>
    <cellStyle name="Normal 12 2 2 3 2" xfId="9033"/>
    <cellStyle name="Normal 12 2 2 3 2 2" xfId="9034"/>
    <cellStyle name="Normal 12 2 2 3 2 2 2" xfId="9035"/>
    <cellStyle name="Normal 12 2 2 3 2 2 2 2" xfId="9036"/>
    <cellStyle name="Normal 12 2 2 3 2 2 2 2 2" xfId="9037"/>
    <cellStyle name="Normal 12 2 2 3 2 2 2 2 2 2" xfId="9038"/>
    <cellStyle name="Normal 12 2 2 3 2 2 2 2 3" xfId="9039"/>
    <cellStyle name="Normal 12 2 2 3 2 2 2 3" xfId="9040"/>
    <cellStyle name="Normal 12 2 2 3 2 2 2 3 2" xfId="9041"/>
    <cellStyle name="Normal 12 2 2 3 2 2 2 4" xfId="9042"/>
    <cellStyle name="Normal 12 2 2 3 2 2 3" xfId="9043"/>
    <cellStyle name="Normal 12 2 2 3 2 2 3 2" xfId="9044"/>
    <cellStyle name="Normal 12 2 2 3 2 2 3 2 2" xfId="9045"/>
    <cellStyle name="Normal 12 2 2 3 2 2 3 3" xfId="9046"/>
    <cellStyle name="Normal 12 2 2 3 2 2 4" xfId="9047"/>
    <cellStyle name="Normal 12 2 2 3 2 2 4 2" xfId="9048"/>
    <cellStyle name="Normal 12 2 2 3 2 2 5" xfId="9049"/>
    <cellStyle name="Normal 12 2 2 3 2 3" xfId="9050"/>
    <cellStyle name="Normal 12 2 2 3 2 3 2" xfId="9051"/>
    <cellStyle name="Normal 12 2 2 3 2 3 2 2" xfId="9052"/>
    <cellStyle name="Normal 12 2 2 3 2 3 2 2 2" xfId="9053"/>
    <cellStyle name="Normal 12 2 2 3 2 3 2 3" xfId="9054"/>
    <cellStyle name="Normal 12 2 2 3 2 3 3" xfId="9055"/>
    <cellStyle name="Normal 12 2 2 3 2 3 3 2" xfId="9056"/>
    <cellStyle name="Normal 12 2 2 3 2 3 4" xfId="9057"/>
    <cellStyle name="Normal 12 2 2 3 2 4" xfId="9058"/>
    <cellStyle name="Normal 12 2 2 3 2 4 2" xfId="9059"/>
    <cellStyle name="Normal 12 2 2 3 2 4 2 2" xfId="9060"/>
    <cellStyle name="Normal 12 2 2 3 2 4 2 2 2" xfId="9061"/>
    <cellStyle name="Normal 12 2 2 3 2 4 2 3" xfId="9062"/>
    <cellStyle name="Normal 12 2 2 3 2 4 3" xfId="9063"/>
    <cellStyle name="Normal 12 2 2 3 2 4 3 2" xfId="9064"/>
    <cellStyle name="Normal 12 2 2 3 2 4 4" xfId="9065"/>
    <cellStyle name="Normal 12 2 2 3 2 5" xfId="9066"/>
    <cellStyle name="Normal 12 2 2 3 2 5 2" xfId="9067"/>
    <cellStyle name="Normal 12 2 2 3 2 5 2 2" xfId="9068"/>
    <cellStyle name="Normal 12 2 2 3 2 5 3" xfId="9069"/>
    <cellStyle name="Normal 12 2 2 3 2 6" xfId="9070"/>
    <cellStyle name="Normal 12 2 2 3 2 6 2" xfId="9071"/>
    <cellStyle name="Normal 12 2 2 3 2 7" xfId="9072"/>
    <cellStyle name="Normal 12 2 2 3 3" xfId="9073"/>
    <cellStyle name="Normal 12 2 2 3 3 2" xfId="9074"/>
    <cellStyle name="Normal 12 2 2 3 3 2 2" xfId="9075"/>
    <cellStyle name="Normal 12 2 2 3 3 2 2 2" xfId="9076"/>
    <cellStyle name="Normal 12 2 2 3 3 2 2 2 2" xfId="9077"/>
    <cellStyle name="Normal 12 2 2 3 3 2 2 3" xfId="9078"/>
    <cellStyle name="Normal 12 2 2 3 3 2 3" xfId="9079"/>
    <cellStyle name="Normal 12 2 2 3 3 2 3 2" xfId="9080"/>
    <cellStyle name="Normal 12 2 2 3 3 2 4" xfId="9081"/>
    <cellStyle name="Normal 12 2 2 3 3 3" xfId="9082"/>
    <cellStyle name="Normal 12 2 2 3 3 3 2" xfId="9083"/>
    <cellStyle name="Normal 12 2 2 3 3 3 2 2" xfId="9084"/>
    <cellStyle name="Normal 12 2 2 3 3 3 2 2 2" xfId="9085"/>
    <cellStyle name="Normal 12 2 2 3 3 3 2 3" xfId="9086"/>
    <cellStyle name="Normal 12 2 2 3 3 3 3" xfId="9087"/>
    <cellStyle name="Normal 12 2 2 3 3 3 3 2" xfId="9088"/>
    <cellStyle name="Normal 12 2 2 3 3 3 4" xfId="9089"/>
    <cellStyle name="Normal 12 2 2 3 3 4" xfId="9090"/>
    <cellStyle name="Normal 12 2 2 3 3 4 2" xfId="9091"/>
    <cellStyle name="Normal 12 2 2 3 3 4 2 2" xfId="9092"/>
    <cellStyle name="Normal 12 2 2 3 3 4 3" xfId="9093"/>
    <cellStyle name="Normal 12 2 2 3 3 5" xfId="9094"/>
    <cellStyle name="Normal 12 2 2 3 3 5 2" xfId="9095"/>
    <cellStyle name="Normal 12 2 2 3 3 6" xfId="9096"/>
    <cellStyle name="Normal 12 2 2 3 4" xfId="9097"/>
    <cellStyle name="Normal 12 2 2 3 4 2" xfId="9098"/>
    <cellStyle name="Normal 12 2 2 3 4 2 2" xfId="9099"/>
    <cellStyle name="Normal 12 2 2 3 4 2 2 2" xfId="9100"/>
    <cellStyle name="Normal 12 2 2 3 4 2 3" xfId="9101"/>
    <cellStyle name="Normal 12 2 2 3 4 3" xfId="9102"/>
    <cellStyle name="Normal 12 2 2 3 4 3 2" xfId="9103"/>
    <cellStyle name="Normal 12 2 2 3 4 4" xfId="9104"/>
    <cellStyle name="Normal 12 2 2 3 5" xfId="9105"/>
    <cellStyle name="Normal 12 2 2 3 5 2" xfId="9106"/>
    <cellStyle name="Normal 12 2 2 3 5 2 2" xfId="9107"/>
    <cellStyle name="Normal 12 2 2 3 5 2 2 2" xfId="9108"/>
    <cellStyle name="Normal 12 2 2 3 5 2 3" xfId="9109"/>
    <cellStyle name="Normal 12 2 2 3 5 3" xfId="9110"/>
    <cellStyle name="Normal 12 2 2 3 5 3 2" xfId="9111"/>
    <cellStyle name="Normal 12 2 2 3 5 4" xfId="9112"/>
    <cellStyle name="Normal 12 2 2 3 6" xfId="9113"/>
    <cellStyle name="Normal 12 2 2 3 6 2" xfId="9114"/>
    <cellStyle name="Normal 12 2 2 3 6 2 2" xfId="9115"/>
    <cellStyle name="Normal 12 2 2 3 6 3" xfId="9116"/>
    <cellStyle name="Normal 12 2 2 3 7" xfId="9117"/>
    <cellStyle name="Normal 12 2 2 3 7 2" xfId="9118"/>
    <cellStyle name="Normal 12 2 2 3 8" xfId="9119"/>
    <cellStyle name="Normal 12 2 2 3 9" xfId="9120"/>
    <cellStyle name="Normal 12 2 2 4" xfId="9121"/>
    <cellStyle name="Normal 12 2 2 4 2" xfId="9122"/>
    <cellStyle name="Normal 12 2 2 4 2 2" xfId="9123"/>
    <cellStyle name="Normal 12 2 2 4 2 2 2" xfId="9124"/>
    <cellStyle name="Normal 12 2 2 4 2 2 2 2" xfId="9125"/>
    <cellStyle name="Normal 12 2 2 4 2 2 2 2 2" xfId="9126"/>
    <cellStyle name="Normal 12 2 2 4 2 2 2 2 2 2" xfId="9127"/>
    <cellStyle name="Normal 12 2 2 4 2 2 2 2 3" xfId="9128"/>
    <cellStyle name="Normal 12 2 2 4 2 2 2 3" xfId="9129"/>
    <cellStyle name="Normal 12 2 2 4 2 2 2 3 2" xfId="9130"/>
    <cellStyle name="Normal 12 2 2 4 2 2 2 4" xfId="9131"/>
    <cellStyle name="Normal 12 2 2 4 2 2 3" xfId="9132"/>
    <cellStyle name="Normal 12 2 2 4 2 2 3 2" xfId="9133"/>
    <cellStyle name="Normal 12 2 2 4 2 2 3 2 2" xfId="9134"/>
    <cellStyle name="Normal 12 2 2 4 2 2 3 3" xfId="9135"/>
    <cellStyle name="Normal 12 2 2 4 2 2 4" xfId="9136"/>
    <cellStyle name="Normal 12 2 2 4 2 2 4 2" xfId="9137"/>
    <cellStyle name="Normal 12 2 2 4 2 2 5" xfId="9138"/>
    <cellStyle name="Normal 12 2 2 4 2 3" xfId="9139"/>
    <cellStyle name="Normal 12 2 2 4 2 3 2" xfId="9140"/>
    <cellStyle name="Normal 12 2 2 4 2 3 2 2" xfId="9141"/>
    <cellStyle name="Normal 12 2 2 4 2 3 2 2 2" xfId="9142"/>
    <cellStyle name="Normal 12 2 2 4 2 3 2 3" xfId="9143"/>
    <cellStyle name="Normal 12 2 2 4 2 3 3" xfId="9144"/>
    <cellStyle name="Normal 12 2 2 4 2 3 3 2" xfId="9145"/>
    <cellStyle name="Normal 12 2 2 4 2 3 4" xfId="9146"/>
    <cellStyle name="Normal 12 2 2 4 2 4" xfId="9147"/>
    <cellStyle name="Normal 12 2 2 4 2 4 2" xfId="9148"/>
    <cellStyle name="Normal 12 2 2 4 2 4 2 2" xfId="9149"/>
    <cellStyle name="Normal 12 2 2 4 2 4 2 2 2" xfId="9150"/>
    <cellStyle name="Normal 12 2 2 4 2 4 2 3" xfId="9151"/>
    <cellStyle name="Normal 12 2 2 4 2 4 3" xfId="9152"/>
    <cellStyle name="Normal 12 2 2 4 2 4 3 2" xfId="9153"/>
    <cellStyle name="Normal 12 2 2 4 2 4 4" xfId="9154"/>
    <cellStyle name="Normal 12 2 2 4 2 5" xfId="9155"/>
    <cellStyle name="Normal 12 2 2 4 2 5 2" xfId="9156"/>
    <cellStyle name="Normal 12 2 2 4 2 5 2 2" xfId="9157"/>
    <cellStyle name="Normal 12 2 2 4 2 5 3" xfId="9158"/>
    <cellStyle name="Normal 12 2 2 4 2 6" xfId="9159"/>
    <cellStyle name="Normal 12 2 2 4 2 6 2" xfId="9160"/>
    <cellStyle name="Normal 12 2 2 4 2 7" xfId="9161"/>
    <cellStyle name="Normal 12 2 2 4 3" xfId="9162"/>
    <cellStyle name="Normal 12 2 2 4 3 2" xfId="9163"/>
    <cellStyle name="Normal 12 2 2 4 3 2 2" xfId="9164"/>
    <cellStyle name="Normal 12 2 2 4 3 2 2 2" xfId="9165"/>
    <cellStyle name="Normal 12 2 2 4 3 2 2 2 2" xfId="9166"/>
    <cellStyle name="Normal 12 2 2 4 3 2 2 3" xfId="9167"/>
    <cellStyle name="Normal 12 2 2 4 3 2 3" xfId="9168"/>
    <cellStyle name="Normal 12 2 2 4 3 2 3 2" xfId="9169"/>
    <cellStyle name="Normal 12 2 2 4 3 2 4" xfId="9170"/>
    <cellStyle name="Normal 12 2 2 4 3 3" xfId="9171"/>
    <cellStyle name="Normal 12 2 2 4 3 3 2" xfId="9172"/>
    <cellStyle name="Normal 12 2 2 4 3 3 2 2" xfId="9173"/>
    <cellStyle name="Normal 12 2 2 4 3 3 3" xfId="9174"/>
    <cellStyle name="Normal 12 2 2 4 3 4" xfId="9175"/>
    <cellStyle name="Normal 12 2 2 4 3 4 2" xfId="9176"/>
    <cellStyle name="Normal 12 2 2 4 3 5" xfId="9177"/>
    <cellStyle name="Normal 12 2 2 4 4" xfId="9178"/>
    <cellStyle name="Normal 12 2 2 4 4 2" xfId="9179"/>
    <cellStyle name="Normal 12 2 2 4 4 2 2" xfId="9180"/>
    <cellStyle name="Normal 12 2 2 4 4 2 2 2" xfId="9181"/>
    <cellStyle name="Normal 12 2 2 4 4 2 3" xfId="9182"/>
    <cellStyle name="Normal 12 2 2 4 4 3" xfId="9183"/>
    <cellStyle name="Normal 12 2 2 4 4 3 2" xfId="9184"/>
    <cellStyle name="Normal 12 2 2 4 4 4" xfId="9185"/>
    <cellStyle name="Normal 12 2 2 4 5" xfId="9186"/>
    <cellStyle name="Normal 12 2 2 4 5 2" xfId="9187"/>
    <cellStyle name="Normal 12 2 2 4 5 2 2" xfId="9188"/>
    <cellStyle name="Normal 12 2 2 4 5 2 2 2" xfId="9189"/>
    <cellStyle name="Normal 12 2 2 4 5 2 3" xfId="9190"/>
    <cellStyle name="Normal 12 2 2 4 5 3" xfId="9191"/>
    <cellStyle name="Normal 12 2 2 4 5 3 2" xfId="9192"/>
    <cellStyle name="Normal 12 2 2 4 5 4" xfId="9193"/>
    <cellStyle name="Normal 12 2 2 4 6" xfId="9194"/>
    <cellStyle name="Normal 12 2 2 4 6 2" xfId="9195"/>
    <cellStyle name="Normal 12 2 2 4 6 2 2" xfId="9196"/>
    <cellStyle name="Normal 12 2 2 4 6 3" xfId="9197"/>
    <cellStyle name="Normal 12 2 2 4 7" xfId="9198"/>
    <cellStyle name="Normal 12 2 2 4 7 2" xfId="9199"/>
    <cellStyle name="Normal 12 2 2 4 8" xfId="9200"/>
    <cellStyle name="Normal 12 2 2 5" xfId="9201"/>
    <cellStyle name="Normal 12 2 2 5 2" xfId="9202"/>
    <cellStyle name="Normal 12 2 2 5 2 2" xfId="9203"/>
    <cellStyle name="Normal 12 2 2 5 2 2 2" xfId="9204"/>
    <cellStyle name="Normal 12 2 2 5 2 2 2 2" xfId="9205"/>
    <cellStyle name="Normal 12 2 2 5 2 2 2 2 2" xfId="9206"/>
    <cellStyle name="Normal 12 2 2 5 2 2 2 2 2 2" xfId="9207"/>
    <cellStyle name="Normal 12 2 2 5 2 2 2 2 3" xfId="9208"/>
    <cellStyle name="Normal 12 2 2 5 2 2 2 3" xfId="9209"/>
    <cellStyle name="Normal 12 2 2 5 2 2 2 3 2" xfId="9210"/>
    <cellStyle name="Normal 12 2 2 5 2 2 2 4" xfId="9211"/>
    <cellStyle name="Normal 12 2 2 5 2 2 3" xfId="9212"/>
    <cellStyle name="Normal 12 2 2 5 2 2 3 2" xfId="9213"/>
    <cellStyle name="Normal 12 2 2 5 2 2 3 2 2" xfId="9214"/>
    <cellStyle name="Normal 12 2 2 5 2 2 3 3" xfId="9215"/>
    <cellStyle name="Normal 12 2 2 5 2 2 4" xfId="9216"/>
    <cellStyle name="Normal 12 2 2 5 2 2 4 2" xfId="9217"/>
    <cellStyle name="Normal 12 2 2 5 2 2 5" xfId="9218"/>
    <cellStyle name="Normal 12 2 2 5 2 3" xfId="9219"/>
    <cellStyle name="Normal 12 2 2 5 2 3 2" xfId="9220"/>
    <cellStyle name="Normal 12 2 2 5 2 3 2 2" xfId="9221"/>
    <cellStyle name="Normal 12 2 2 5 2 3 2 2 2" xfId="9222"/>
    <cellStyle name="Normal 12 2 2 5 2 3 2 3" xfId="9223"/>
    <cellStyle name="Normal 12 2 2 5 2 3 3" xfId="9224"/>
    <cellStyle name="Normal 12 2 2 5 2 3 3 2" xfId="9225"/>
    <cellStyle name="Normal 12 2 2 5 2 3 4" xfId="9226"/>
    <cellStyle name="Normal 12 2 2 5 2 4" xfId="9227"/>
    <cellStyle name="Normal 12 2 2 5 2 4 2" xfId="9228"/>
    <cellStyle name="Normal 12 2 2 5 2 4 2 2" xfId="9229"/>
    <cellStyle name="Normal 12 2 2 5 2 4 2 2 2" xfId="9230"/>
    <cellStyle name="Normal 12 2 2 5 2 4 2 3" xfId="9231"/>
    <cellStyle name="Normal 12 2 2 5 2 4 3" xfId="9232"/>
    <cellStyle name="Normal 12 2 2 5 2 4 3 2" xfId="9233"/>
    <cellStyle name="Normal 12 2 2 5 2 4 4" xfId="9234"/>
    <cellStyle name="Normal 12 2 2 5 2 5" xfId="9235"/>
    <cellStyle name="Normal 12 2 2 5 2 5 2" xfId="9236"/>
    <cellStyle name="Normal 12 2 2 5 2 5 2 2" xfId="9237"/>
    <cellStyle name="Normal 12 2 2 5 2 5 3" xfId="9238"/>
    <cellStyle name="Normal 12 2 2 5 2 6" xfId="9239"/>
    <cellStyle name="Normal 12 2 2 5 2 6 2" xfId="9240"/>
    <cellStyle name="Normal 12 2 2 5 2 7" xfId="9241"/>
    <cellStyle name="Normal 12 2 2 5 3" xfId="9242"/>
    <cellStyle name="Normal 12 2 2 5 3 2" xfId="9243"/>
    <cellStyle name="Normal 12 2 2 5 3 2 2" xfId="9244"/>
    <cellStyle name="Normal 12 2 2 5 3 2 2 2" xfId="9245"/>
    <cellStyle name="Normal 12 2 2 5 3 2 2 2 2" xfId="9246"/>
    <cellStyle name="Normal 12 2 2 5 3 2 2 3" xfId="9247"/>
    <cellStyle name="Normal 12 2 2 5 3 2 3" xfId="9248"/>
    <cellStyle name="Normal 12 2 2 5 3 2 3 2" xfId="9249"/>
    <cellStyle name="Normal 12 2 2 5 3 2 4" xfId="9250"/>
    <cellStyle name="Normal 12 2 2 5 3 3" xfId="9251"/>
    <cellStyle name="Normal 12 2 2 5 3 3 2" xfId="9252"/>
    <cellStyle name="Normal 12 2 2 5 3 3 2 2" xfId="9253"/>
    <cellStyle name="Normal 12 2 2 5 3 3 3" xfId="9254"/>
    <cellStyle name="Normal 12 2 2 5 3 4" xfId="9255"/>
    <cellStyle name="Normal 12 2 2 5 3 4 2" xfId="9256"/>
    <cellStyle name="Normal 12 2 2 5 3 5" xfId="9257"/>
    <cellStyle name="Normal 12 2 2 5 4" xfId="9258"/>
    <cellStyle name="Normal 12 2 2 5 4 2" xfId="9259"/>
    <cellStyle name="Normal 12 2 2 5 4 2 2" xfId="9260"/>
    <cellStyle name="Normal 12 2 2 5 4 2 2 2" xfId="9261"/>
    <cellStyle name="Normal 12 2 2 5 4 2 3" xfId="9262"/>
    <cellStyle name="Normal 12 2 2 5 4 3" xfId="9263"/>
    <cellStyle name="Normal 12 2 2 5 4 3 2" xfId="9264"/>
    <cellStyle name="Normal 12 2 2 5 4 4" xfId="9265"/>
    <cellStyle name="Normal 12 2 2 5 5" xfId="9266"/>
    <cellStyle name="Normal 12 2 2 5 5 2" xfId="9267"/>
    <cellStyle name="Normal 12 2 2 5 5 2 2" xfId="9268"/>
    <cellStyle name="Normal 12 2 2 5 5 2 2 2" xfId="9269"/>
    <cellStyle name="Normal 12 2 2 5 5 2 3" xfId="9270"/>
    <cellStyle name="Normal 12 2 2 5 5 3" xfId="9271"/>
    <cellStyle name="Normal 12 2 2 5 5 3 2" xfId="9272"/>
    <cellStyle name="Normal 12 2 2 5 5 4" xfId="9273"/>
    <cellStyle name="Normal 12 2 2 5 6" xfId="9274"/>
    <cellStyle name="Normal 12 2 2 5 6 2" xfId="9275"/>
    <cellStyle name="Normal 12 2 2 5 6 2 2" xfId="9276"/>
    <cellStyle name="Normal 12 2 2 5 6 3" xfId="9277"/>
    <cellStyle name="Normal 12 2 2 5 7" xfId="9278"/>
    <cellStyle name="Normal 12 2 2 5 7 2" xfId="9279"/>
    <cellStyle name="Normal 12 2 2 5 8" xfId="9280"/>
    <cellStyle name="Normal 12 2 2 6" xfId="9281"/>
    <cellStyle name="Normal 12 2 2 6 2" xfId="9282"/>
    <cellStyle name="Normal 12 2 2 6 2 2" xfId="9283"/>
    <cellStyle name="Normal 12 2 2 6 2 2 2" xfId="9284"/>
    <cellStyle name="Normal 12 2 2 6 2 2 2 2" xfId="9285"/>
    <cellStyle name="Normal 12 2 2 6 2 2 2 2 2" xfId="9286"/>
    <cellStyle name="Normal 12 2 2 6 2 2 2 3" xfId="9287"/>
    <cellStyle name="Normal 12 2 2 6 2 2 3" xfId="9288"/>
    <cellStyle name="Normal 12 2 2 6 2 2 3 2" xfId="9289"/>
    <cellStyle name="Normal 12 2 2 6 2 2 4" xfId="9290"/>
    <cellStyle name="Normal 12 2 2 6 2 3" xfId="9291"/>
    <cellStyle name="Normal 12 2 2 6 2 3 2" xfId="9292"/>
    <cellStyle name="Normal 12 2 2 6 2 3 2 2" xfId="9293"/>
    <cellStyle name="Normal 12 2 2 6 2 3 3" xfId="9294"/>
    <cellStyle name="Normal 12 2 2 6 2 4" xfId="9295"/>
    <cellStyle name="Normal 12 2 2 6 2 4 2" xfId="9296"/>
    <cellStyle name="Normal 12 2 2 6 2 5" xfId="9297"/>
    <cellStyle name="Normal 12 2 2 6 3" xfId="9298"/>
    <cellStyle name="Normal 12 2 2 6 3 2" xfId="9299"/>
    <cellStyle name="Normal 12 2 2 6 3 2 2" xfId="9300"/>
    <cellStyle name="Normal 12 2 2 6 3 2 2 2" xfId="9301"/>
    <cellStyle name="Normal 12 2 2 6 3 2 3" xfId="9302"/>
    <cellStyle name="Normal 12 2 2 6 3 3" xfId="9303"/>
    <cellStyle name="Normal 12 2 2 6 3 3 2" xfId="9304"/>
    <cellStyle name="Normal 12 2 2 6 3 4" xfId="9305"/>
    <cellStyle name="Normal 12 2 2 6 4" xfId="9306"/>
    <cellStyle name="Normal 12 2 2 6 4 2" xfId="9307"/>
    <cellStyle name="Normal 12 2 2 6 4 2 2" xfId="9308"/>
    <cellStyle name="Normal 12 2 2 6 4 2 2 2" xfId="9309"/>
    <cellStyle name="Normal 12 2 2 6 4 2 3" xfId="9310"/>
    <cellStyle name="Normal 12 2 2 6 4 3" xfId="9311"/>
    <cellStyle name="Normal 12 2 2 6 4 3 2" xfId="9312"/>
    <cellStyle name="Normal 12 2 2 6 4 4" xfId="9313"/>
    <cellStyle name="Normal 12 2 2 6 5" xfId="9314"/>
    <cellStyle name="Normal 12 2 2 6 5 2" xfId="9315"/>
    <cellStyle name="Normal 12 2 2 6 5 2 2" xfId="9316"/>
    <cellStyle name="Normal 12 2 2 6 5 3" xfId="9317"/>
    <cellStyle name="Normal 12 2 2 6 6" xfId="9318"/>
    <cellStyle name="Normal 12 2 2 6 6 2" xfId="9319"/>
    <cellStyle name="Normal 12 2 2 6 7" xfId="9320"/>
    <cellStyle name="Normal 12 2 2 7" xfId="9321"/>
    <cellStyle name="Normal 12 2 2 7 2" xfId="9322"/>
    <cellStyle name="Normal 12 2 2 7 2 2" xfId="9323"/>
    <cellStyle name="Normal 12 2 2 7 2 2 2" xfId="9324"/>
    <cellStyle name="Normal 12 2 2 7 2 2 2 2" xfId="9325"/>
    <cellStyle name="Normal 12 2 2 7 2 2 3" xfId="9326"/>
    <cellStyle name="Normal 12 2 2 7 2 3" xfId="9327"/>
    <cellStyle name="Normal 12 2 2 7 2 3 2" xfId="9328"/>
    <cellStyle name="Normal 12 2 2 7 2 4" xfId="9329"/>
    <cellStyle name="Normal 12 2 2 7 3" xfId="9330"/>
    <cellStyle name="Normal 12 2 2 7 3 2" xfId="9331"/>
    <cellStyle name="Normal 12 2 2 7 3 2 2" xfId="9332"/>
    <cellStyle name="Normal 12 2 2 7 3 2 2 2" xfId="9333"/>
    <cellStyle name="Normal 12 2 2 7 3 2 3" xfId="9334"/>
    <cellStyle name="Normal 12 2 2 7 3 3" xfId="9335"/>
    <cellStyle name="Normal 12 2 2 7 3 3 2" xfId="9336"/>
    <cellStyle name="Normal 12 2 2 7 3 4" xfId="9337"/>
    <cellStyle name="Normal 12 2 2 7 4" xfId="9338"/>
    <cellStyle name="Normal 12 2 2 7 4 2" xfId="9339"/>
    <cellStyle name="Normal 12 2 2 7 4 2 2" xfId="9340"/>
    <cellStyle name="Normal 12 2 2 7 4 3" xfId="9341"/>
    <cellStyle name="Normal 12 2 2 7 5" xfId="9342"/>
    <cellStyle name="Normal 12 2 2 7 5 2" xfId="9343"/>
    <cellStyle name="Normal 12 2 2 7 6" xfId="9344"/>
    <cellStyle name="Normal 12 2 2 8" xfId="9345"/>
    <cellStyle name="Normal 12 2 2 8 2" xfId="9346"/>
    <cellStyle name="Normal 12 2 2 8 2 2" xfId="9347"/>
    <cellStyle name="Normal 12 2 2 8 2 2 2" xfId="9348"/>
    <cellStyle name="Normal 12 2 2 8 2 3" xfId="9349"/>
    <cellStyle name="Normal 12 2 2 8 3" xfId="9350"/>
    <cellStyle name="Normal 12 2 2 8 3 2" xfId="9351"/>
    <cellStyle name="Normal 12 2 2 8 4" xfId="9352"/>
    <cellStyle name="Normal 12 2 2 9" xfId="9353"/>
    <cellStyle name="Normal 12 2 2 9 2" xfId="9354"/>
    <cellStyle name="Normal 12 2 2 9 2 2" xfId="9355"/>
    <cellStyle name="Normal 12 2 2 9 2 2 2" xfId="9356"/>
    <cellStyle name="Normal 12 2 2 9 2 3" xfId="9357"/>
    <cellStyle name="Normal 12 2 2 9 3" xfId="9358"/>
    <cellStyle name="Normal 12 2 2 9 3 2" xfId="9359"/>
    <cellStyle name="Normal 12 2 2 9 4" xfId="9360"/>
    <cellStyle name="Normal 12 2 3" xfId="9361"/>
    <cellStyle name="Normal 12 2 3 2" xfId="9362"/>
    <cellStyle name="Normal 12 2 3 2 2" xfId="9363"/>
    <cellStyle name="Normal 12 2 3 2 2 2" xfId="9364"/>
    <cellStyle name="Normal 12 2 3 2 2 2 2" xfId="9365"/>
    <cellStyle name="Normal 12 2 3 2 2 2 2 2" xfId="9366"/>
    <cellStyle name="Normal 12 2 3 2 2 2 2 2 2" xfId="9367"/>
    <cellStyle name="Normal 12 2 3 2 2 2 2 3" xfId="9368"/>
    <cellStyle name="Normal 12 2 3 2 2 2 3" xfId="9369"/>
    <cellStyle name="Normal 12 2 3 2 2 2 3 2" xfId="9370"/>
    <cellStyle name="Normal 12 2 3 2 2 2 4" xfId="9371"/>
    <cellStyle name="Normal 12 2 3 2 2 3" xfId="9372"/>
    <cellStyle name="Normal 12 2 3 2 2 3 2" xfId="9373"/>
    <cellStyle name="Normal 12 2 3 2 2 3 2 2" xfId="9374"/>
    <cellStyle name="Normal 12 2 3 2 2 3 3" xfId="9375"/>
    <cellStyle name="Normal 12 2 3 2 2 4" xfId="9376"/>
    <cellStyle name="Normal 12 2 3 2 2 4 2" xfId="9377"/>
    <cellStyle name="Normal 12 2 3 2 2 5" xfId="9378"/>
    <cellStyle name="Normal 12 2 3 2 3" xfId="9379"/>
    <cellStyle name="Normal 12 2 3 2 3 2" xfId="9380"/>
    <cellStyle name="Normal 12 2 3 2 3 2 2" xfId="9381"/>
    <cellStyle name="Normal 12 2 3 2 3 2 2 2" xfId="9382"/>
    <cellStyle name="Normal 12 2 3 2 3 2 3" xfId="9383"/>
    <cellStyle name="Normal 12 2 3 2 3 3" xfId="9384"/>
    <cellStyle name="Normal 12 2 3 2 3 3 2" xfId="9385"/>
    <cellStyle name="Normal 12 2 3 2 3 4" xfId="9386"/>
    <cellStyle name="Normal 12 2 3 2 4" xfId="9387"/>
    <cellStyle name="Normal 12 2 3 2 4 2" xfId="9388"/>
    <cellStyle name="Normal 12 2 3 2 4 2 2" xfId="9389"/>
    <cellStyle name="Normal 12 2 3 2 4 2 2 2" xfId="9390"/>
    <cellStyle name="Normal 12 2 3 2 4 2 3" xfId="9391"/>
    <cellStyle name="Normal 12 2 3 2 4 3" xfId="9392"/>
    <cellStyle name="Normal 12 2 3 2 4 3 2" xfId="9393"/>
    <cellStyle name="Normal 12 2 3 2 4 4" xfId="9394"/>
    <cellStyle name="Normal 12 2 3 2 5" xfId="9395"/>
    <cellStyle name="Normal 12 2 3 2 5 2" xfId="9396"/>
    <cellStyle name="Normal 12 2 3 2 5 2 2" xfId="9397"/>
    <cellStyle name="Normal 12 2 3 2 5 3" xfId="9398"/>
    <cellStyle name="Normal 12 2 3 2 6" xfId="9399"/>
    <cellStyle name="Normal 12 2 3 2 6 2" xfId="9400"/>
    <cellStyle name="Normal 12 2 3 2 7" xfId="9401"/>
    <cellStyle name="Normal 12 2 3 3" xfId="9402"/>
    <cellStyle name="Normal 12 2 3 3 2" xfId="9403"/>
    <cellStyle name="Normal 12 2 3 3 2 2" xfId="9404"/>
    <cellStyle name="Normal 12 2 3 3 2 2 2" xfId="9405"/>
    <cellStyle name="Normal 12 2 3 3 2 2 2 2" xfId="9406"/>
    <cellStyle name="Normal 12 2 3 3 2 2 3" xfId="9407"/>
    <cellStyle name="Normal 12 2 3 3 2 3" xfId="9408"/>
    <cellStyle name="Normal 12 2 3 3 2 3 2" xfId="9409"/>
    <cellStyle name="Normal 12 2 3 3 2 4" xfId="9410"/>
    <cellStyle name="Normal 12 2 3 3 3" xfId="9411"/>
    <cellStyle name="Normal 12 2 3 3 3 2" xfId="9412"/>
    <cellStyle name="Normal 12 2 3 3 3 2 2" xfId="9413"/>
    <cellStyle name="Normal 12 2 3 3 3 2 2 2" xfId="9414"/>
    <cellStyle name="Normal 12 2 3 3 3 2 3" xfId="9415"/>
    <cellStyle name="Normal 12 2 3 3 3 3" xfId="9416"/>
    <cellStyle name="Normal 12 2 3 3 3 3 2" xfId="9417"/>
    <cellStyle name="Normal 12 2 3 3 3 4" xfId="9418"/>
    <cellStyle name="Normal 12 2 3 3 4" xfId="9419"/>
    <cellStyle name="Normal 12 2 3 3 4 2" xfId="9420"/>
    <cellStyle name="Normal 12 2 3 3 4 2 2" xfId="9421"/>
    <cellStyle name="Normal 12 2 3 3 4 3" xfId="9422"/>
    <cellStyle name="Normal 12 2 3 3 5" xfId="9423"/>
    <cellStyle name="Normal 12 2 3 3 5 2" xfId="9424"/>
    <cellStyle name="Normal 12 2 3 3 6" xfId="9425"/>
    <cellStyle name="Normal 12 2 3 4" xfId="9426"/>
    <cellStyle name="Normal 12 2 3 4 2" xfId="9427"/>
    <cellStyle name="Normal 12 2 3 4 2 2" xfId="9428"/>
    <cellStyle name="Normal 12 2 3 4 2 2 2" xfId="9429"/>
    <cellStyle name="Normal 12 2 3 4 2 3" xfId="9430"/>
    <cellStyle name="Normal 12 2 3 4 3" xfId="9431"/>
    <cellStyle name="Normal 12 2 3 4 3 2" xfId="9432"/>
    <cellStyle name="Normal 12 2 3 4 4" xfId="9433"/>
    <cellStyle name="Normal 12 2 3 5" xfId="9434"/>
    <cellStyle name="Normal 12 2 3 5 2" xfId="9435"/>
    <cellStyle name="Normal 12 2 3 5 2 2" xfId="9436"/>
    <cellStyle name="Normal 12 2 3 5 2 2 2" xfId="9437"/>
    <cellStyle name="Normal 12 2 3 5 2 3" xfId="9438"/>
    <cellStyle name="Normal 12 2 3 5 3" xfId="9439"/>
    <cellStyle name="Normal 12 2 3 5 3 2" xfId="9440"/>
    <cellStyle name="Normal 12 2 3 5 4" xfId="9441"/>
    <cellStyle name="Normal 12 2 3 6" xfId="9442"/>
    <cellStyle name="Normal 12 2 3 6 2" xfId="9443"/>
    <cellStyle name="Normal 12 2 3 6 2 2" xfId="9444"/>
    <cellStyle name="Normal 12 2 3 6 3" xfId="9445"/>
    <cellStyle name="Normal 12 2 3 7" xfId="9446"/>
    <cellStyle name="Normal 12 2 3 7 2" xfId="9447"/>
    <cellStyle name="Normal 12 2 3 8" xfId="9448"/>
    <cellStyle name="Normal 12 2 3 9" xfId="9449"/>
    <cellStyle name="Normal 12 2 4" xfId="9450"/>
    <cellStyle name="Normal 12 2 4 2" xfId="9451"/>
    <cellStyle name="Normal 12 2 4 2 2" xfId="9452"/>
    <cellStyle name="Normal 12 2 4 2 2 2" xfId="9453"/>
    <cellStyle name="Normal 12 2 4 2 2 2 2" xfId="9454"/>
    <cellStyle name="Normal 12 2 4 2 2 2 2 2" xfId="9455"/>
    <cellStyle name="Normal 12 2 4 2 2 2 2 2 2" xfId="9456"/>
    <cellStyle name="Normal 12 2 4 2 2 2 2 3" xfId="9457"/>
    <cellStyle name="Normal 12 2 4 2 2 2 3" xfId="9458"/>
    <cellStyle name="Normal 12 2 4 2 2 2 3 2" xfId="9459"/>
    <cellStyle name="Normal 12 2 4 2 2 2 4" xfId="9460"/>
    <cellStyle name="Normal 12 2 4 2 2 3" xfId="9461"/>
    <cellStyle name="Normal 12 2 4 2 2 3 2" xfId="9462"/>
    <cellStyle name="Normal 12 2 4 2 2 3 2 2" xfId="9463"/>
    <cellStyle name="Normal 12 2 4 2 2 3 3" xfId="9464"/>
    <cellStyle name="Normal 12 2 4 2 2 4" xfId="9465"/>
    <cellStyle name="Normal 12 2 4 2 2 4 2" xfId="9466"/>
    <cellStyle name="Normal 12 2 4 2 2 5" xfId="9467"/>
    <cellStyle name="Normal 12 2 4 2 3" xfId="9468"/>
    <cellStyle name="Normal 12 2 4 2 3 2" xfId="9469"/>
    <cellStyle name="Normal 12 2 4 2 3 2 2" xfId="9470"/>
    <cellStyle name="Normal 12 2 4 2 3 2 2 2" xfId="9471"/>
    <cellStyle name="Normal 12 2 4 2 3 2 3" xfId="9472"/>
    <cellStyle name="Normal 12 2 4 2 3 3" xfId="9473"/>
    <cellStyle name="Normal 12 2 4 2 3 3 2" xfId="9474"/>
    <cellStyle name="Normal 12 2 4 2 3 4" xfId="9475"/>
    <cellStyle name="Normal 12 2 4 2 4" xfId="9476"/>
    <cellStyle name="Normal 12 2 4 2 4 2" xfId="9477"/>
    <cellStyle name="Normal 12 2 4 2 4 2 2" xfId="9478"/>
    <cellStyle name="Normal 12 2 4 2 4 2 2 2" xfId="9479"/>
    <cellStyle name="Normal 12 2 4 2 4 2 3" xfId="9480"/>
    <cellStyle name="Normal 12 2 4 2 4 3" xfId="9481"/>
    <cellStyle name="Normal 12 2 4 2 4 3 2" xfId="9482"/>
    <cellStyle name="Normal 12 2 4 2 4 4" xfId="9483"/>
    <cellStyle name="Normal 12 2 4 2 5" xfId="9484"/>
    <cellStyle name="Normal 12 2 4 2 5 2" xfId="9485"/>
    <cellStyle name="Normal 12 2 4 2 5 2 2" xfId="9486"/>
    <cellStyle name="Normal 12 2 4 2 5 3" xfId="9487"/>
    <cellStyle name="Normal 12 2 4 2 6" xfId="9488"/>
    <cellStyle name="Normal 12 2 4 2 6 2" xfId="9489"/>
    <cellStyle name="Normal 12 2 4 2 7" xfId="9490"/>
    <cellStyle name="Normal 12 2 4 3" xfId="9491"/>
    <cellStyle name="Normal 12 2 4 3 2" xfId="9492"/>
    <cellStyle name="Normal 12 2 4 3 2 2" xfId="9493"/>
    <cellStyle name="Normal 12 2 4 3 2 2 2" xfId="9494"/>
    <cellStyle name="Normal 12 2 4 3 2 2 2 2" xfId="9495"/>
    <cellStyle name="Normal 12 2 4 3 2 2 3" xfId="9496"/>
    <cellStyle name="Normal 12 2 4 3 2 3" xfId="9497"/>
    <cellStyle name="Normal 12 2 4 3 2 3 2" xfId="9498"/>
    <cellStyle name="Normal 12 2 4 3 2 4" xfId="9499"/>
    <cellStyle name="Normal 12 2 4 3 3" xfId="9500"/>
    <cellStyle name="Normal 12 2 4 3 3 2" xfId="9501"/>
    <cellStyle name="Normal 12 2 4 3 3 2 2" xfId="9502"/>
    <cellStyle name="Normal 12 2 4 3 3 2 2 2" xfId="9503"/>
    <cellStyle name="Normal 12 2 4 3 3 2 3" xfId="9504"/>
    <cellStyle name="Normal 12 2 4 3 3 3" xfId="9505"/>
    <cellStyle name="Normal 12 2 4 3 3 3 2" xfId="9506"/>
    <cellStyle name="Normal 12 2 4 3 3 4" xfId="9507"/>
    <cellStyle name="Normal 12 2 4 3 4" xfId="9508"/>
    <cellStyle name="Normal 12 2 4 3 4 2" xfId="9509"/>
    <cellStyle name="Normal 12 2 4 3 4 2 2" xfId="9510"/>
    <cellStyle name="Normal 12 2 4 3 4 3" xfId="9511"/>
    <cellStyle name="Normal 12 2 4 3 5" xfId="9512"/>
    <cellStyle name="Normal 12 2 4 3 5 2" xfId="9513"/>
    <cellStyle name="Normal 12 2 4 3 6" xfId="9514"/>
    <cellStyle name="Normal 12 2 4 4" xfId="9515"/>
    <cellStyle name="Normal 12 2 4 4 2" xfId="9516"/>
    <cellStyle name="Normal 12 2 4 4 2 2" xfId="9517"/>
    <cellStyle name="Normal 12 2 4 4 2 2 2" xfId="9518"/>
    <cellStyle name="Normal 12 2 4 4 2 3" xfId="9519"/>
    <cellStyle name="Normal 12 2 4 4 3" xfId="9520"/>
    <cellStyle name="Normal 12 2 4 4 3 2" xfId="9521"/>
    <cellStyle name="Normal 12 2 4 4 4" xfId="9522"/>
    <cellStyle name="Normal 12 2 4 5" xfId="9523"/>
    <cellStyle name="Normal 12 2 4 5 2" xfId="9524"/>
    <cellStyle name="Normal 12 2 4 5 2 2" xfId="9525"/>
    <cellStyle name="Normal 12 2 4 5 2 2 2" xfId="9526"/>
    <cellStyle name="Normal 12 2 4 5 2 3" xfId="9527"/>
    <cellStyle name="Normal 12 2 4 5 3" xfId="9528"/>
    <cellStyle name="Normal 12 2 4 5 3 2" xfId="9529"/>
    <cellStyle name="Normal 12 2 4 5 4" xfId="9530"/>
    <cellStyle name="Normal 12 2 4 6" xfId="9531"/>
    <cellStyle name="Normal 12 2 4 6 2" xfId="9532"/>
    <cellStyle name="Normal 12 2 4 6 2 2" xfId="9533"/>
    <cellStyle name="Normal 12 2 4 6 3" xfId="9534"/>
    <cellStyle name="Normal 12 2 4 7" xfId="9535"/>
    <cellStyle name="Normal 12 2 4 7 2" xfId="9536"/>
    <cellStyle name="Normal 12 2 4 8" xfId="9537"/>
    <cellStyle name="Normal 12 2 4 9" xfId="9538"/>
    <cellStyle name="Normal 12 2 5" xfId="9539"/>
    <cellStyle name="Normal 12 2 5 2" xfId="9540"/>
    <cellStyle name="Normal 12 2 5 2 2" xfId="9541"/>
    <cellStyle name="Normal 12 2 5 2 2 2" xfId="9542"/>
    <cellStyle name="Normal 12 2 5 2 2 2 2" xfId="9543"/>
    <cellStyle name="Normal 12 2 5 2 2 2 2 2" xfId="9544"/>
    <cellStyle name="Normal 12 2 5 2 2 2 2 2 2" xfId="9545"/>
    <cellStyle name="Normal 12 2 5 2 2 2 2 3" xfId="9546"/>
    <cellStyle name="Normal 12 2 5 2 2 2 3" xfId="9547"/>
    <cellStyle name="Normal 12 2 5 2 2 2 3 2" xfId="9548"/>
    <cellStyle name="Normal 12 2 5 2 2 2 4" xfId="9549"/>
    <cellStyle name="Normal 12 2 5 2 2 3" xfId="9550"/>
    <cellStyle name="Normal 12 2 5 2 2 3 2" xfId="9551"/>
    <cellStyle name="Normal 12 2 5 2 2 3 2 2" xfId="9552"/>
    <cellStyle name="Normal 12 2 5 2 2 3 3" xfId="9553"/>
    <cellStyle name="Normal 12 2 5 2 2 4" xfId="9554"/>
    <cellStyle name="Normal 12 2 5 2 2 4 2" xfId="9555"/>
    <cellStyle name="Normal 12 2 5 2 2 5" xfId="9556"/>
    <cellStyle name="Normal 12 2 5 2 3" xfId="9557"/>
    <cellStyle name="Normal 12 2 5 2 3 2" xfId="9558"/>
    <cellStyle name="Normal 12 2 5 2 3 2 2" xfId="9559"/>
    <cellStyle name="Normal 12 2 5 2 3 2 2 2" xfId="9560"/>
    <cellStyle name="Normal 12 2 5 2 3 2 3" xfId="9561"/>
    <cellStyle name="Normal 12 2 5 2 3 3" xfId="9562"/>
    <cellStyle name="Normal 12 2 5 2 3 3 2" xfId="9563"/>
    <cellStyle name="Normal 12 2 5 2 3 4" xfId="9564"/>
    <cellStyle name="Normal 12 2 5 2 4" xfId="9565"/>
    <cellStyle name="Normal 12 2 5 2 4 2" xfId="9566"/>
    <cellStyle name="Normal 12 2 5 2 4 2 2" xfId="9567"/>
    <cellStyle name="Normal 12 2 5 2 4 2 2 2" xfId="9568"/>
    <cellStyle name="Normal 12 2 5 2 4 2 3" xfId="9569"/>
    <cellStyle name="Normal 12 2 5 2 4 3" xfId="9570"/>
    <cellStyle name="Normal 12 2 5 2 4 3 2" xfId="9571"/>
    <cellStyle name="Normal 12 2 5 2 4 4" xfId="9572"/>
    <cellStyle name="Normal 12 2 5 2 5" xfId="9573"/>
    <cellStyle name="Normal 12 2 5 2 5 2" xfId="9574"/>
    <cellStyle name="Normal 12 2 5 2 5 2 2" xfId="9575"/>
    <cellStyle name="Normal 12 2 5 2 5 3" xfId="9576"/>
    <cellStyle name="Normal 12 2 5 2 6" xfId="9577"/>
    <cellStyle name="Normal 12 2 5 2 6 2" xfId="9578"/>
    <cellStyle name="Normal 12 2 5 2 7" xfId="9579"/>
    <cellStyle name="Normal 12 2 5 3" xfId="9580"/>
    <cellStyle name="Normal 12 2 5 3 2" xfId="9581"/>
    <cellStyle name="Normal 12 2 5 3 2 2" xfId="9582"/>
    <cellStyle name="Normal 12 2 5 3 2 2 2" xfId="9583"/>
    <cellStyle name="Normal 12 2 5 3 2 2 2 2" xfId="9584"/>
    <cellStyle name="Normal 12 2 5 3 2 2 3" xfId="9585"/>
    <cellStyle name="Normal 12 2 5 3 2 3" xfId="9586"/>
    <cellStyle name="Normal 12 2 5 3 2 3 2" xfId="9587"/>
    <cellStyle name="Normal 12 2 5 3 2 4" xfId="9588"/>
    <cellStyle name="Normal 12 2 5 3 3" xfId="9589"/>
    <cellStyle name="Normal 12 2 5 3 3 2" xfId="9590"/>
    <cellStyle name="Normal 12 2 5 3 3 2 2" xfId="9591"/>
    <cellStyle name="Normal 12 2 5 3 3 3" xfId="9592"/>
    <cellStyle name="Normal 12 2 5 3 4" xfId="9593"/>
    <cellStyle name="Normal 12 2 5 3 4 2" xfId="9594"/>
    <cellStyle name="Normal 12 2 5 3 5" xfId="9595"/>
    <cellStyle name="Normal 12 2 5 4" xfId="9596"/>
    <cellStyle name="Normal 12 2 5 4 2" xfId="9597"/>
    <cellStyle name="Normal 12 2 5 4 2 2" xfId="9598"/>
    <cellStyle name="Normal 12 2 5 4 2 2 2" xfId="9599"/>
    <cellStyle name="Normal 12 2 5 4 2 3" xfId="9600"/>
    <cellStyle name="Normal 12 2 5 4 3" xfId="9601"/>
    <cellStyle name="Normal 12 2 5 4 3 2" xfId="9602"/>
    <cellStyle name="Normal 12 2 5 4 4" xfId="9603"/>
    <cellStyle name="Normal 12 2 5 5" xfId="9604"/>
    <cellStyle name="Normal 12 2 5 5 2" xfId="9605"/>
    <cellStyle name="Normal 12 2 5 5 2 2" xfId="9606"/>
    <cellStyle name="Normal 12 2 5 5 2 2 2" xfId="9607"/>
    <cellStyle name="Normal 12 2 5 5 2 3" xfId="9608"/>
    <cellStyle name="Normal 12 2 5 5 3" xfId="9609"/>
    <cellStyle name="Normal 12 2 5 5 3 2" xfId="9610"/>
    <cellStyle name="Normal 12 2 5 5 4" xfId="9611"/>
    <cellStyle name="Normal 12 2 5 6" xfId="9612"/>
    <cellStyle name="Normal 12 2 5 6 2" xfId="9613"/>
    <cellStyle name="Normal 12 2 5 6 2 2" xfId="9614"/>
    <cellStyle name="Normal 12 2 5 6 3" xfId="9615"/>
    <cellStyle name="Normal 12 2 5 7" xfId="9616"/>
    <cellStyle name="Normal 12 2 5 7 2" xfId="9617"/>
    <cellStyle name="Normal 12 2 5 8" xfId="9618"/>
    <cellStyle name="Normal 12 2 6" xfId="9619"/>
    <cellStyle name="Normal 12 2 6 2" xfId="9620"/>
    <cellStyle name="Normal 12 2 6 2 2" xfId="9621"/>
    <cellStyle name="Normal 12 2 6 2 2 2" xfId="9622"/>
    <cellStyle name="Normal 12 2 6 2 2 2 2" xfId="9623"/>
    <cellStyle name="Normal 12 2 6 2 2 2 2 2" xfId="9624"/>
    <cellStyle name="Normal 12 2 6 2 2 2 2 2 2" xfId="9625"/>
    <cellStyle name="Normal 12 2 6 2 2 2 2 3" xfId="9626"/>
    <cellStyle name="Normal 12 2 6 2 2 2 3" xfId="9627"/>
    <cellStyle name="Normal 12 2 6 2 2 2 3 2" xfId="9628"/>
    <cellStyle name="Normal 12 2 6 2 2 2 4" xfId="9629"/>
    <cellStyle name="Normal 12 2 6 2 2 3" xfId="9630"/>
    <cellStyle name="Normal 12 2 6 2 2 3 2" xfId="9631"/>
    <cellStyle name="Normal 12 2 6 2 2 3 2 2" xfId="9632"/>
    <cellStyle name="Normal 12 2 6 2 2 3 3" xfId="9633"/>
    <cellStyle name="Normal 12 2 6 2 2 4" xfId="9634"/>
    <cellStyle name="Normal 12 2 6 2 2 4 2" xfId="9635"/>
    <cellStyle name="Normal 12 2 6 2 2 5" xfId="9636"/>
    <cellStyle name="Normal 12 2 6 2 3" xfId="9637"/>
    <cellStyle name="Normal 12 2 6 2 3 2" xfId="9638"/>
    <cellStyle name="Normal 12 2 6 2 3 2 2" xfId="9639"/>
    <cellStyle name="Normal 12 2 6 2 3 2 2 2" xfId="9640"/>
    <cellStyle name="Normal 12 2 6 2 3 2 3" xfId="9641"/>
    <cellStyle name="Normal 12 2 6 2 3 3" xfId="9642"/>
    <cellStyle name="Normal 12 2 6 2 3 3 2" xfId="9643"/>
    <cellStyle name="Normal 12 2 6 2 3 4" xfId="9644"/>
    <cellStyle name="Normal 12 2 6 2 4" xfId="9645"/>
    <cellStyle name="Normal 12 2 6 2 4 2" xfId="9646"/>
    <cellStyle name="Normal 12 2 6 2 4 2 2" xfId="9647"/>
    <cellStyle name="Normal 12 2 6 2 4 2 2 2" xfId="9648"/>
    <cellStyle name="Normal 12 2 6 2 4 2 3" xfId="9649"/>
    <cellStyle name="Normal 12 2 6 2 4 3" xfId="9650"/>
    <cellStyle name="Normal 12 2 6 2 4 3 2" xfId="9651"/>
    <cellStyle name="Normal 12 2 6 2 4 4" xfId="9652"/>
    <cellStyle name="Normal 12 2 6 2 5" xfId="9653"/>
    <cellStyle name="Normal 12 2 6 2 5 2" xfId="9654"/>
    <cellStyle name="Normal 12 2 6 2 5 2 2" xfId="9655"/>
    <cellStyle name="Normal 12 2 6 2 5 3" xfId="9656"/>
    <cellStyle name="Normal 12 2 6 2 6" xfId="9657"/>
    <cellStyle name="Normal 12 2 6 2 6 2" xfId="9658"/>
    <cellStyle name="Normal 12 2 6 2 7" xfId="9659"/>
    <cellStyle name="Normal 12 2 6 3" xfId="9660"/>
    <cellStyle name="Normal 12 2 6 3 2" xfId="9661"/>
    <cellStyle name="Normal 12 2 6 3 2 2" xfId="9662"/>
    <cellStyle name="Normal 12 2 6 3 2 2 2" xfId="9663"/>
    <cellStyle name="Normal 12 2 6 3 2 2 2 2" xfId="9664"/>
    <cellStyle name="Normal 12 2 6 3 2 2 3" xfId="9665"/>
    <cellStyle name="Normal 12 2 6 3 2 3" xfId="9666"/>
    <cellStyle name="Normal 12 2 6 3 2 3 2" xfId="9667"/>
    <cellStyle name="Normal 12 2 6 3 2 4" xfId="9668"/>
    <cellStyle name="Normal 12 2 6 3 3" xfId="9669"/>
    <cellStyle name="Normal 12 2 6 3 3 2" xfId="9670"/>
    <cellStyle name="Normal 12 2 6 3 3 2 2" xfId="9671"/>
    <cellStyle name="Normal 12 2 6 3 3 3" xfId="9672"/>
    <cellStyle name="Normal 12 2 6 3 4" xfId="9673"/>
    <cellStyle name="Normal 12 2 6 3 4 2" xfId="9674"/>
    <cellStyle name="Normal 12 2 6 3 5" xfId="9675"/>
    <cellStyle name="Normal 12 2 6 4" xfId="9676"/>
    <cellStyle name="Normal 12 2 6 4 2" xfId="9677"/>
    <cellStyle name="Normal 12 2 6 4 2 2" xfId="9678"/>
    <cellStyle name="Normal 12 2 6 4 2 2 2" xfId="9679"/>
    <cellStyle name="Normal 12 2 6 4 2 3" xfId="9680"/>
    <cellStyle name="Normal 12 2 6 4 3" xfId="9681"/>
    <cellStyle name="Normal 12 2 6 4 3 2" xfId="9682"/>
    <cellStyle name="Normal 12 2 6 4 4" xfId="9683"/>
    <cellStyle name="Normal 12 2 6 5" xfId="9684"/>
    <cellStyle name="Normal 12 2 6 5 2" xfId="9685"/>
    <cellStyle name="Normal 12 2 6 5 2 2" xfId="9686"/>
    <cellStyle name="Normal 12 2 6 5 2 2 2" xfId="9687"/>
    <cellStyle name="Normal 12 2 6 5 2 3" xfId="9688"/>
    <cellStyle name="Normal 12 2 6 5 3" xfId="9689"/>
    <cellStyle name="Normal 12 2 6 5 3 2" xfId="9690"/>
    <cellStyle name="Normal 12 2 6 5 4" xfId="9691"/>
    <cellStyle name="Normal 12 2 6 6" xfId="9692"/>
    <cellStyle name="Normal 12 2 6 6 2" xfId="9693"/>
    <cellStyle name="Normal 12 2 6 6 2 2" xfId="9694"/>
    <cellStyle name="Normal 12 2 6 6 3" xfId="9695"/>
    <cellStyle name="Normal 12 2 6 7" xfId="9696"/>
    <cellStyle name="Normal 12 2 6 7 2" xfId="9697"/>
    <cellStyle name="Normal 12 2 6 8" xfId="9698"/>
    <cellStyle name="Normal 12 2 7" xfId="9699"/>
    <cellStyle name="Normal 12 2 7 2" xfId="9700"/>
    <cellStyle name="Normal 12 2 7 2 2" xfId="9701"/>
    <cellStyle name="Normal 12 2 7 2 2 2" xfId="9702"/>
    <cellStyle name="Normal 12 2 7 2 2 2 2" xfId="9703"/>
    <cellStyle name="Normal 12 2 7 2 2 2 2 2" xfId="9704"/>
    <cellStyle name="Normal 12 2 7 2 2 2 3" xfId="9705"/>
    <cellStyle name="Normal 12 2 7 2 2 3" xfId="9706"/>
    <cellStyle name="Normal 12 2 7 2 2 3 2" xfId="9707"/>
    <cellStyle name="Normal 12 2 7 2 2 4" xfId="9708"/>
    <cellStyle name="Normal 12 2 7 2 3" xfId="9709"/>
    <cellStyle name="Normal 12 2 7 2 3 2" xfId="9710"/>
    <cellStyle name="Normal 12 2 7 2 3 2 2" xfId="9711"/>
    <cellStyle name="Normal 12 2 7 2 3 3" xfId="9712"/>
    <cellStyle name="Normal 12 2 7 2 4" xfId="9713"/>
    <cellStyle name="Normal 12 2 7 2 4 2" xfId="9714"/>
    <cellStyle name="Normal 12 2 7 2 5" xfId="9715"/>
    <cellStyle name="Normal 12 2 7 3" xfId="9716"/>
    <cellStyle name="Normal 12 2 7 3 2" xfId="9717"/>
    <cellStyle name="Normal 12 2 7 3 2 2" xfId="9718"/>
    <cellStyle name="Normal 12 2 7 3 2 2 2" xfId="9719"/>
    <cellStyle name="Normal 12 2 7 3 2 3" xfId="9720"/>
    <cellStyle name="Normal 12 2 7 3 3" xfId="9721"/>
    <cellStyle name="Normal 12 2 7 3 3 2" xfId="9722"/>
    <cellStyle name="Normal 12 2 7 3 4" xfId="9723"/>
    <cellStyle name="Normal 12 2 7 4" xfId="9724"/>
    <cellStyle name="Normal 12 2 7 4 2" xfId="9725"/>
    <cellStyle name="Normal 12 2 7 4 2 2" xfId="9726"/>
    <cellStyle name="Normal 12 2 7 4 2 2 2" xfId="9727"/>
    <cellStyle name="Normal 12 2 7 4 2 3" xfId="9728"/>
    <cellStyle name="Normal 12 2 7 4 3" xfId="9729"/>
    <cellStyle name="Normal 12 2 7 4 3 2" xfId="9730"/>
    <cellStyle name="Normal 12 2 7 4 4" xfId="9731"/>
    <cellStyle name="Normal 12 2 7 5" xfId="9732"/>
    <cellStyle name="Normal 12 2 7 5 2" xfId="9733"/>
    <cellStyle name="Normal 12 2 7 5 2 2" xfId="9734"/>
    <cellStyle name="Normal 12 2 7 5 3" xfId="9735"/>
    <cellStyle name="Normal 12 2 7 6" xfId="9736"/>
    <cellStyle name="Normal 12 2 7 6 2" xfId="9737"/>
    <cellStyle name="Normal 12 2 7 7" xfId="9738"/>
    <cellStyle name="Normal 12 2 8" xfId="9739"/>
    <cellStyle name="Normal 12 2 8 2" xfId="9740"/>
    <cellStyle name="Normal 12 2 8 2 2" xfId="9741"/>
    <cellStyle name="Normal 12 2 8 2 2 2" xfId="9742"/>
    <cellStyle name="Normal 12 2 8 2 2 2 2" xfId="9743"/>
    <cellStyle name="Normal 12 2 8 2 2 3" xfId="9744"/>
    <cellStyle name="Normal 12 2 8 2 3" xfId="9745"/>
    <cellStyle name="Normal 12 2 8 2 3 2" xfId="9746"/>
    <cellStyle name="Normal 12 2 8 2 4" xfId="9747"/>
    <cellStyle name="Normal 12 2 8 3" xfId="9748"/>
    <cellStyle name="Normal 12 2 8 3 2" xfId="9749"/>
    <cellStyle name="Normal 12 2 8 3 2 2" xfId="9750"/>
    <cellStyle name="Normal 12 2 8 3 2 2 2" xfId="9751"/>
    <cellStyle name="Normal 12 2 8 3 2 3" xfId="9752"/>
    <cellStyle name="Normal 12 2 8 3 3" xfId="9753"/>
    <cellStyle name="Normal 12 2 8 3 3 2" xfId="9754"/>
    <cellStyle name="Normal 12 2 8 3 4" xfId="9755"/>
    <cellStyle name="Normal 12 2 8 4" xfId="9756"/>
    <cellStyle name="Normal 12 2 8 4 2" xfId="9757"/>
    <cellStyle name="Normal 12 2 8 4 2 2" xfId="9758"/>
    <cellStyle name="Normal 12 2 8 4 3" xfId="9759"/>
    <cellStyle name="Normal 12 2 8 5" xfId="9760"/>
    <cellStyle name="Normal 12 2 8 5 2" xfId="9761"/>
    <cellStyle name="Normal 12 2 8 6" xfId="9762"/>
    <cellStyle name="Normal 12 2 9" xfId="9763"/>
    <cellStyle name="Normal 12 2 9 2" xfId="9764"/>
    <cellStyle name="Normal 12 2 9 2 2" xfId="9765"/>
    <cellStyle name="Normal 12 2 9 2 2 2" xfId="9766"/>
    <cellStyle name="Normal 12 2 9 2 3" xfId="9767"/>
    <cellStyle name="Normal 12 2 9 3" xfId="9768"/>
    <cellStyle name="Normal 12 2 9 3 2" xfId="9769"/>
    <cellStyle name="Normal 12 2 9 4" xfId="9770"/>
    <cellStyle name="Normal 12 3" xfId="9771"/>
    <cellStyle name="Normal 12 3 10" xfId="9772"/>
    <cellStyle name="Normal 12 3 10 2" xfId="9773"/>
    <cellStyle name="Normal 12 3 10 2 2" xfId="9774"/>
    <cellStyle name="Normal 12 3 10 3" xfId="9775"/>
    <cellStyle name="Normal 12 3 11" xfId="9776"/>
    <cellStyle name="Normal 12 3 11 2" xfId="9777"/>
    <cellStyle name="Normal 12 3 12" xfId="9778"/>
    <cellStyle name="Normal 12 3 13" xfId="9779"/>
    <cellStyle name="Normal 12 3 2" xfId="9780"/>
    <cellStyle name="Normal 12 3 2 2" xfId="9781"/>
    <cellStyle name="Normal 12 3 2 2 2" xfId="9782"/>
    <cellStyle name="Normal 12 3 2 2 2 2" xfId="9783"/>
    <cellStyle name="Normal 12 3 2 2 2 2 2" xfId="9784"/>
    <cellStyle name="Normal 12 3 2 2 2 2 2 2" xfId="9785"/>
    <cellStyle name="Normal 12 3 2 2 2 2 2 2 2" xfId="9786"/>
    <cellStyle name="Normal 12 3 2 2 2 2 2 3" xfId="9787"/>
    <cellStyle name="Normal 12 3 2 2 2 2 3" xfId="9788"/>
    <cellStyle name="Normal 12 3 2 2 2 2 3 2" xfId="9789"/>
    <cellStyle name="Normal 12 3 2 2 2 2 4" xfId="9790"/>
    <cellStyle name="Normal 12 3 2 2 2 3" xfId="9791"/>
    <cellStyle name="Normal 12 3 2 2 2 3 2" xfId="9792"/>
    <cellStyle name="Normal 12 3 2 2 2 3 2 2" xfId="9793"/>
    <cellStyle name="Normal 12 3 2 2 2 3 3" xfId="9794"/>
    <cellStyle name="Normal 12 3 2 2 2 4" xfId="9795"/>
    <cellStyle name="Normal 12 3 2 2 2 4 2" xfId="9796"/>
    <cellStyle name="Normal 12 3 2 2 2 5" xfId="9797"/>
    <cellStyle name="Normal 12 3 2 2 3" xfId="9798"/>
    <cellStyle name="Normal 12 3 2 2 3 2" xfId="9799"/>
    <cellStyle name="Normal 12 3 2 2 3 2 2" xfId="9800"/>
    <cellStyle name="Normal 12 3 2 2 3 2 2 2" xfId="9801"/>
    <cellStyle name="Normal 12 3 2 2 3 2 3" xfId="9802"/>
    <cellStyle name="Normal 12 3 2 2 3 3" xfId="9803"/>
    <cellStyle name="Normal 12 3 2 2 3 3 2" xfId="9804"/>
    <cellStyle name="Normal 12 3 2 2 3 4" xfId="9805"/>
    <cellStyle name="Normal 12 3 2 2 4" xfId="9806"/>
    <cellStyle name="Normal 12 3 2 2 4 2" xfId="9807"/>
    <cellStyle name="Normal 12 3 2 2 4 2 2" xfId="9808"/>
    <cellStyle name="Normal 12 3 2 2 4 2 2 2" xfId="9809"/>
    <cellStyle name="Normal 12 3 2 2 4 2 3" xfId="9810"/>
    <cellStyle name="Normal 12 3 2 2 4 3" xfId="9811"/>
    <cellStyle name="Normal 12 3 2 2 4 3 2" xfId="9812"/>
    <cellStyle name="Normal 12 3 2 2 4 4" xfId="9813"/>
    <cellStyle name="Normal 12 3 2 2 5" xfId="9814"/>
    <cellStyle name="Normal 12 3 2 2 5 2" xfId="9815"/>
    <cellStyle name="Normal 12 3 2 2 5 2 2" xfId="9816"/>
    <cellStyle name="Normal 12 3 2 2 5 3" xfId="9817"/>
    <cellStyle name="Normal 12 3 2 2 6" xfId="9818"/>
    <cellStyle name="Normal 12 3 2 2 6 2" xfId="9819"/>
    <cellStyle name="Normal 12 3 2 2 7" xfId="9820"/>
    <cellStyle name="Normal 12 3 2 3" xfId="9821"/>
    <cellStyle name="Normal 12 3 2 3 2" xfId="9822"/>
    <cellStyle name="Normal 12 3 2 3 2 2" xfId="9823"/>
    <cellStyle name="Normal 12 3 2 3 2 2 2" xfId="9824"/>
    <cellStyle name="Normal 12 3 2 3 2 2 2 2" xfId="9825"/>
    <cellStyle name="Normal 12 3 2 3 2 2 3" xfId="9826"/>
    <cellStyle name="Normal 12 3 2 3 2 3" xfId="9827"/>
    <cellStyle name="Normal 12 3 2 3 2 3 2" xfId="9828"/>
    <cellStyle name="Normal 12 3 2 3 2 4" xfId="9829"/>
    <cellStyle name="Normal 12 3 2 3 3" xfId="9830"/>
    <cellStyle name="Normal 12 3 2 3 3 2" xfId="9831"/>
    <cellStyle name="Normal 12 3 2 3 3 2 2" xfId="9832"/>
    <cellStyle name="Normal 12 3 2 3 3 2 2 2" xfId="9833"/>
    <cellStyle name="Normal 12 3 2 3 3 2 3" xfId="9834"/>
    <cellStyle name="Normal 12 3 2 3 3 3" xfId="9835"/>
    <cellStyle name="Normal 12 3 2 3 3 3 2" xfId="9836"/>
    <cellStyle name="Normal 12 3 2 3 3 4" xfId="9837"/>
    <cellStyle name="Normal 12 3 2 3 4" xfId="9838"/>
    <cellStyle name="Normal 12 3 2 3 4 2" xfId="9839"/>
    <cellStyle name="Normal 12 3 2 3 4 2 2" xfId="9840"/>
    <cellStyle name="Normal 12 3 2 3 4 3" xfId="9841"/>
    <cellStyle name="Normal 12 3 2 3 5" xfId="9842"/>
    <cellStyle name="Normal 12 3 2 3 5 2" xfId="9843"/>
    <cellStyle name="Normal 12 3 2 3 6" xfId="9844"/>
    <cellStyle name="Normal 12 3 2 4" xfId="9845"/>
    <cellStyle name="Normal 12 3 2 4 2" xfId="9846"/>
    <cellStyle name="Normal 12 3 2 4 2 2" xfId="9847"/>
    <cellStyle name="Normal 12 3 2 4 2 2 2" xfId="9848"/>
    <cellStyle name="Normal 12 3 2 4 2 3" xfId="9849"/>
    <cellStyle name="Normal 12 3 2 4 3" xfId="9850"/>
    <cellStyle name="Normal 12 3 2 4 3 2" xfId="9851"/>
    <cellStyle name="Normal 12 3 2 4 4" xfId="9852"/>
    <cellStyle name="Normal 12 3 2 5" xfId="9853"/>
    <cellStyle name="Normal 12 3 2 5 2" xfId="9854"/>
    <cellStyle name="Normal 12 3 2 5 2 2" xfId="9855"/>
    <cellStyle name="Normal 12 3 2 5 2 2 2" xfId="9856"/>
    <cellStyle name="Normal 12 3 2 5 2 3" xfId="9857"/>
    <cellStyle name="Normal 12 3 2 5 3" xfId="9858"/>
    <cellStyle name="Normal 12 3 2 5 3 2" xfId="9859"/>
    <cellStyle name="Normal 12 3 2 5 4" xfId="9860"/>
    <cellStyle name="Normal 12 3 2 6" xfId="9861"/>
    <cellStyle name="Normal 12 3 2 6 2" xfId="9862"/>
    <cellStyle name="Normal 12 3 2 6 2 2" xfId="9863"/>
    <cellStyle name="Normal 12 3 2 6 3" xfId="9864"/>
    <cellStyle name="Normal 12 3 2 7" xfId="9865"/>
    <cellStyle name="Normal 12 3 2 7 2" xfId="9866"/>
    <cellStyle name="Normal 12 3 2 8" xfId="9867"/>
    <cellStyle name="Normal 12 3 2 9" xfId="9868"/>
    <cellStyle name="Normal 12 3 3" xfId="9869"/>
    <cellStyle name="Normal 12 3 3 2" xfId="9870"/>
    <cellStyle name="Normal 12 3 3 2 2" xfId="9871"/>
    <cellStyle name="Normal 12 3 3 2 2 2" xfId="9872"/>
    <cellStyle name="Normal 12 3 3 2 2 2 2" xfId="9873"/>
    <cellStyle name="Normal 12 3 3 2 2 2 2 2" xfId="9874"/>
    <cellStyle name="Normal 12 3 3 2 2 2 2 2 2" xfId="9875"/>
    <cellStyle name="Normal 12 3 3 2 2 2 2 3" xfId="9876"/>
    <cellStyle name="Normal 12 3 3 2 2 2 3" xfId="9877"/>
    <cellStyle name="Normal 12 3 3 2 2 2 3 2" xfId="9878"/>
    <cellStyle name="Normal 12 3 3 2 2 2 4" xfId="9879"/>
    <cellStyle name="Normal 12 3 3 2 2 3" xfId="9880"/>
    <cellStyle name="Normal 12 3 3 2 2 3 2" xfId="9881"/>
    <cellStyle name="Normal 12 3 3 2 2 3 2 2" xfId="9882"/>
    <cellStyle name="Normal 12 3 3 2 2 3 3" xfId="9883"/>
    <cellStyle name="Normal 12 3 3 2 2 4" xfId="9884"/>
    <cellStyle name="Normal 12 3 3 2 2 4 2" xfId="9885"/>
    <cellStyle name="Normal 12 3 3 2 2 5" xfId="9886"/>
    <cellStyle name="Normal 12 3 3 2 3" xfId="9887"/>
    <cellStyle name="Normal 12 3 3 2 3 2" xfId="9888"/>
    <cellStyle name="Normal 12 3 3 2 3 2 2" xfId="9889"/>
    <cellStyle name="Normal 12 3 3 2 3 2 2 2" xfId="9890"/>
    <cellStyle name="Normal 12 3 3 2 3 2 3" xfId="9891"/>
    <cellStyle name="Normal 12 3 3 2 3 3" xfId="9892"/>
    <cellStyle name="Normal 12 3 3 2 3 3 2" xfId="9893"/>
    <cellStyle name="Normal 12 3 3 2 3 4" xfId="9894"/>
    <cellStyle name="Normal 12 3 3 2 4" xfId="9895"/>
    <cellStyle name="Normal 12 3 3 2 4 2" xfId="9896"/>
    <cellStyle name="Normal 12 3 3 2 4 2 2" xfId="9897"/>
    <cellStyle name="Normal 12 3 3 2 4 2 2 2" xfId="9898"/>
    <cellStyle name="Normal 12 3 3 2 4 2 3" xfId="9899"/>
    <cellStyle name="Normal 12 3 3 2 4 3" xfId="9900"/>
    <cellStyle name="Normal 12 3 3 2 4 3 2" xfId="9901"/>
    <cellStyle name="Normal 12 3 3 2 4 4" xfId="9902"/>
    <cellStyle name="Normal 12 3 3 2 5" xfId="9903"/>
    <cellStyle name="Normal 12 3 3 2 5 2" xfId="9904"/>
    <cellStyle name="Normal 12 3 3 2 5 2 2" xfId="9905"/>
    <cellStyle name="Normal 12 3 3 2 5 3" xfId="9906"/>
    <cellStyle name="Normal 12 3 3 2 6" xfId="9907"/>
    <cellStyle name="Normal 12 3 3 2 6 2" xfId="9908"/>
    <cellStyle name="Normal 12 3 3 2 7" xfId="9909"/>
    <cellStyle name="Normal 12 3 3 3" xfId="9910"/>
    <cellStyle name="Normal 12 3 3 3 2" xfId="9911"/>
    <cellStyle name="Normal 12 3 3 3 2 2" xfId="9912"/>
    <cellStyle name="Normal 12 3 3 3 2 2 2" xfId="9913"/>
    <cellStyle name="Normal 12 3 3 3 2 2 2 2" xfId="9914"/>
    <cellStyle name="Normal 12 3 3 3 2 2 3" xfId="9915"/>
    <cellStyle name="Normal 12 3 3 3 2 3" xfId="9916"/>
    <cellStyle name="Normal 12 3 3 3 2 3 2" xfId="9917"/>
    <cellStyle name="Normal 12 3 3 3 2 4" xfId="9918"/>
    <cellStyle name="Normal 12 3 3 3 3" xfId="9919"/>
    <cellStyle name="Normal 12 3 3 3 3 2" xfId="9920"/>
    <cellStyle name="Normal 12 3 3 3 3 2 2" xfId="9921"/>
    <cellStyle name="Normal 12 3 3 3 3 2 2 2" xfId="9922"/>
    <cellStyle name="Normal 12 3 3 3 3 2 3" xfId="9923"/>
    <cellStyle name="Normal 12 3 3 3 3 3" xfId="9924"/>
    <cellStyle name="Normal 12 3 3 3 3 3 2" xfId="9925"/>
    <cellStyle name="Normal 12 3 3 3 3 4" xfId="9926"/>
    <cellStyle name="Normal 12 3 3 3 4" xfId="9927"/>
    <cellStyle name="Normal 12 3 3 3 4 2" xfId="9928"/>
    <cellStyle name="Normal 12 3 3 3 4 2 2" xfId="9929"/>
    <cellStyle name="Normal 12 3 3 3 4 3" xfId="9930"/>
    <cellStyle name="Normal 12 3 3 3 5" xfId="9931"/>
    <cellStyle name="Normal 12 3 3 3 5 2" xfId="9932"/>
    <cellStyle name="Normal 12 3 3 3 6" xfId="9933"/>
    <cellStyle name="Normal 12 3 3 4" xfId="9934"/>
    <cellStyle name="Normal 12 3 3 4 2" xfId="9935"/>
    <cellStyle name="Normal 12 3 3 4 2 2" xfId="9936"/>
    <cellStyle name="Normal 12 3 3 4 2 2 2" xfId="9937"/>
    <cellStyle name="Normal 12 3 3 4 2 3" xfId="9938"/>
    <cellStyle name="Normal 12 3 3 4 3" xfId="9939"/>
    <cellStyle name="Normal 12 3 3 4 3 2" xfId="9940"/>
    <cellStyle name="Normal 12 3 3 4 4" xfId="9941"/>
    <cellStyle name="Normal 12 3 3 5" xfId="9942"/>
    <cellStyle name="Normal 12 3 3 5 2" xfId="9943"/>
    <cellStyle name="Normal 12 3 3 5 2 2" xfId="9944"/>
    <cellStyle name="Normal 12 3 3 5 2 2 2" xfId="9945"/>
    <cellStyle name="Normal 12 3 3 5 2 3" xfId="9946"/>
    <cellStyle name="Normal 12 3 3 5 3" xfId="9947"/>
    <cellStyle name="Normal 12 3 3 5 3 2" xfId="9948"/>
    <cellStyle name="Normal 12 3 3 5 4" xfId="9949"/>
    <cellStyle name="Normal 12 3 3 6" xfId="9950"/>
    <cellStyle name="Normal 12 3 3 6 2" xfId="9951"/>
    <cellStyle name="Normal 12 3 3 6 2 2" xfId="9952"/>
    <cellStyle name="Normal 12 3 3 6 3" xfId="9953"/>
    <cellStyle name="Normal 12 3 3 7" xfId="9954"/>
    <cellStyle name="Normal 12 3 3 7 2" xfId="9955"/>
    <cellStyle name="Normal 12 3 3 8" xfId="9956"/>
    <cellStyle name="Normal 12 3 3 9" xfId="9957"/>
    <cellStyle name="Normal 12 3 4" xfId="9958"/>
    <cellStyle name="Normal 12 3 4 2" xfId="9959"/>
    <cellStyle name="Normal 12 3 4 2 2" xfId="9960"/>
    <cellStyle name="Normal 12 3 4 2 2 2" xfId="9961"/>
    <cellStyle name="Normal 12 3 4 2 2 2 2" xfId="9962"/>
    <cellStyle name="Normal 12 3 4 2 2 2 2 2" xfId="9963"/>
    <cellStyle name="Normal 12 3 4 2 2 2 2 2 2" xfId="9964"/>
    <cellStyle name="Normal 12 3 4 2 2 2 2 3" xfId="9965"/>
    <cellStyle name="Normal 12 3 4 2 2 2 3" xfId="9966"/>
    <cellStyle name="Normal 12 3 4 2 2 2 3 2" xfId="9967"/>
    <cellStyle name="Normal 12 3 4 2 2 2 4" xfId="9968"/>
    <cellStyle name="Normal 12 3 4 2 2 3" xfId="9969"/>
    <cellStyle name="Normal 12 3 4 2 2 3 2" xfId="9970"/>
    <cellStyle name="Normal 12 3 4 2 2 3 2 2" xfId="9971"/>
    <cellStyle name="Normal 12 3 4 2 2 3 3" xfId="9972"/>
    <cellStyle name="Normal 12 3 4 2 2 4" xfId="9973"/>
    <cellStyle name="Normal 12 3 4 2 2 4 2" xfId="9974"/>
    <cellStyle name="Normal 12 3 4 2 2 5" xfId="9975"/>
    <cellStyle name="Normal 12 3 4 2 3" xfId="9976"/>
    <cellStyle name="Normal 12 3 4 2 3 2" xfId="9977"/>
    <cellStyle name="Normal 12 3 4 2 3 2 2" xfId="9978"/>
    <cellStyle name="Normal 12 3 4 2 3 2 2 2" xfId="9979"/>
    <cellStyle name="Normal 12 3 4 2 3 2 3" xfId="9980"/>
    <cellStyle name="Normal 12 3 4 2 3 3" xfId="9981"/>
    <cellStyle name="Normal 12 3 4 2 3 3 2" xfId="9982"/>
    <cellStyle name="Normal 12 3 4 2 3 4" xfId="9983"/>
    <cellStyle name="Normal 12 3 4 2 4" xfId="9984"/>
    <cellStyle name="Normal 12 3 4 2 4 2" xfId="9985"/>
    <cellStyle name="Normal 12 3 4 2 4 2 2" xfId="9986"/>
    <cellStyle name="Normal 12 3 4 2 4 2 2 2" xfId="9987"/>
    <cellStyle name="Normal 12 3 4 2 4 2 3" xfId="9988"/>
    <cellStyle name="Normal 12 3 4 2 4 3" xfId="9989"/>
    <cellStyle name="Normal 12 3 4 2 4 3 2" xfId="9990"/>
    <cellStyle name="Normal 12 3 4 2 4 4" xfId="9991"/>
    <cellStyle name="Normal 12 3 4 2 5" xfId="9992"/>
    <cellStyle name="Normal 12 3 4 2 5 2" xfId="9993"/>
    <cellStyle name="Normal 12 3 4 2 5 2 2" xfId="9994"/>
    <cellStyle name="Normal 12 3 4 2 5 3" xfId="9995"/>
    <cellStyle name="Normal 12 3 4 2 6" xfId="9996"/>
    <cellStyle name="Normal 12 3 4 2 6 2" xfId="9997"/>
    <cellStyle name="Normal 12 3 4 2 7" xfId="9998"/>
    <cellStyle name="Normal 12 3 4 3" xfId="9999"/>
    <cellStyle name="Normal 12 3 4 3 2" xfId="10000"/>
    <cellStyle name="Normal 12 3 4 3 2 2" xfId="10001"/>
    <cellStyle name="Normal 12 3 4 3 2 2 2" xfId="10002"/>
    <cellStyle name="Normal 12 3 4 3 2 2 2 2" xfId="10003"/>
    <cellStyle name="Normal 12 3 4 3 2 2 3" xfId="10004"/>
    <cellStyle name="Normal 12 3 4 3 2 3" xfId="10005"/>
    <cellStyle name="Normal 12 3 4 3 2 3 2" xfId="10006"/>
    <cellStyle name="Normal 12 3 4 3 2 4" xfId="10007"/>
    <cellStyle name="Normal 12 3 4 3 3" xfId="10008"/>
    <cellStyle name="Normal 12 3 4 3 3 2" xfId="10009"/>
    <cellStyle name="Normal 12 3 4 3 3 2 2" xfId="10010"/>
    <cellStyle name="Normal 12 3 4 3 3 3" xfId="10011"/>
    <cellStyle name="Normal 12 3 4 3 4" xfId="10012"/>
    <cellStyle name="Normal 12 3 4 3 4 2" xfId="10013"/>
    <cellStyle name="Normal 12 3 4 3 5" xfId="10014"/>
    <cellStyle name="Normal 12 3 4 4" xfId="10015"/>
    <cellStyle name="Normal 12 3 4 4 2" xfId="10016"/>
    <cellStyle name="Normal 12 3 4 4 2 2" xfId="10017"/>
    <cellStyle name="Normal 12 3 4 4 2 2 2" xfId="10018"/>
    <cellStyle name="Normal 12 3 4 4 2 3" xfId="10019"/>
    <cellStyle name="Normal 12 3 4 4 3" xfId="10020"/>
    <cellStyle name="Normal 12 3 4 4 3 2" xfId="10021"/>
    <cellStyle name="Normal 12 3 4 4 4" xfId="10022"/>
    <cellStyle name="Normal 12 3 4 5" xfId="10023"/>
    <cellStyle name="Normal 12 3 4 5 2" xfId="10024"/>
    <cellStyle name="Normal 12 3 4 5 2 2" xfId="10025"/>
    <cellStyle name="Normal 12 3 4 5 2 2 2" xfId="10026"/>
    <cellStyle name="Normal 12 3 4 5 2 3" xfId="10027"/>
    <cellStyle name="Normal 12 3 4 5 3" xfId="10028"/>
    <cellStyle name="Normal 12 3 4 5 3 2" xfId="10029"/>
    <cellStyle name="Normal 12 3 4 5 4" xfId="10030"/>
    <cellStyle name="Normal 12 3 4 6" xfId="10031"/>
    <cellStyle name="Normal 12 3 4 6 2" xfId="10032"/>
    <cellStyle name="Normal 12 3 4 6 2 2" xfId="10033"/>
    <cellStyle name="Normal 12 3 4 6 3" xfId="10034"/>
    <cellStyle name="Normal 12 3 4 7" xfId="10035"/>
    <cellStyle name="Normal 12 3 4 7 2" xfId="10036"/>
    <cellStyle name="Normal 12 3 4 8" xfId="10037"/>
    <cellStyle name="Normal 12 3 5" xfId="10038"/>
    <cellStyle name="Normal 12 3 5 2" xfId="10039"/>
    <cellStyle name="Normal 12 3 5 2 2" xfId="10040"/>
    <cellStyle name="Normal 12 3 5 2 2 2" xfId="10041"/>
    <cellStyle name="Normal 12 3 5 2 2 2 2" xfId="10042"/>
    <cellStyle name="Normal 12 3 5 2 2 2 2 2" xfId="10043"/>
    <cellStyle name="Normal 12 3 5 2 2 2 2 2 2" xfId="10044"/>
    <cellStyle name="Normal 12 3 5 2 2 2 2 3" xfId="10045"/>
    <cellStyle name="Normal 12 3 5 2 2 2 3" xfId="10046"/>
    <cellStyle name="Normal 12 3 5 2 2 2 3 2" xfId="10047"/>
    <cellStyle name="Normal 12 3 5 2 2 2 4" xfId="10048"/>
    <cellStyle name="Normal 12 3 5 2 2 3" xfId="10049"/>
    <cellStyle name="Normal 12 3 5 2 2 3 2" xfId="10050"/>
    <cellStyle name="Normal 12 3 5 2 2 3 2 2" xfId="10051"/>
    <cellStyle name="Normal 12 3 5 2 2 3 3" xfId="10052"/>
    <cellStyle name="Normal 12 3 5 2 2 4" xfId="10053"/>
    <cellStyle name="Normal 12 3 5 2 2 4 2" xfId="10054"/>
    <cellStyle name="Normal 12 3 5 2 2 5" xfId="10055"/>
    <cellStyle name="Normal 12 3 5 2 3" xfId="10056"/>
    <cellStyle name="Normal 12 3 5 2 3 2" xfId="10057"/>
    <cellStyle name="Normal 12 3 5 2 3 2 2" xfId="10058"/>
    <cellStyle name="Normal 12 3 5 2 3 2 2 2" xfId="10059"/>
    <cellStyle name="Normal 12 3 5 2 3 2 3" xfId="10060"/>
    <cellStyle name="Normal 12 3 5 2 3 3" xfId="10061"/>
    <cellStyle name="Normal 12 3 5 2 3 3 2" xfId="10062"/>
    <cellStyle name="Normal 12 3 5 2 3 4" xfId="10063"/>
    <cellStyle name="Normal 12 3 5 2 4" xfId="10064"/>
    <cellStyle name="Normal 12 3 5 2 4 2" xfId="10065"/>
    <cellStyle name="Normal 12 3 5 2 4 2 2" xfId="10066"/>
    <cellStyle name="Normal 12 3 5 2 4 2 2 2" xfId="10067"/>
    <cellStyle name="Normal 12 3 5 2 4 2 3" xfId="10068"/>
    <cellStyle name="Normal 12 3 5 2 4 3" xfId="10069"/>
    <cellStyle name="Normal 12 3 5 2 4 3 2" xfId="10070"/>
    <cellStyle name="Normal 12 3 5 2 4 4" xfId="10071"/>
    <cellStyle name="Normal 12 3 5 2 5" xfId="10072"/>
    <cellStyle name="Normal 12 3 5 2 5 2" xfId="10073"/>
    <cellStyle name="Normal 12 3 5 2 5 2 2" xfId="10074"/>
    <cellStyle name="Normal 12 3 5 2 5 3" xfId="10075"/>
    <cellStyle name="Normal 12 3 5 2 6" xfId="10076"/>
    <cellStyle name="Normal 12 3 5 2 6 2" xfId="10077"/>
    <cellStyle name="Normal 12 3 5 2 7" xfId="10078"/>
    <cellStyle name="Normal 12 3 5 3" xfId="10079"/>
    <cellStyle name="Normal 12 3 5 3 2" xfId="10080"/>
    <cellStyle name="Normal 12 3 5 3 2 2" xfId="10081"/>
    <cellStyle name="Normal 12 3 5 3 2 2 2" xfId="10082"/>
    <cellStyle name="Normal 12 3 5 3 2 2 2 2" xfId="10083"/>
    <cellStyle name="Normal 12 3 5 3 2 2 3" xfId="10084"/>
    <cellStyle name="Normal 12 3 5 3 2 3" xfId="10085"/>
    <cellStyle name="Normal 12 3 5 3 2 3 2" xfId="10086"/>
    <cellStyle name="Normal 12 3 5 3 2 4" xfId="10087"/>
    <cellStyle name="Normal 12 3 5 3 3" xfId="10088"/>
    <cellStyle name="Normal 12 3 5 3 3 2" xfId="10089"/>
    <cellStyle name="Normal 12 3 5 3 3 2 2" xfId="10090"/>
    <cellStyle name="Normal 12 3 5 3 3 3" xfId="10091"/>
    <cellStyle name="Normal 12 3 5 3 4" xfId="10092"/>
    <cellStyle name="Normal 12 3 5 3 4 2" xfId="10093"/>
    <cellStyle name="Normal 12 3 5 3 5" xfId="10094"/>
    <cellStyle name="Normal 12 3 5 4" xfId="10095"/>
    <cellStyle name="Normal 12 3 5 4 2" xfId="10096"/>
    <cellStyle name="Normal 12 3 5 4 2 2" xfId="10097"/>
    <cellStyle name="Normal 12 3 5 4 2 2 2" xfId="10098"/>
    <cellStyle name="Normal 12 3 5 4 2 3" xfId="10099"/>
    <cellStyle name="Normal 12 3 5 4 3" xfId="10100"/>
    <cellStyle name="Normal 12 3 5 4 3 2" xfId="10101"/>
    <cellStyle name="Normal 12 3 5 4 4" xfId="10102"/>
    <cellStyle name="Normal 12 3 5 5" xfId="10103"/>
    <cellStyle name="Normal 12 3 5 5 2" xfId="10104"/>
    <cellStyle name="Normal 12 3 5 5 2 2" xfId="10105"/>
    <cellStyle name="Normal 12 3 5 5 2 2 2" xfId="10106"/>
    <cellStyle name="Normal 12 3 5 5 2 3" xfId="10107"/>
    <cellStyle name="Normal 12 3 5 5 3" xfId="10108"/>
    <cellStyle name="Normal 12 3 5 5 3 2" xfId="10109"/>
    <cellStyle name="Normal 12 3 5 5 4" xfId="10110"/>
    <cellStyle name="Normal 12 3 5 6" xfId="10111"/>
    <cellStyle name="Normal 12 3 5 6 2" xfId="10112"/>
    <cellStyle name="Normal 12 3 5 6 2 2" xfId="10113"/>
    <cellStyle name="Normal 12 3 5 6 3" xfId="10114"/>
    <cellStyle name="Normal 12 3 5 7" xfId="10115"/>
    <cellStyle name="Normal 12 3 5 7 2" xfId="10116"/>
    <cellStyle name="Normal 12 3 5 8" xfId="10117"/>
    <cellStyle name="Normal 12 3 6" xfId="10118"/>
    <cellStyle name="Normal 12 3 6 2" xfId="10119"/>
    <cellStyle name="Normal 12 3 6 2 2" xfId="10120"/>
    <cellStyle name="Normal 12 3 6 2 2 2" xfId="10121"/>
    <cellStyle name="Normal 12 3 6 2 2 2 2" xfId="10122"/>
    <cellStyle name="Normal 12 3 6 2 2 2 2 2" xfId="10123"/>
    <cellStyle name="Normal 12 3 6 2 2 2 3" xfId="10124"/>
    <cellStyle name="Normal 12 3 6 2 2 3" xfId="10125"/>
    <cellStyle name="Normal 12 3 6 2 2 3 2" xfId="10126"/>
    <cellStyle name="Normal 12 3 6 2 2 4" xfId="10127"/>
    <cellStyle name="Normal 12 3 6 2 3" xfId="10128"/>
    <cellStyle name="Normal 12 3 6 2 3 2" xfId="10129"/>
    <cellStyle name="Normal 12 3 6 2 3 2 2" xfId="10130"/>
    <cellStyle name="Normal 12 3 6 2 3 3" xfId="10131"/>
    <cellStyle name="Normal 12 3 6 2 4" xfId="10132"/>
    <cellStyle name="Normal 12 3 6 2 4 2" xfId="10133"/>
    <cellStyle name="Normal 12 3 6 2 5" xfId="10134"/>
    <cellStyle name="Normal 12 3 6 3" xfId="10135"/>
    <cellStyle name="Normal 12 3 6 3 2" xfId="10136"/>
    <cellStyle name="Normal 12 3 6 3 2 2" xfId="10137"/>
    <cellStyle name="Normal 12 3 6 3 2 2 2" xfId="10138"/>
    <cellStyle name="Normal 12 3 6 3 2 3" xfId="10139"/>
    <cellStyle name="Normal 12 3 6 3 3" xfId="10140"/>
    <cellStyle name="Normal 12 3 6 3 3 2" xfId="10141"/>
    <cellStyle name="Normal 12 3 6 3 4" xfId="10142"/>
    <cellStyle name="Normal 12 3 6 4" xfId="10143"/>
    <cellStyle name="Normal 12 3 6 4 2" xfId="10144"/>
    <cellStyle name="Normal 12 3 6 4 2 2" xfId="10145"/>
    <cellStyle name="Normal 12 3 6 4 2 2 2" xfId="10146"/>
    <cellStyle name="Normal 12 3 6 4 2 3" xfId="10147"/>
    <cellStyle name="Normal 12 3 6 4 3" xfId="10148"/>
    <cellStyle name="Normal 12 3 6 4 3 2" xfId="10149"/>
    <cellStyle name="Normal 12 3 6 4 4" xfId="10150"/>
    <cellStyle name="Normal 12 3 6 5" xfId="10151"/>
    <cellStyle name="Normal 12 3 6 5 2" xfId="10152"/>
    <cellStyle name="Normal 12 3 6 5 2 2" xfId="10153"/>
    <cellStyle name="Normal 12 3 6 5 3" xfId="10154"/>
    <cellStyle name="Normal 12 3 6 6" xfId="10155"/>
    <cellStyle name="Normal 12 3 6 6 2" xfId="10156"/>
    <cellStyle name="Normal 12 3 6 7" xfId="10157"/>
    <cellStyle name="Normal 12 3 7" xfId="10158"/>
    <cellStyle name="Normal 12 3 7 2" xfId="10159"/>
    <cellStyle name="Normal 12 3 7 2 2" xfId="10160"/>
    <cellStyle name="Normal 12 3 7 2 2 2" xfId="10161"/>
    <cellStyle name="Normal 12 3 7 2 2 2 2" xfId="10162"/>
    <cellStyle name="Normal 12 3 7 2 2 3" xfId="10163"/>
    <cellStyle name="Normal 12 3 7 2 3" xfId="10164"/>
    <cellStyle name="Normal 12 3 7 2 3 2" xfId="10165"/>
    <cellStyle name="Normal 12 3 7 2 4" xfId="10166"/>
    <cellStyle name="Normal 12 3 7 3" xfId="10167"/>
    <cellStyle name="Normal 12 3 7 3 2" xfId="10168"/>
    <cellStyle name="Normal 12 3 7 3 2 2" xfId="10169"/>
    <cellStyle name="Normal 12 3 7 3 2 2 2" xfId="10170"/>
    <cellStyle name="Normal 12 3 7 3 2 3" xfId="10171"/>
    <cellStyle name="Normal 12 3 7 3 3" xfId="10172"/>
    <cellStyle name="Normal 12 3 7 3 3 2" xfId="10173"/>
    <cellStyle name="Normal 12 3 7 3 4" xfId="10174"/>
    <cellStyle name="Normal 12 3 7 4" xfId="10175"/>
    <cellStyle name="Normal 12 3 7 4 2" xfId="10176"/>
    <cellStyle name="Normal 12 3 7 4 2 2" xfId="10177"/>
    <cellStyle name="Normal 12 3 7 4 3" xfId="10178"/>
    <cellStyle name="Normal 12 3 7 5" xfId="10179"/>
    <cellStyle name="Normal 12 3 7 5 2" xfId="10180"/>
    <cellStyle name="Normal 12 3 7 6" xfId="10181"/>
    <cellStyle name="Normal 12 3 8" xfId="10182"/>
    <cellStyle name="Normal 12 3 8 2" xfId="10183"/>
    <cellStyle name="Normal 12 3 8 2 2" xfId="10184"/>
    <cellStyle name="Normal 12 3 8 2 2 2" xfId="10185"/>
    <cellStyle name="Normal 12 3 8 2 3" xfId="10186"/>
    <cellStyle name="Normal 12 3 8 3" xfId="10187"/>
    <cellStyle name="Normal 12 3 8 3 2" xfId="10188"/>
    <cellStyle name="Normal 12 3 8 4" xfId="10189"/>
    <cellStyle name="Normal 12 3 9" xfId="10190"/>
    <cellStyle name="Normal 12 3 9 2" xfId="10191"/>
    <cellStyle name="Normal 12 3 9 2 2" xfId="10192"/>
    <cellStyle name="Normal 12 3 9 2 2 2" xfId="10193"/>
    <cellStyle name="Normal 12 3 9 2 3" xfId="10194"/>
    <cellStyle name="Normal 12 3 9 3" xfId="10195"/>
    <cellStyle name="Normal 12 3 9 3 2" xfId="10196"/>
    <cellStyle name="Normal 12 3 9 4" xfId="10197"/>
    <cellStyle name="Normal 12 4" xfId="10198"/>
    <cellStyle name="Normal 12 4 2" xfId="10199"/>
    <cellStyle name="Normal 12 4 2 2" xfId="10200"/>
    <cellStyle name="Normal 12 4 2 2 2" xfId="10201"/>
    <cellStyle name="Normal 12 4 2 2 2 2" xfId="10202"/>
    <cellStyle name="Normal 12 4 2 2 2 2 2" xfId="10203"/>
    <cellStyle name="Normal 12 4 2 2 2 2 2 2" xfId="10204"/>
    <cellStyle name="Normal 12 4 2 2 2 2 3" xfId="10205"/>
    <cellStyle name="Normal 12 4 2 2 2 3" xfId="10206"/>
    <cellStyle name="Normal 12 4 2 2 2 3 2" xfId="10207"/>
    <cellStyle name="Normal 12 4 2 2 2 4" xfId="10208"/>
    <cellStyle name="Normal 12 4 2 2 3" xfId="10209"/>
    <cellStyle name="Normal 12 4 2 2 3 2" xfId="10210"/>
    <cellStyle name="Normal 12 4 2 2 3 2 2" xfId="10211"/>
    <cellStyle name="Normal 12 4 2 2 3 3" xfId="10212"/>
    <cellStyle name="Normal 12 4 2 2 4" xfId="10213"/>
    <cellStyle name="Normal 12 4 2 2 4 2" xfId="10214"/>
    <cellStyle name="Normal 12 4 2 2 5" xfId="10215"/>
    <cellStyle name="Normal 12 4 2 3" xfId="10216"/>
    <cellStyle name="Normal 12 4 2 3 2" xfId="10217"/>
    <cellStyle name="Normal 12 4 2 3 2 2" xfId="10218"/>
    <cellStyle name="Normal 12 4 2 3 2 2 2" xfId="10219"/>
    <cellStyle name="Normal 12 4 2 3 2 3" xfId="10220"/>
    <cellStyle name="Normal 12 4 2 3 3" xfId="10221"/>
    <cellStyle name="Normal 12 4 2 3 3 2" xfId="10222"/>
    <cellStyle name="Normal 12 4 2 3 4" xfId="10223"/>
    <cellStyle name="Normal 12 4 2 4" xfId="10224"/>
    <cellStyle name="Normal 12 4 2 4 2" xfId="10225"/>
    <cellStyle name="Normal 12 4 2 4 2 2" xfId="10226"/>
    <cellStyle name="Normal 12 4 2 4 2 2 2" xfId="10227"/>
    <cellStyle name="Normal 12 4 2 4 2 3" xfId="10228"/>
    <cellStyle name="Normal 12 4 2 4 3" xfId="10229"/>
    <cellStyle name="Normal 12 4 2 4 3 2" xfId="10230"/>
    <cellStyle name="Normal 12 4 2 4 4" xfId="10231"/>
    <cellStyle name="Normal 12 4 2 5" xfId="10232"/>
    <cellStyle name="Normal 12 4 2 5 2" xfId="10233"/>
    <cellStyle name="Normal 12 4 2 5 2 2" xfId="10234"/>
    <cellStyle name="Normal 12 4 2 5 3" xfId="10235"/>
    <cellStyle name="Normal 12 4 2 6" xfId="10236"/>
    <cellStyle name="Normal 12 4 2 6 2" xfId="10237"/>
    <cellStyle name="Normal 12 4 2 7" xfId="10238"/>
    <cellStyle name="Normal 12 4 3" xfId="10239"/>
    <cellStyle name="Normal 12 4 3 2" xfId="10240"/>
    <cellStyle name="Normal 12 4 3 2 2" xfId="10241"/>
    <cellStyle name="Normal 12 4 3 2 2 2" xfId="10242"/>
    <cellStyle name="Normal 12 4 3 2 2 2 2" xfId="10243"/>
    <cellStyle name="Normal 12 4 3 2 2 3" xfId="10244"/>
    <cellStyle name="Normal 12 4 3 2 3" xfId="10245"/>
    <cellStyle name="Normal 12 4 3 2 3 2" xfId="10246"/>
    <cellStyle name="Normal 12 4 3 2 4" xfId="10247"/>
    <cellStyle name="Normal 12 4 3 3" xfId="10248"/>
    <cellStyle name="Normal 12 4 3 3 2" xfId="10249"/>
    <cellStyle name="Normal 12 4 3 3 2 2" xfId="10250"/>
    <cellStyle name="Normal 12 4 3 3 2 2 2" xfId="10251"/>
    <cellStyle name="Normal 12 4 3 3 2 3" xfId="10252"/>
    <cellStyle name="Normal 12 4 3 3 3" xfId="10253"/>
    <cellStyle name="Normal 12 4 3 3 3 2" xfId="10254"/>
    <cellStyle name="Normal 12 4 3 3 4" xfId="10255"/>
    <cellStyle name="Normal 12 4 3 4" xfId="10256"/>
    <cellStyle name="Normal 12 4 3 4 2" xfId="10257"/>
    <cellStyle name="Normal 12 4 3 4 2 2" xfId="10258"/>
    <cellStyle name="Normal 12 4 3 4 3" xfId="10259"/>
    <cellStyle name="Normal 12 4 3 5" xfId="10260"/>
    <cellStyle name="Normal 12 4 3 5 2" xfId="10261"/>
    <cellStyle name="Normal 12 4 3 6" xfId="10262"/>
    <cellStyle name="Normal 12 4 4" xfId="10263"/>
    <cellStyle name="Normal 12 4 4 2" xfId="10264"/>
    <cellStyle name="Normal 12 4 4 2 2" xfId="10265"/>
    <cellStyle name="Normal 12 4 4 2 2 2" xfId="10266"/>
    <cellStyle name="Normal 12 4 4 2 3" xfId="10267"/>
    <cellStyle name="Normal 12 4 4 3" xfId="10268"/>
    <cellStyle name="Normal 12 4 4 3 2" xfId="10269"/>
    <cellStyle name="Normal 12 4 4 4" xfId="10270"/>
    <cellStyle name="Normal 12 4 5" xfId="10271"/>
    <cellStyle name="Normal 12 4 5 2" xfId="10272"/>
    <cellStyle name="Normal 12 4 5 2 2" xfId="10273"/>
    <cellStyle name="Normal 12 4 5 2 2 2" xfId="10274"/>
    <cellStyle name="Normal 12 4 5 2 3" xfId="10275"/>
    <cellStyle name="Normal 12 4 5 3" xfId="10276"/>
    <cellStyle name="Normal 12 4 5 3 2" xfId="10277"/>
    <cellStyle name="Normal 12 4 5 4" xfId="10278"/>
    <cellStyle name="Normal 12 4 6" xfId="10279"/>
    <cellStyle name="Normal 12 4 6 2" xfId="10280"/>
    <cellStyle name="Normal 12 4 6 2 2" xfId="10281"/>
    <cellStyle name="Normal 12 4 6 3" xfId="10282"/>
    <cellStyle name="Normal 12 4 7" xfId="10283"/>
    <cellStyle name="Normal 12 4 7 2" xfId="10284"/>
    <cellStyle name="Normal 12 4 8" xfId="10285"/>
    <cellStyle name="Normal 12 4 9" xfId="10286"/>
    <cellStyle name="Normal 12 5" xfId="10287"/>
    <cellStyle name="Normal 12 5 2" xfId="10288"/>
    <cellStyle name="Normal 12 5 2 2" xfId="10289"/>
    <cellStyle name="Normal 12 5 2 2 2" xfId="10290"/>
    <cellStyle name="Normal 12 5 2 2 2 2" xfId="10291"/>
    <cellStyle name="Normal 12 5 2 2 2 2 2" xfId="10292"/>
    <cellStyle name="Normal 12 5 2 2 2 2 2 2" xfId="10293"/>
    <cellStyle name="Normal 12 5 2 2 2 2 3" xfId="10294"/>
    <cellStyle name="Normal 12 5 2 2 2 3" xfId="10295"/>
    <cellStyle name="Normal 12 5 2 2 2 3 2" xfId="10296"/>
    <cellStyle name="Normal 12 5 2 2 2 4" xfId="10297"/>
    <cellStyle name="Normal 12 5 2 2 3" xfId="10298"/>
    <cellStyle name="Normal 12 5 2 2 3 2" xfId="10299"/>
    <cellStyle name="Normal 12 5 2 2 3 2 2" xfId="10300"/>
    <cellStyle name="Normal 12 5 2 2 3 3" xfId="10301"/>
    <cellStyle name="Normal 12 5 2 2 4" xfId="10302"/>
    <cellStyle name="Normal 12 5 2 2 4 2" xfId="10303"/>
    <cellStyle name="Normal 12 5 2 2 5" xfId="10304"/>
    <cellStyle name="Normal 12 5 2 3" xfId="10305"/>
    <cellStyle name="Normal 12 5 2 3 2" xfId="10306"/>
    <cellStyle name="Normal 12 5 2 3 2 2" xfId="10307"/>
    <cellStyle name="Normal 12 5 2 3 2 2 2" xfId="10308"/>
    <cellStyle name="Normal 12 5 2 3 2 3" xfId="10309"/>
    <cellStyle name="Normal 12 5 2 3 3" xfId="10310"/>
    <cellStyle name="Normal 12 5 2 3 3 2" xfId="10311"/>
    <cellStyle name="Normal 12 5 2 3 4" xfId="10312"/>
    <cellStyle name="Normal 12 5 2 4" xfId="10313"/>
    <cellStyle name="Normal 12 5 2 4 2" xfId="10314"/>
    <cellStyle name="Normal 12 5 2 4 2 2" xfId="10315"/>
    <cellStyle name="Normal 12 5 2 4 2 2 2" xfId="10316"/>
    <cellStyle name="Normal 12 5 2 4 2 3" xfId="10317"/>
    <cellStyle name="Normal 12 5 2 4 3" xfId="10318"/>
    <cellStyle name="Normal 12 5 2 4 3 2" xfId="10319"/>
    <cellStyle name="Normal 12 5 2 4 4" xfId="10320"/>
    <cellStyle name="Normal 12 5 2 5" xfId="10321"/>
    <cellStyle name="Normal 12 5 2 5 2" xfId="10322"/>
    <cellStyle name="Normal 12 5 2 5 2 2" xfId="10323"/>
    <cellStyle name="Normal 12 5 2 5 3" xfId="10324"/>
    <cellStyle name="Normal 12 5 2 6" xfId="10325"/>
    <cellStyle name="Normal 12 5 2 6 2" xfId="10326"/>
    <cellStyle name="Normal 12 5 2 7" xfId="10327"/>
    <cellStyle name="Normal 12 5 3" xfId="10328"/>
    <cellStyle name="Normal 12 5 3 2" xfId="10329"/>
    <cellStyle name="Normal 12 5 3 2 2" xfId="10330"/>
    <cellStyle name="Normal 12 5 3 2 2 2" xfId="10331"/>
    <cellStyle name="Normal 12 5 3 2 2 2 2" xfId="10332"/>
    <cellStyle name="Normal 12 5 3 2 2 3" xfId="10333"/>
    <cellStyle name="Normal 12 5 3 2 3" xfId="10334"/>
    <cellStyle name="Normal 12 5 3 2 3 2" xfId="10335"/>
    <cellStyle name="Normal 12 5 3 2 4" xfId="10336"/>
    <cellStyle name="Normal 12 5 3 3" xfId="10337"/>
    <cellStyle name="Normal 12 5 3 3 2" xfId="10338"/>
    <cellStyle name="Normal 12 5 3 3 2 2" xfId="10339"/>
    <cellStyle name="Normal 12 5 3 3 2 2 2" xfId="10340"/>
    <cellStyle name="Normal 12 5 3 3 2 3" xfId="10341"/>
    <cellStyle name="Normal 12 5 3 3 3" xfId="10342"/>
    <cellStyle name="Normal 12 5 3 3 3 2" xfId="10343"/>
    <cellStyle name="Normal 12 5 3 3 4" xfId="10344"/>
    <cellStyle name="Normal 12 5 3 4" xfId="10345"/>
    <cellStyle name="Normal 12 5 3 4 2" xfId="10346"/>
    <cellStyle name="Normal 12 5 3 4 2 2" xfId="10347"/>
    <cellStyle name="Normal 12 5 3 4 3" xfId="10348"/>
    <cellStyle name="Normal 12 5 3 5" xfId="10349"/>
    <cellStyle name="Normal 12 5 3 5 2" xfId="10350"/>
    <cellStyle name="Normal 12 5 3 6" xfId="10351"/>
    <cellStyle name="Normal 12 5 4" xfId="10352"/>
    <cellStyle name="Normal 12 5 4 2" xfId="10353"/>
    <cellStyle name="Normal 12 5 4 2 2" xfId="10354"/>
    <cellStyle name="Normal 12 5 4 2 2 2" xfId="10355"/>
    <cellStyle name="Normal 12 5 4 2 3" xfId="10356"/>
    <cellStyle name="Normal 12 5 4 3" xfId="10357"/>
    <cellStyle name="Normal 12 5 4 3 2" xfId="10358"/>
    <cellStyle name="Normal 12 5 4 4" xfId="10359"/>
    <cellStyle name="Normal 12 5 5" xfId="10360"/>
    <cellStyle name="Normal 12 5 5 2" xfId="10361"/>
    <cellStyle name="Normal 12 5 5 2 2" xfId="10362"/>
    <cellStyle name="Normal 12 5 5 2 2 2" xfId="10363"/>
    <cellStyle name="Normal 12 5 5 2 3" xfId="10364"/>
    <cellStyle name="Normal 12 5 5 3" xfId="10365"/>
    <cellStyle name="Normal 12 5 5 3 2" xfId="10366"/>
    <cellStyle name="Normal 12 5 5 4" xfId="10367"/>
    <cellStyle name="Normal 12 5 6" xfId="10368"/>
    <cellStyle name="Normal 12 5 6 2" xfId="10369"/>
    <cellStyle name="Normal 12 5 6 2 2" xfId="10370"/>
    <cellStyle name="Normal 12 5 6 3" xfId="10371"/>
    <cellStyle name="Normal 12 5 7" xfId="10372"/>
    <cellStyle name="Normal 12 5 7 2" xfId="10373"/>
    <cellStyle name="Normal 12 5 8" xfId="10374"/>
    <cellStyle name="Normal 12 5 9" xfId="10375"/>
    <cellStyle name="Normal 12 6" xfId="10376"/>
    <cellStyle name="Normal 12 6 2" xfId="10377"/>
    <cellStyle name="Normal 12 6 2 2" xfId="10378"/>
    <cellStyle name="Normal 12 6 2 2 2" xfId="10379"/>
    <cellStyle name="Normal 12 6 2 2 2 2" xfId="10380"/>
    <cellStyle name="Normal 12 6 2 2 2 2 2" xfId="10381"/>
    <cellStyle name="Normal 12 6 2 2 2 2 2 2" xfId="10382"/>
    <cellStyle name="Normal 12 6 2 2 2 2 3" xfId="10383"/>
    <cellStyle name="Normal 12 6 2 2 2 3" xfId="10384"/>
    <cellStyle name="Normal 12 6 2 2 2 3 2" xfId="10385"/>
    <cellStyle name="Normal 12 6 2 2 2 4" xfId="10386"/>
    <cellStyle name="Normal 12 6 2 2 3" xfId="10387"/>
    <cellStyle name="Normal 12 6 2 2 3 2" xfId="10388"/>
    <cellStyle name="Normal 12 6 2 2 3 2 2" xfId="10389"/>
    <cellStyle name="Normal 12 6 2 2 3 3" xfId="10390"/>
    <cellStyle name="Normal 12 6 2 2 4" xfId="10391"/>
    <cellStyle name="Normal 12 6 2 2 4 2" xfId="10392"/>
    <cellStyle name="Normal 12 6 2 2 5" xfId="10393"/>
    <cellStyle name="Normal 12 6 2 3" xfId="10394"/>
    <cellStyle name="Normal 12 6 2 3 2" xfId="10395"/>
    <cellStyle name="Normal 12 6 2 3 2 2" xfId="10396"/>
    <cellStyle name="Normal 12 6 2 3 2 2 2" xfId="10397"/>
    <cellStyle name="Normal 12 6 2 3 2 3" xfId="10398"/>
    <cellStyle name="Normal 12 6 2 3 3" xfId="10399"/>
    <cellStyle name="Normal 12 6 2 3 3 2" xfId="10400"/>
    <cellStyle name="Normal 12 6 2 3 4" xfId="10401"/>
    <cellStyle name="Normal 12 6 2 4" xfId="10402"/>
    <cellStyle name="Normal 12 6 2 4 2" xfId="10403"/>
    <cellStyle name="Normal 12 6 2 4 2 2" xfId="10404"/>
    <cellStyle name="Normal 12 6 2 4 2 2 2" xfId="10405"/>
    <cellStyle name="Normal 12 6 2 4 2 3" xfId="10406"/>
    <cellStyle name="Normal 12 6 2 4 3" xfId="10407"/>
    <cellStyle name="Normal 12 6 2 4 3 2" xfId="10408"/>
    <cellStyle name="Normal 12 6 2 4 4" xfId="10409"/>
    <cellStyle name="Normal 12 6 2 5" xfId="10410"/>
    <cellStyle name="Normal 12 6 2 5 2" xfId="10411"/>
    <cellStyle name="Normal 12 6 2 5 2 2" xfId="10412"/>
    <cellStyle name="Normal 12 6 2 5 3" xfId="10413"/>
    <cellStyle name="Normal 12 6 2 6" xfId="10414"/>
    <cellStyle name="Normal 12 6 2 6 2" xfId="10415"/>
    <cellStyle name="Normal 12 6 2 7" xfId="10416"/>
    <cellStyle name="Normal 12 6 3" xfId="10417"/>
    <cellStyle name="Normal 12 6 3 2" xfId="10418"/>
    <cellStyle name="Normal 12 6 3 2 2" xfId="10419"/>
    <cellStyle name="Normal 12 6 3 2 2 2" xfId="10420"/>
    <cellStyle name="Normal 12 6 3 2 2 2 2" xfId="10421"/>
    <cellStyle name="Normal 12 6 3 2 2 3" xfId="10422"/>
    <cellStyle name="Normal 12 6 3 2 3" xfId="10423"/>
    <cellStyle name="Normal 12 6 3 2 3 2" xfId="10424"/>
    <cellStyle name="Normal 12 6 3 2 4" xfId="10425"/>
    <cellStyle name="Normal 12 6 3 3" xfId="10426"/>
    <cellStyle name="Normal 12 6 3 3 2" xfId="10427"/>
    <cellStyle name="Normal 12 6 3 3 2 2" xfId="10428"/>
    <cellStyle name="Normal 12 6 3 3 3" xfId="10429"/>
    <cellStyle name="Normal 12 6 3 4" xfId="10430"/>
    <cellStyle name="Normal 12 6 3 4 2" xfId="10431"/>
    <cellStyle name="Normal 12 6 3 5" xfId="10432"/>
    <cellStyle name="Normal 12 6 4" xfId="10433"/>
    <cellStyle name="Normal 12 6 4 2" xfId="10434"/>
    <cellStyle name="Normal 12 6 4 2 2" xfId="10435"/>
    <cellStyle name="Normal 12 6 4 2 2 2" xfId="10436"/>
    <cellStyle name="Normal 12 6 4 2 3" xfId="10437"/>
    <cellStyle name="Normal 12 6 4 3" xfId="10438"/>
    <cellStyle name="Normal 12 6 4 3 2" xfId="10439"/>
    <cellStyle name="Normal 12 6 4 4" xfId="10440"/>
    <cellStyle name="Normal 12 6 5" xfId="10441"/>
    <cellStyle name="Normal 12 6 5 2" xfId="10442"/>
    <cellStyle name="Normal 12 6 5 2 2" xfId="10443"/>
    <cellStyle name="Normal 12 6 5 2 2 2" xfId="10444"/>
    <cellStyle name="Normal 12 6 5 2 3" xfId="10445"/>
    <cellStyle name="Normal 12 6 5 3" xfId="10446"/>
    <cellStyle name="Normal 12 6 5 3 2" xfId="10447"/>
    <cellStyle name="Normal 12 6 5 4" xfId="10448"/>
    <cellStyle name="Normal 12 6 6" xfId="10449"/>
    <cellStyle name="Normal 12 6 6 2" xfId="10450"/>
    <cellStyle name="Normal 12 6 6 2 2" xfId="10451"/>
    <cellStyle name="Normal 12 6 6 3" xfId="10452"/>
    <cellStyle name="Normal 12 6 7" xfId="10453"/>
    <cellStyle name="Normal 12 6 7 2" xfId="10454"/>
    <cellStyle name="Normal 12 6 8" xfId="10455"/>
    <cellStyle name="Normal 12 7" xfId="10456"/>
    <cellStyle name="Normal 12 7 2" xfId="10457"/>
    <cellStyle name="Normal 12 7 2 2" xfId="10458"/>
    <cellStyle name="Normal 12 7 2 2 2" xfId="10459"/>
    <cellStyle name="Normal 12 7 2 2 2 2" xfId="10460"/>
    <cellStyle name="Normal 12 7 2 2 2 2 2" xfId="10461"/>
    <cellStyle name="Normal 12 7 2 2 2 2 2 2" xfId="10462"/>
    <cellStyle name="Normal 12 7 2 2 2 2 3" xfId="10463"/>
    <cellStyle name="Normal 12 7 2 2 2 3" xfId="10464"/>
    <cellStyle name="Normal 12 7 2 2 2 3 2" xfId="10465"/>
    <cellStyle name="Normal 12 7 2 2 2 4" xfId="10466"/>
    <cellStyle name="Normal 12 7 2 2 3" xfId="10467"/>
    <cellStyle name="Normal 12 7 2 2 3 2" xfId="10468"/>
    <cellStyle name="Normal 12 7 2 2 3 2 2" xfId="10469"/>
    <cellStyle name="Normal 12 7 2 2 3 3" xfId="10470"/>
    <cellStyle name="Normal 12 7 2 2 4" xfId="10471"/>
    <cellStyle name="Normal 12 7 2 2 4 2" xfId="10472"/>
    <cellStyle name="Normal 12 7 2 2 5" xfId="10473"/>
    <cellStyle name="Normal 12 7 2 3" xfId="10474"/>
    <cellStyle name="Normal 12 7 2 3 2" xfId="10475"/>
    <cellStyle name="Normal 12 7 2 3 2 2" xfId="10476"/>
    <cellStyle name="Normal 12 7 2 3 2 2 2" xfId="10477"/>
    <cellStyle name="Normal 12 7 2 3 2 3" xfId="10478"/>
    <cellStyle name="Normal 12 7 2 3 3" xfId="10479"/>
    <cellStyle name="Normal 12 7 2 3 3 2" xfId="10480"/>
    <cellStyle name="Normal 12 7 2 3 4" xfId="10481"/>
    <cellStyle name="Normal 12 7 2 4" xfId="10482"/>
    <cellStyle name="Normal 12 7 2 4 2" xfId="10483"/>
    <cellStyle name="Normal 12 7 2 4 2 2" xfId="10484"/>
    <cellStyle name="Normal 12 7 2 4 2 2 2" xfId="10485"/>
    <cellStyle name="Normal 12 7 2 4 2 3" xfId="10486"/>
    <cellStyle name="Normal 12 7 2 4 3" xfId="10487"/>
    <cellStyle name="Normal 12 7 2 4 3 2" xfId="10488"/>
    <cellStyle name="Normal 12 7 2 4 4" xfId="10489"/>
    <cellStyle name="Normal 12 7 2 5" xfId="10490"/>
    <cellStyle name="Normal 12 7 2 5 2" xfId="10491"/>
    <cellStyle name="Normal 12 7 2 5 2 2" xfId="10492"/>
    <cellStyle name="Normal 12 7 2 5 3" xfId="10493"/>
    <cellStyle name="Normal 12 7 2 6" xfId="10494"/>
    <cellStyle name="Normal 12 7 2 6 2" xfId="10495"/>
    <cellStyle name="Normal 12 7 2 7" xfId="10496"/>
    <cellStyle name="Normal 12 7 3" xfId="10497"/>
    <cellStyle name="Normal 12 7 3 2" xfId="10498"/>
    <cellStyle name="Normal 12 7 3 2 2" xfId="10499"/>
    <cellStyle name="Normal 12 7 3 2 2 2" xfId="10500"/>
    <cellStyle name="Normal 12 7 3 2 2 2 2" xfId="10501"/>
    <cellStyle name="Normal 12 7 3 2 2 3" xfId="10502"/>
    <cellStyle name="Normal 12 7 3 2 3" xfId="10503"/>
    <cellStyle name="Normal 12 7 3 2 3 2" xfId="10504"/>
    <cellStyle name="Normal 12 7 3 2 4" xfId="10505"/>
    <cellStyle name="Normal 12 7 3 3" xfId="10506"/>
    <cellStyle name="Normal 12 7 3 3 2" xfId="10507"/>
    <cellStyle name="Normal 12 7 3 3 2 2" xfId="10508"/>
    <cellStyle name="Normal 12 7 3 3 3" xfId="10509"/>
    <cellStyle name="Normal 12 7 3 4" xfId="10510"/>
    <cellStyle name="Normal 12 7 3 4 2" xfId="10511"/>
    <cellStyle name="Normal 12 7 3 5" xfId="10512"/>
    <cellStyle name="Normal 12 7 4" xfId="10513"/>
    <cellStyle name="Normal 12 7 4 2" xfId="10514"/>
    <cellStyle name="Normal 12 7 4 2 2" xfId="10515"/>
    <cellStyle name="Normal 12 7 4 2 2 2" xfId="10516"/>
    <cellStyle name="Normal 12 7 4 2 3" xfId="10517"/>
    <cellStyle name="Normal 12 7 4 3" xfId="10518"/>
    <cellStyle name="Normal 12 7 4 3 2" xfId="10519"/>
    <cellStyle name="Normal 12 7 4 4" xfId="10520"/>
    <cellStyle name="Normal 12 7 5" xfId="10521"/>
    <cellStyle name="Normal 12 7 5 2" xfId="10522"/>
    <cellStyle name="Normal 12 7 5 2 2" xfId="10523"/>
    <cellStyle name="Normal 12 7 5 2 2 2" xfId="10524"/>
    <cellStyle name="Normal 12 7 5 2 3" xfId="10525"/>
    <cellStyle name="Normal 12 7 5 3" xfId="10526"/>
    <cellStyle name="Normal 12 7 5 3 2" xfId="10527"/>
    <cellStyle name="Normal 12 7 5 4" xfId="10528"/>
    <cellStyle name="Normal 12 7 6" xfId="10529"/>
    <cellStyle name="Normal 12 7 6 2" xfId="10530"/>
    <cellStyle name="Normal 12 7 6 2 2" xfId="10531"/>
    <cellStyle name="Normal 12 7 6 3" xfId="10532"/>
    <cellStyle name="Normal 12 7 7" xfId="10533"/>
    <cellStyle name="Normal 12 7 7 2" xfId="10534"/>
    <cellStyle name="Normal 12 7 8" xfId="10535"/>
    <cellStyle name="Normal 12 8" xfId="10536"/>
    <cellStyle name="Normal 12 8 2" xfId="10537"/>
    <cellStyle name="Normal 12 8 2 2" xfId="10538"/>
    <cellStyle name="Normal 12 8 2 2 2" xfId="10539"/>
    <cellStyle name="Normal 12 8 2 2 2 2" xfId="10540"/>
    <cellStyle name="Normal 12 8 2 2 2 2 2" xfId="10541"/>
    <cellStyle name="Normal 12 8 2 2 2 3" xfId="10542"/>
    <cellStyle name="Normal 12 8 2 2 3" xfId="10543"/>
    <cellStyle name="Normal 12 8 2 2 3 2" xfId="10544"/>
    <cellStyle name="Normal 12 8 2 2 4" xfId="10545"/>
    <cellStyle name="Normal 12 8 2 3" xfId="10546"/>
    <cellStyle name="Normal 12 8 2 3 2" xfId="10547"/>
    <cellStyle name="Normal 12 8 2 3 2 2" xfId="10548"/>
    <cellStyle name="Normal 12 8 2 3 3" xfId="10549"/>
    <cellStyle name="Normal 12 8 2 4" xfId="10550"/>
    <cellStyle name="Normal 12 8 2 4 2" xfId="10551"/>
    <cellStyle name="Normal 12 8 2 5" xfId="10552"/>
    <cellStyle name="Normal 12 8 3" xfId="10553"/>
    <cellStyle name="Normal 12 8 3 2" xfId="10554"/>
    <cellStyle name="Normal 12 8 3 2 2" xfId="10555"/>
    <cellStyle name="Normal 12 8 3 2 2 2" xfId="10556"/>
    <cellStyle name="Normal 12 8 3 2 3" xfId="10557"/>
    <cellStyle name="Normal 12 8 3 3" xfId="10558"/>
    <cellStyle name="Normal 12 8 3 3 2" xfId="10559"/>
    <cellStyle name="Normal 12 8 3 4" xfId="10560"/>
    <cellStyle name="Normal 12 8 4" xfId="10561"/>
    <cellStyle name="Normal 12 8 4 2" xfId="10562"/>
    <cellStyle name="Normal 12 8 4 2 2" xfId="10563"/>
    <cellStyle name="Normal 12 8 4 2 2 2" xfId="10564"/>
    <cellStyle name="Normal 12 8 4 2 3" xfId="10565"/>
    <cellStyle name="Normal 12 8 4 3" xfId="10566"/>
    <cellStyle name="Normal 12 8 4 3 2" xfId="10567"/>
    <cellStyle name="Normal 12 8 4 4" xfId="10568"/>
    <cellStyle name="Normal 12 8 5" xfId="10569"/>
    <cellStyle name="Normal 12 8 5 2" xfId="10570"/>
    <cellStyle name="Normal 12 8 5 2 2" xfId="10571"/>
    <cellStyle name="Normal 12 8 5 3" xfId="10572"/>
    <cellStyle name="Normal 12 8 6" xfId="10573"/>
    <cellStyle name="Normal 12 8 6 2" xfId="10574"/>
    <cellStyle name="Normal 12 8 7" xfId="10575"/>
    <cellStyle name="Normal 12 9" xfId="10576"/>
    <cellStyle name="Normal 12 9 2" xfId="10577"/>
    <cellStyle name="Normal 12 9 2 2" xfId="10578"/>
    <cellStyle name="Normal 12 9 2 2 2" xfId="10579"/>
    <cellStyle name="Normal 12 9 2 2 2 2" xfId="10580"/>
    <cellStyle name="Normal 12 9 2 2 3" xfId="10581"/>
    <cellStyle name="Normal 12 9 2 3" xfId="10582"/>
    <cellStyle name="Normal 12 9 2 3 2" xfId="10583"/>
    <cellStyle name="Normal 12 9 2 4" xfId="10584"/>
    <cellStyle name="Normal 12 9 3" xfId="10585"/>
    <cellStyle name="Normal 12 9 3 2" xfId="10586"/>
    <cellStyle name="Normal 12 9 3 2 2" xfId="10587"/>
    <cellStyle name="Normal 12 9 3 2 2 2" xfId="10588"/>
    <cellStyle name="Normal 12 9 3 2 3" xfId="10589"/>
    <cellStyle name="Normal 12 9 3 3" xfId="10590"/>
    <cellStyle name="Normal 12 9 3 3 2" xfId="10591"/>
    <cellStyle name="Normal 12 9 3 4" xfId="10592"/>
    <cellStyle name="Normal 12 9 4" xfId="10593"/>
    <cellStyle name="Normal 12 9 4 2" xfId="10594"/>
    <cellStyle name="Normal 12 9 4 2 2" xfId="10595"/>
    <cellStyle name="Normal 12 9 4 3" xfId="10596"/>
    <cellStyle name="Normal 12 9 5" xfId="10597"/>
    <cellStyle name="Normal 12 9 5 2" xfId="10598"/>
    <cellStyle name="Normal 12 9 6" xfId="10599"/>
    <cellStyle name="Normal 13" xfId="10600"/>
    <cellStyle name="Normal 13 10" xfId="10601"/>
    <cellStyle name="Normal 13 10 2" xfId="10602"/>
    <cellStyle name="Normal 13 10 2 2" xfId="10603"/>
    <cellStyle name="Normal 13 10 2 2 2" xfId="10604"/>
    <cellStyle name="Normal 13 10 2 3" xfId="10605"/>
    <cellStyle name="Normal 13 10 3" xfId="10606"/>
    <cellStyle name="Normal 13 10 3 2" xfId="10607"/>
    <cellStyle name="Normal 13 10 4" xfId="10608"/>
    <cellStyle name="Normal 13 11" xfId="10609"/>
    <cellStyle name="Normal 13 11 2" xfId="10610"/>
    <cellStyle name="Normal 13 11 2 2" xfId="10611"/>
    <cellStyle name="Normal 13 11 3" xfId="10612"/>
    <cellStyle name="Normal 13 12" xfId="10613"/>
    <cellStyle name="Normal 13 12 2" xfId="10614"/>
    <cellStyle name="Normal 13 13" xfId="10615"/>
    <cellStyle name="Normal 13 14" xfId="10616"/>
    <cellStyle name="Normal 13 2" xfId="10617"/>
    <cellStyle name="Normal 13 2 10" xfId="10618"/>
    <cellStyle name="Normal 13 2 10 2" xfId="10619"/>
    <cellStyle name="Normal 13 2 10 2 2" xfId="10620"/>
    <cellStyle name="Normal 13 2 10 3" xfId="10621"/>
    <cellStyle name="Normal 13 2 11" xfId="10622"/>
    <cellStyle name="Normal 13 2 11 2" xfId="10623"/>
    <cellStyle name="Normal 13 2 12" xfId="10624"/>
    <cellStyle name="Normal 13 2 13" xfId="10625"/>
    <cellStyle name="Normal 13 2 2" xfId="10626"/>
    <cellStyle name="Normal 13 2 2 2" xfId="10627"/>
    <cellStyle name="Normal 13 2 2 2 2" xfId="10628"/>
    <cellStyle name="Normal 13 2 2 2 2 2" xfId="10629"/>
    <cellStyle name="Normal 13 2 2 2 2 2 2" xfId="10630"/>
    <cellStyle name="Normal 13 2 2 2 2 2 2 2" xfId="10631"/>
    <cellStyle name="Normal 13 2 2 2 2 2 2 2 2" xfId="10632"/>
    <cellStyle name="Normal 13 2 2 2 2 2 2 3" xfId="10633"/>
    <cellStyle name="Normal 13 2 2 2 2 2 3" xfId="10634"/>
    <cellStyle name="Normal 13 2 2 2 2 2 3 2" xfId="10635"/>
    <cellStyle name="Normal 13 2 2 2 2 2 4" xfId="10636"/>
    <cellStyle name="Normal 13 2 2 2 2 3" xfId="10637"/>
    <cellStyle name="Normal 13 2 2 2 2 3 2" xfId="10638"/>
    <cellStyle name="Normal 13 2 2 2 2 3 2 2" xfId="10639"/>
    <cellStyle name="Normal 13 2 2 2 2 3 3" xfId="10640"/>
    <cellStyle name="Normal 13 2 2 2 2 4" xfId="10641"/>
    <cellStyle name="Normal 13 2 2 2 2 4 2" xfId="10642"/>
    <cellStyle name="Normal 13 2 2 2 2 5" xfId="10643"/>
    <cellStyle name="Normal 13 2 2 2 3" xfId="10644"/>
    <cellStyle name="Normal 13 2 2 2 3 2" xfId="10645"/>
    <cellStyle name="Normal 13 2 2 2 3 2 2" xfId="10646"/>
    <cellStyle name="Normal 13 2 2 2 3 2 2 2" xfId="10647"/>
    <cellStyle name="Normal 13 2 2 2 3 2 3" xfId="10648"/>
    <cellStyle name="Normal 13 2 2 2 3 3" xfId="10649"/>
    <cellStyle name="Normal 13 2 2 2 3 3 2" xfId="10650"/>
    <cellStyle name="Normal 13 2 2 2 3 4" xfId="10651"/>
    <cellStyle name="Normal 13 2 2 2 4" xfId="10652"/>
    <cellStyle name="Normal 13 2 2 2 4 2" xfId="10653"/>
    <cellStyle name="Normal 13 2 2 2 4 2 2" xfId="10654"/>
    <cellStyle name="Normal 13 2 2 2 4 2 2 2" xfId="10655"/>
    <cellStyle name="Normal 13 2 2 2 4 2 3" xfId="10656"/>
    <cellStyle name="Normal 13 2 2 2 4 3" xfId="10657"/>
    <cellStyle name="Normal 13 2 2 2 4 3 2" xfId="10658"/>
    <cellStyle name="Normal 13 2 2 2 4 4" xfId="10659"/>
    <cellStyle name="Normal 13 2 2 2 5" xfId="10660"/>
    <cellStyle name="Normal 13 2 2 2 5 2" xfId="10661"/>
    <cellStyle name="Normal 13 2 2 2 5 2 2" xfId="10662"/>
    <cellStyle name="Normal 13 2 2 2 5 3" xfId="10663"/>
    <cellStyle name="Normal 13 2 2 2 6" xfId="10664"/>
    <cellStyle name="Normal 13 2 2 2 6 2" xfId="10665"/>
    <cellStyle name="Normal 13 2 2 2 7" xfId="10666"/>
    <cellStyle name="Normal 13 2 2 3" xfId="10667"/>
    <cellStyle name="Normal 13 2 2 3 2" xfId="10668"/>
    <cellStyle name="Normal 13 2 2 3 2 2" xfId="10669"/>
    <cellStyle name="Normal 13 2 2 3 2 2 2" xfId="10670"/>
    <cellStyle name="Normal 13 2 2 3 2 2 2 2" xfId="10671"/>
    <cellStyle name="Normal 13 2 2 3 2 2 3" xfId="10672"/>
    <cellStyle name="Normal 13 2 2 3 2 3" xfId="10673"/>
    <cellStyle name="Normal 13 2 2 3 2 3 2" xfId="10674"/>
    <cellStyle name="Normal 13 2 2 3 2 4" xfId="10675"/>
    <cellStyle name="Normal 13 2 2 3 3" xfId="10676"/>
    <cellStyle name="Normal 13 2 2 3 3 2" xfId="10677"/>
    <cellStyle name="Normal 13 2 2 3 3 2 2" xfId="10678"/>
    <cellStyle name="Normal 13 2 2 3 3 2 2 2" xfId="10679"/>
    <cellStyle name="Normal 13 2 2 3 3 2 3" xfId="10680"/>
    <cellStyle name="Normal 13 2 2 3 3 3" xfId="10681"/>
    <cellStyle name="Normal 13 2 2 3 3 3 2" xfId="10682"/>
    <cellStyle name="Normal 13 2 2 3 3 4" xfId="10683"/>
    <cellStyle name="Normal 13 2 2 3 4" xfId="10684"/>
    <cellStyle name="Normal 13 2 2 3 4 2" xfId="10685"/>
    <cellStyle name="Normal 13 2 2 3 4 2 2" xfId="10686"/>
    <cellStyle name="Normal 13 2 2 3 4 3" xfId="10687"/>
    <cellStyle name="Normal 13 2 2 3 5" xfId="10688"/>
    <cellStyle name="Normal 13 2 2 3 5 2" xfId="10689"/>
    <cellStyle name="Normal 13 2 2 3 6" xfId="10690"/>
    <cellStyle name="Normal 13 2 2 4" xfId="10691"/>
    <cellStyle name="Normal 13 2 2 4 2" xfId="10692"/>
    <cellStyle name="Normal 13 2 2 4 2 2" xfId="10693"/>
    <cellStyle name="Normal 13 2 2 4 2 2 2" xfId="10694"/>
    <cellStyle name="Normal 13 2 2 4 2 3" xfId="10695"/>
    <cellStyle name="Normal 13 2 2 4 3" xfId="10696"/>
    <cellStyle name="Normal 13 2 2 4 3 2" xfId="10697"/>
    <cellStyle name="Normal 13 2 2 4 4" xfId="10698"/>
    <cellStyle name="Normal 13 2 2 5" xfId="10699"/>
    <cellStyle name="Normal 13 2 2 5 2" xfId="10700"/>
    <cellStyle name="Normal 13 2 2 5 2 2" xfId="10701"/>
    <cellStyle name="Normal 13 2 2 5 2 2 2" xfId="10702"/>
    <cellStyle name="Normal 13 2 2 5 2 3" xfId="10703"/>
    <cellStyle name="Normal 13 2 2 5 3" xfId="10704"/>
    <cellStyle name="Normal 13 2 2 5 3 2" xfId="10705"/>
    <cellStyle name="Normal 13 2 2 5 4" xfId="10706"/>
    <cellStyle name="Normal 13 2 2 6" xfId="10707"/>
    <cellStyle name="Normal 13 2 2 6 2" xfId="10708"/>
    <cellStyle name="Normal 13 2 2 6 2 2" xfId="10709"/>
    <cellStyle name="Normal 13 2 2 6 3" xfId="10710"/>
    <cellStyle name="Normal 13 2 2 7" xfId="10711"/>
    <cellStyle name="Normal 13 2 2 7 2" xfId="10712"/>
    <cellStyle name="Normal 13 2 2 8" xfId="10713"/>
    <cellStyle name="Normal 13 2 2 9" xfId="10714"/>
    <cellStyle name="Normal 13 2 3" xfId="10715"/>
    <cellStyle name="Normal 13 2 3 2" xfId="10716"/>
    <cellStyle name="Normal 13 2 3 2 2" xfId="10717"/>
    <cellStyle name="Normal 13 2 3 2 2 2" xfId="10718"/>
    <cellStyle name="Normal 13 2 3 2 2 2 2" xfId="10719"/>
    <cellStyle name="Normal 13 2 3 2 2 2 2 2" xfId="10720"/>
    <cellStyle name="Normal 13 2 3 2 2 2 2 2 2" xfId="10721"/>
    <cellStyle name="Normal 13 2 3 2 2 2 2 3" xfId="10722"/>
    <cellStyle name="Normal 13 2 3 2 2 2 3" xfId="10723"/>
    <cellStyle name="Normal 13 2 3 2 2 2 3 2" xfId="10724"/>
    <cellStyle name="Normal 13 2 3 2 2 2 4" xfId="10725"/>
    <cellStyle name="Normal 13 2 3 2 2 3" xfId="10726"/>
    <cellStyle name="Normal 13 2 3 2 2 3 2" xfId="10727"/>
    <cellStyle name="Normal 13 2 3 2 2 3 2 2" xfId="10728"/>
    <cellStyle name="Normal 13 2 3 2 2 3 3" xfId="10729"/>
    <cellStyle name="Normal 13 2 3 2 2 4" xfId="10730"/>
    <cellStyle name="Normal 13 2 3 2 2 4 2" xfId="10731"/>
    <cellStyle name="Normal 13 2 3 2 2 5" xfId="10732"/>
    <cellStyle name="Normal 13 2 3 2 3" xfId="10733"/>
    <cellStyle name="Normal 13 2 3 2 3 2" xfId="10734"/>
    <cellStyle name="Normal 13 2 3 2 3 2 2" xfId="10735"/>
    <cellStyle name="Normal 13 2 3 2 3 2 2 2" xfId="10736"/>
    <cellStyle name="Normal 13 2 3 2 3 2 3" xfId="10737"/>
    <cellStyle name="Normal 13 2 3 2 3 3" xfId="10738"/>
    <cellStyle name="Normal 13 2 3 2 3 3 2" xfId="10739"/>
    <cellStyle name="Normal 13 2 3 2 3 4" xfId="10740"/>
    <cellStyle name="Normal 13 2 3 2 4" xfId="10741"/>
    <cellStyle name="Normal 13 2 3 2 4 2" xfId="10742"/>
    <cellStyle name="Normal 13 2 3 2 4 2 2" xfId="10743"/>
    <cellStyle name="Normal 13 2 3 2 4 2 2 2" xfId="10744"/>
    <cellStyle name="Normal 13 2 3 2 4 2 3" xfId="10745"/>
    <cellStyle name="Normal 13 2 3 2 4 3" xfId="10746"/>
    <cellStyle name="Normal 13 2 3 2 4 3 2" xfId="10747"/>
    <cellStyle name="Normal 13 2 3 2 4 4" xfId="10748"/>
    <cellStyle name="Normal 13 2 3 2 5" xfId="10749"/>
    <cellStyle name="Normal 13 2 3 2 5 2" xfId="10750"/>
    <cellStyle name="Normal 13 2 3 2 5 2 2" xfId="10751"/>
    <cellStyle name="Normal 13 2 3 2 5 3" xfId="10752"/>
    <cellStyle name="Normal 13 2 3 2 6" xfId="10753"/>
    <cellStyle name="Normal 13 2 3 2 6 2" xfId="10754"/>
    <cellStyle name="Normal 13 2 3 2 7" xfId="10755"/>
    <cellStyle name="Normal 13 2 3 3" xfId="10756"/>
    <cellStyle name="Normal 13 2 3 3 2" xfId="10757"/>
    <cellStyle name="Normal 13 2 3 3 2 2" xfId="10758"/>
    <cellStyle name="Normal 13 2 3 3 2 2 2" xfId="10759"/>
    <cellStyle name="Normal 13 2 3 3 2 2 2 2" xfId="10760"/>
    <cellStyle name="Normal 13 2 3 3 2 2 3" xfId="10761"/>
    <cellStyle name="Normal 13 2 3 3 2 3" xfId="10762"/>
    <cellStyle name="Normal 13 2 3 3 2 3 2" xfId="10763"/>
    <cellStyle name="Normal 13 2 3 3 2 4" xfId="10764"/>
    <cellStyle name="Normal 13 2 3 3 3" xfId="10765"/>
    <cellStyle name="Normal 13 2 3 3 3 2" xfId="10766"/>
    <cellStyle name="Normal 13 2 3 3 3 2 2" xfId="10767"/>
    <cellStyle name="Normal 13 2 3 3 3 2 2 2" xfId="10768"/>
    <cellStyle name="Normal 13 2 3 3 3 2 3" xfId="10769"/>
    <cellStyle name="Normal 13 2 3 3 3 3" xfId="10770"/>
    <cellStyle name="Normal 13 2 3 3 3 3 2" xfId="10771"/>
    <cellStyle name="Normal 13 2 3 3 3 4" xfId="10772"/>
    <cellStyle name="Normal 13 2 3 3 4" xfId="10773"/>
    <cellStyle name="Normal 13 2 3 3 4 2" xfId="10774"/>
    <cellStyle name="Normal 13 2 3 3 4 2 2" xfId="10775"/>
    <cellStyle name="Normal 13 2 3 3 4 3" xfId="10776"/>
    <cellStyle name="Normal 13 2 3 3 5" xfId="10777"/>
    <cellStyle name="Normal 13 2 3 3 5 2" xfId="10778"/>
    <cellStyle name="Normal 13 2 3 3 6" xfId="10779"/>
    <cellStyle name="Normal 13 2 3 4" xfId="10780"/>
    <cellStyle name="Normal 13 2 3 4 2" xfId="10781"/>
    <cellStyle name="Normal 13 2 3 4 2 2" xfId="10782"/>
    <cellStyle name="Normal 13 2 3 4 2 2 2" xfId="10783"/>
    <cellStyle name="Normal 13 2 3 4 2 3" xfId="10784"/>
    <cellStyle name="Normal 13 2 3 4 3" xfId="10785"/>
    <cellStyle name="Normal 13 2 3 4 3 2" xfId="10786"/>
    <cellStyle name="Normal 13 2 3 4 4" xfId="10787"/>
    <cellStyle name="Normal 13 2 3 5" xfId="10788"/>
    <cellStyle name="Normal 13 2 3 5 2" xfId="10789"/>
    <cellStyle name="Normal 13 2 3 5 2 2" xfId="10790"/>
    <cellStyle name="Normal 13 2 3 5 2 2 2" xfId="10791"/>
    <cellStyle name="Normal 13 2 3 5 2 3" xfId="10792"/>
    <cellStyle name="Normal 13 2 3 5 3" xfId="10793"/>
    <cellStyle name="Normal 13 2 3 5 3 2" xfId="10794"/>
    <cellStyle name="Normal 13 2 3 5 4" xfId="10795"/>
    <cellStyle name="Normal 13 2 3 6" xfId="10796"/>
    <cellStyle name="Normal 13 2 3 6 2" xfId="10797"/>
    <cellStyle name="Normal 13 2 3 6 2 2" xfId="10798"/>
    <cellStyle name="Normal 13 2 3 6 3" xfId="10799"/>
    <cellStyle name="Normal 13 2 3 7" xfId="10800"/>
    <cellStyle name="Normal 13 2 3 7 2" xfId="10801"/>
    <cellStyle name="Normal 13 2 3 8" xfId="10802"/>
    <cellStyle name="Normal 13 2 3 9" xfId="10803"/>
    <cellStyle name="Normal 13 2 4" xfId="10804"/>
    <cellStyle name="Normal 13 2 4 2" xfId="10805"/>
    <cellStyle name="Normal 13 2 4 2 2" xfId="10806"/>
    <cellStyle name="Normal 13 2 4 2 2 2" xfId="10807"/>
    <cellStyle name="Normal 13 2 4 2 2 2 2" xfId="10808"/>
    <cellStyle name="Normal 13 2 4 2 2 2 2 2" xfId="10809"/>
    <cellStyle name="Normal 13 2 4 2 2 2 2 2 2" xfId="10810"/>
    <cellStyle name="Normal 13 2 4 2 2 2 2 3" xfId="10811"/>
    <cellStyle name="Normal 13 2 4 2 2 2 3" xfId="10812"/>
    <cellStyle name="Normal 13 2 4 2 2 2 3 2" xfId="10813"/>
    <cellStyle name="Normal 13 2 4 2 2 2 4" xfId="10814"/>
    <cellStyle name="Normal 13 2 4 2 2 3" xfId="10815"/>
    <cellStyle name="Normal 13 2 4 2 2 3 2" xfId="10816"/>
    <cellStyle name="Normal 13 2 4 2 2 3 2 2" xfId="10817"/>
    <cellStyle name="Normal 13 2 4 2 2 3 3" xfId="10818"/>
    <cellStyle name="Normal 13 2 4 2 2 4" xfId="10819"/>
    <cellStyle name="Normal 13 2 4 2 2 4 2" xfId="10820"/>
    <cellStyle name="Normal 13 2 4 2 2 5" xfId="10821"/>
    <cellStyle name="Normal 13 2 4 2 3" xfId="10822"/>
    <cellStyle name="Normal 13 2 4 2 3 2" xfId="10823"/>
    <cellStyle name="Normal 13 2 4 2 3 2 2" xfId="10824"/>
    <cellStyle name="Normal 13 2 4 2 3 2 2 2" xfId="10825"/>
    <cellStyle name="Normal 13 2 4 2 3 2 3" xfId="10826"/>
    <cellStyle name="Normal 13 2 4 2 3 3" xfId="10827"/>
    <cellStyle name="Normal 13 2 4 2 3 3 2" xfId="10828"/>
    <cellStyle name="Normal 13 2 4 2 3 4" xfId="10829"/>
    <cellStyle name="Normal 13 2 4 2 4" xfId="10830"/>
    <cellStyle name="Normal 13 2 4 2 4 2" xfId="10831"/>
    <cellStyle name="Normal 13 2 4 2 4 2 2" xfId="10832"/>
    <cellStyle name="Normal 13 2 4 2 4 2 2 2" xfId="10833"/>
    <cellStyle name="Normal 13 2 4 2 4 2 3" xfId="10834"/>
    <cellStyle name="Normal 13 2 4 2 4 3" xfId="10835"/>
    <cellStyle name="Normal 13 2 4 2 4 3 2" xfId="10836"/>
    <cellStyle name="Normal 13 2 4 2 4 4" xfId="10837"/>
    <cellStyle name="Normal 13 2 4 2 5" xfId="10838"/>
    <cellStyle name="Normal 13 2 4 2 5 2" xfId="10839"/>
    <cellStyle name="Normal 13 2 4 2 5 2 2" xfId="10840"/>
    <cellStyle name="Normal 13 2 4 2 5 3" xfId="10841"/>
    <cellStyle name="Normal 13 2 4 2 6" xfId="10842"/>
    <cellStyle name="Normal 13 2 4 2 6 2" xfId="10843"/>
    <cellStyle name="Normal 13 2 4 2 7" xfId="10844"/>
    <cellStyle name="Normal 13 2 4 3" xfId="10845"/>
    <cellStyle name="Normal 13 2 4 3 2" xfId="10846"/>
    <cellStyle name="Normal 13 2 4 3 2 2" xfId="10847"/>
    <cellStyle name="Normal 13 2 4 3 2 2 2" xfId="10848"/>
    <cellStyle name="Normal 13 2 4 3 2 2 2 2" xfId="10849"/>
    <cellStyle name="Normal 13 2 4 3 2 2 3" xfId="10850"/>
    <cellStyle name="Normal 13 2 4 3 2 3" xfId="10851"/>
    <cellStyle name="Normal 13 2 4 3 2 3 2" xfId="10852"/>
    <cellStyle name="Normal 13 2 4 3 2 4" xfId="10853"/>
    <cellStyle name="Normal 13 2 4 3 3" xfId="10854"/>
    <cellStyle name="Normal 13 2 4 3 3 2" xfId="10855"/>
    <cellStyle name="Normal 13 2 4 3 3 2 2" xfId="10856"/>
    <cellStyle name="Normal 13 2 4 3 3 3" xfId="10857"/>
    <cellStyle name="Normal 13 2 4 3 4" xfId="10858"/>
    <cellStyle name="Normal 13 2 4 3 4 2" xfId="10859"/>
    <cellStyle name="Normal 13 2 4 3 5" xfId="10860"/>
    <cellStyle name="Normal 13 2 4 4" xfId="10861"/>
    <cellStyle name="Normal 13 2 4 4 2" xfId="10862"/>
    <cellStyle name="Normal 13 2 4 4 2 2" xfId="10863"/>
    <cellStyle name="Normal 13 2 4 4 2 2 2" xfId="10864"/>
    <cellStyle name="Normal 13 2 4 4 2 3" xfId="10865"/>
    <cellStyle name="Normal 13 2 4 4 3" xfId="10866"/>
    <cellStyle name="Normal 13 2 4 4 3 2" xfId="10867"/>
    <cellStyle name="Normal 13 2 4 4 4" xfId="10868"/>
    <cellStyle name="Normal 13 2 4 5" xfId="10869"/>
    <cellStyle name="Normal 13 2 4 5 2" xfId="10870"/>
    <cellStyle name="Normal 13 2 4 5 2 2" xfId="10871"/>
    <cellStyle name="Normal 13 2 4 5 2 2 2" xfId="10872"/>
    <cellStyle name="Normal 13 2 4 5 2 3" xfId="10873"/>
    <cellStyle name="Normal 13 2 4 5 3" xfId="10874"/>
    <cellStyle name="Normal 13 2 4 5 3 2" xfId="10875"/>
    <cellStyle name="Normal 13 2 4 5 4" xfId="10876"/>
    <cellStyle name="Normal 13 2 4 6" xfId="10877"/>
    <cellStyle name="Normal 13 2 4 6 2" xfId="10878"/>
    <cellStyle name="Normal 13 2 4 6 2 2" xfId="10879"/>
    <cellStyle name="Normal 13 2 4 6 3" xfId="10880"/>
    <cellStyle name="Normal 13 2 4 7" xfId="10881"/>
    <cellStyle name="Normal 13 2 4 7 2" xfId="10882"/>
    <cellStyle name="Normal 13 2 4 8" xfId="10883"/>
    <cellStyle name="Normal 13 2 5" xfId="10884"/>
    <cellStyle name="Normal 13 2 5 2" xfId="10885"/>
    <cellStyle name="Normal 13 2 5 2 2" xfId="10886"/>
    <cellStyle name="Normal 13 2 5 2 2 2" xfId="10887"/>
    <cellStyle name="Normal 13 2 5 2 2 2 2" xfId="10888"/>
    <cellStyle name="Normal 13 2 5 2 2 2 2 2" xfId="10889"/>
    <cellStyle name="Normal 13 2 5 2 2 2 2 2 2" xfId="10890"/>
    <cellStyle name="Normal 13 2 5 2 2 2 2 3" xfId="10891"/>
    <cellStyle name="Normal 13 2 5 2 2 2 3" xfId="10892"/>
    <cellStyle name="Normal 13 2 5 2 2 2 3 2" xfId="10893"/>
    <cellStyle name="Normal 13 2 5 2 2 2 4" xfId="10894"/>
    <cellStyle name="Normal 13 2 5 2 2 3" xfId="10895"/>
    <cellStyle name="Normal 13 2 5 2 2 3 2" xfId="10896"/>
    <cellStyle name="Normal 13 2 5 2 2 3 2 2" xfId="10897"/>
    <cellStyle name="Normal 13 2 5 2 2 3 3" xfId="10898"/>
    <cellStyle name="Normal 13 2 5 2 2 4" xfId="10899"/>
    <cellStyle name="Normal 13 2 5 2 2 4 2" xfId="10900"/>
    <cellStyle name="Normal 13 2 5 2 2 5" xfId="10901"/>
    <cellStyle name="Normal 13 2 5 2 3" xfId="10902"/>
    <cellStyle name="Normal 13 2 5 2 3 2" xfId="10903"/>
    <cellStyle name="Normal 13 2 5 2 3 2 2" xfId="10904"/>
    <cellStyle name="Normal 13 2 5 2 3 2 2 2" xfId="10905"/>
    <cellStyle name="Normal 13 2 5 2 3 2 3" xfId="10906"/>
    <cellStyle name="Normal 13 2 5 2 3 3" xfId="10907"/>
    <cellStyle name="Normal 13 2 5 2 3 3 2" xfId="10908"/>
    <cellStyle name="Normal 13 2 5 2 3 4" xfId="10909"/>
    <cellStyle name="Normal 13 2 5 2 4" xfId="10910"/>
    <cellStyle name="Normal 13 2 5 2 4 2" xfId="10911"/>
    <cellStyle name="Normal 13 2 5 2 4 2 2" xfId="10912"/>
    <cellStyle name="Normal 13 2 5 2 4 2 2 2" xfId="10913"/>
    <cellStyle name="Normal 13 2 5 2 4 2 3" xfId="10914"/>
    <cellStyle name="Normal 13 2 5 2 4 3" xfId="10915"/>
    <cellStyle name="Normal 13 2 5 2 4 3 2" xfId="10916"/>
    <cellStyle name="Normal 13 2 5 2 4 4" xfId="10917"/>
    <cellStyle name="Normal 13 2 5 2 5" xfId="10918"/>
    <cellStyle name="Normal 13 2 5 2 5 2" xfId="10919"/>
    <cellStyle name="Normal 13 2 5 2 5 2 2" xfId="10920"/>
    <cellStyle name="Normal 13 2 5 2 5 3" xfId="10921"/>
    <cellStyle name="Normal 13 2 5 2 6" xfId="10922"/>
    <cellStyle name="Normal 13 2 5 2 6 2" xfId="10923"/>
    <cellStyle name="Normal 13 2 5 2 7" xfId="10924"/>
    <cellStyle name="Normal 13 2 5 3" xfId="10925"/>
    <cellStyle name="Normal 13 2 5 3 2" xfId="10926"/>
    <cellStyle name="Normal 13 2 5 3 2 2" xfId="10927"/>
    <cellStyle name="Normal 13 2 5 3 2 2 2" xfId="10928"/>
    <cellStyle name="Normal 13 2 5 3 2 2 2 2" xfId="10929"/>
    <cellStyle name="Normal 13 2 5 3 2 2 3" xfId="10930"/>
    <cellStyle name="Normal 13 2 5 3 2 3" xfId="10931"/>
    <cellStyle name="Normal 13 2 5 3 2 3 2" xfId="10932"/>
    <cellStyle name="Normal 13 2 5 3 2 4" xfId="10933"/>
    <cellStyle name="Normal 13 2 5 3 3" xfId="10934"/>
    <cellStyle name="Normal 13 2 5 3 3 2" xfId="10935"/>
    <cellStyle name="Normal 13 2 5 3 3 2 2" xfId="10936"/>
    <cellStyle name="Normal 13 2 5 3 3 3" xfId="10937"/>
    <cellStyle name="Normal 13 2 5 3 4" xfId="10938"/>
    <cellStyle name="Normal 13 2 5 3 4 2" xfId="10939"/>
    <cellStyle name="Normal 13 2 5 3 5" xfId="10940"/>
    <cellStyle name="Normal 13 2 5 4" xfId="10941"/>
    <cellStyle name="Normal 13 2 5 4 2" xfId="10942"/>
    <cellStyle name="Normal 13 2 5 4 2 2" xfId="10943"/>
    <cellStyle name="Normal 13 2 5 4 2 2 2" xfId="10944"/>
    <cellStyle name="Normal 13 2 5 4 2 3" xfId="10945"/>
    <cellStyle name="Normal 13 2 5 4 3" xfId="10946"/>
    <cellStyle name="Normal 13 2 5 4 3 2" xfId="10947"/>
    <cellStyle name="Normal 13 2 5 4 4" xfId="10948"/>
    <cellStyle name="Normal 13 2 5 5" xfId="10949"/>
    <cellStyle name="Normal 13 2 5 5 2" xfId="10950"/>
    <cellStyle name="Normal 13 2 5 5 2 2" xfId="10951"/>
    <cellStyle name="Normal 13 2 5 5 2 2 2" xfId="10952"/>
    <cellStyle name="Normal 13 2 5 5 2 3" xfId="10953"/>
    <cellStyle name="Normal 13 2 5 5 3" xfId="10954"/>
    <cellStyle name="Normal 13 2 5 5 3 2" xfId="10955"/>
    <cellStyle name="Normal 13 2 5 5 4" xfId="10956"/>
    <cellStyle name="Normal 13 2 5 6" xfId="10957"/>
    <cellStyle name="Normal 13 2 5 6 2" xfId="10958"/>
    <cellStyle name="Normal 13 2 5 6 2 2" xfId="10959"/>
    <cellStyle name="Normal 13 2 5 6 3" xfId="10960"/>
    <cellStyle name="Normal 13 2 5 7" xfId="10961"/>
    <cellStyle name="Normal 13 2 5 7 2" xfId="10962"/>
    <cellStyle name="Normal 13 2 5 8" xfId="10963"/>
    <cellStyle name="Normal 13 2 6" xfId="10964"/>
    <cellStyle name="Normal 13 2 6 2" xfId="10965"/>
    <cellStyle name="Normal 13 2 6 2 2" xfId="10966"/>
    <cellStyle name="Normal 13 2 6 2 2 2" xfId="10967"/>
    <cellStyle name="Normal 13 2 6 2 2 2 2" xfId="10968"/>
    <cellStyle name="Normal 13 2 6 2 2 2 2 2" xfId="10969"/>
    <cellStyle name="Normal 13 2 6 2 2 2 3" xfId="10970"/>
    <cellStyle name="Normal 13 2 6 2 2 3" xfId="10971"/>
    <cellStyle name="Normal 13 2 6 2 2 3 2" xfId="10972"/>
    <cellStyle name="Normal 13 2 6 2 2 4" xfId="10973"/>
    <cellStyle name="Normal 13 2 6 2 3" xfId="10974"/>
    <cellStyle name="Normal 13 2 6 2 3 2" xfId="10975"/>
    <cellStyle name="Normal 13 2 6 2 3 2 2" xfId="10976"/>
    <cellStyle name="Normal 13 2 6 2 3 3" xfId="10977"/>
    <cellStyle name="Normal 13 2 6 2 4" xfId="10978"/>
    <cellStyle name="Normal 13 2 6 2 4 2" xfId="10979"/>
    <cellStyle name="Normal 13 2 6 2 5" xfId="10980"/>
    <cellStyle name="Normal 13 2 6 3" xfId="10981"/>
    <cellStyle name="Normal 13 2 6 3 2" xfId="10982"/>
    <cellStyle name="Normal 13 2 6 3 2 2" xfId="10983"/>
    <cellStyle name="Normal 13 2 6 3 2 2 2" xfId="10984"/>
    <cellStyle name="Normal 13 2 6 3 2 3" xfId="10985"/>
    <cellStyle name="Normal 13 2 6 3 3" xfId="10986"/>
    <cellStyle name="Normal 13 2 6 3 3 2" xfId="10987"/>
    <cellStyle name="Normal 13 2 6 3 4" xfId="10988"/>
    <cellStyle name="Normal 13 2 6 4" xfId="10989"/>
    <cellStyle name="Normal 13 2 6 4 2" xfId="10990"/>
    <cellStyle name="Normal 13 2 6 4 2 2" xfId="10991"/>
    <cellStyle name="Normal 13 2 6 4 2 2 2" xfId="10992"/>
    <cellStyle name="Normal 13 2 6 4 2 3" xfId="10993"/>
    <cellStyle name="Normal 13 2 6 4 3" xfId="10994"/>
    <cellStyle name="Normal 13 2 6 4 3 2" xfId="10995"/>
    <cellStyle name="Normal 13 2 6 4 4" xfId="10996"/>
    <cellStyle name="Normal 13 2 6 5" xfId="10997"/>
    <cellStyle name="Normal 13 2 6 5 2" xfId="10998"/>
    <cellStyle name="Normal 13 2 6 5 2 2" xfId="10999"/>
    <cellStyle name="Normal 13 2 6 5 3" xfId="11000"/>
    <cellStyle name="Normal 13 2 6 6" xfId="11001"/>
    <cellStyle name="Normal 13 2 6 6 2" xfId="11002"/>
    <cellStyle name="Normal 13 2 6 7" xfId="11003"/>
    <cellStyle name="Normal 13 2 7" xfId="11004"/>
    <cellStyle name="Normal 13 2 7 2" xfId="11005"/>
    <cellStyle name="Normal 13 2 7 2 2" xfId="11006"/>
    <cellStyle name="Normal 13 2 7 2 2 2" xfId="11007"/>
    <cellStyle name="Normal 13 2 7 2 2 2 2" xfId="11008"/>
    <cellStyle name="Normal 13 2 7 2 2 3" xfId="11009"/>
    <cellStyle name="Normal 13 2 7 2 3" xfId="11010"/>
    <cellStyle name="Normal 13 2 7 2 3 2" xfId="11011"/>
    <cellStyle name="Normal 13 2 7 2 4" xfId="11012"/>
    <cellStyle name="Normal 13 2 7 3" xfId="11013"/>
    <cellStyle name="Normal 13 2 7 3 2" xfId="11014"/>
    <cellStyle name="Normal 13 2 7 3 2 2" xfId="11015"/>
    <cellStyle name="Normal 13 2 7 3 2 2 2" xfId="11016"/>
    <cellStyle name="Normal 13 2 7 3 2 3" xfId="11017"/>
    <cellStyle name="Normal 13 2 7 3 3" xfId="11018"/>
    <cellStyle name="Normal 13 2 7 3 3 2" xfId="11019"/>
    <cellStyle name="Normal 13 2 7 3 4" xfId="11020"/>
    <cellStyle name="Normal 13 2 7 4" xfId="11021"/>
    <cellStyle name="Normal 13 2 7 4 2" xfId="11022"/>
    <cellStyle name="Normal 13 2 7 4 2 2" xfId="11023"/>
    <cellStyle name="Normal 13 2 7 4 3" xfId="11024"/>
    <cellStyle name="Normal 13 2 7 5" xfId="11025"/>
    <cellStyle name="Normal 13 2 7 5 2" xfId="11026"/>
    <cellStyle name="Normal 13 2 7 6" xfId="11027"/>
    <cellStyle name="Normal 13 2 8" xfId="11028"/>
    <cellStyle name="Normal 13 2 8 2" xfId="11029"/>
    <cellStyle name="Normal 13 2 8 2 2" xfId="11030"/>
    <cellStyle name="Normal 13 2 8 2 2 2" xfId="11031"/>
    <cellStyle name="Normal 13 2 8 2 3" xfId="11032"/>
    <cellStyle name="Normal 13 2 8 3" xfId="11033"/>
    <cellStyle name="Normal 13 2 8 3 2" xfId="11034"/>
    <cellStyle name="Normal 13 2 8 4" xfId="11035"/>
    <cellStyle name="Normal 13 2 9" xfId="11036"/>
    <cellStyle name="Normal 13 2 9 2" xfId="11037"/>
    <cellStyle name="Normal 13 2 9 2 2" xfId="11038"/>
    <cellStyle name="Normal 13 2 9 2 2 2" xfId="11039"/>
    <cellStyle name="Normal 13 2 9 2 3" xfId="11040"/>
    <cellStyle name="Normal 13 2 9 3" xfId="11041"/>
    <cellStyle name="Normal 13 2 9 3 2" xfId="11042"/>
    <cellStyle name="Normal 13 2 9 4" xfId="11043"/>
    <cellStyle name="Normal 13 3" xfId="11044"/>
    <cellStyle name="Normal 13 3 2" xfId="11045"/>
    <cellStyle name="Normal 13 3 2 2" xfId="11046"/>
    <cellStyle name="Normal 13 3 2 2 2" xfId="11047"/>
    <cellStyle name="Normal 13 3 2 2 2 2" xfId="11048"/>
    <cellStyle name="Normal 13 3 2 2 2 2 2" xfId="11049"/>
    <cellStyle name="Normal 13 3 2 2 2 2 2 2" xfId="11050"/>
    <cellStyle name="Normal 13 3 2 2 2 2 3" xfId="11051"/>
    <cellStyle name="Normal 13 3 2 2 2 3" xfId="11052"/>
    <cellStyle name="Normal 13 3 2 2 2 3 2" xfId="11053"/>
    <cellStyle name="Normal 13 3 2 2 2 4" xfId="11054"/>
    <cellStyle name="Normal 13 3 2 2 3" xfId="11055"/>
    <cellStyle name="Normal 13 3 2 2 3 2" xfId="11056"/>
    <cellStyle name="Normal 13 3 2 2 3 2 2" xfId="11057"/>
    <cellStyle name="Normal 13 3 2 2 3 3" xfId="11058"/>
    <cellStyle name="Normal 13 3 2 2 4" xfId="11059"/>
    <cellStyle name="Normal 13 3 2 2 4 2" xfId="11060"/>
    <cellStyle name="Normal 13 3 2 2 5" xfId="11061"/>
    <cellStyle name="Normal 13 3 2 3" xfId="11062"/>
    <cellStyle name="Normal 13 3 2 3 2" xfId="11063"/>
    <cellStyle name="Normal 13 3 2 3 2 2" xfId="11064"/>
    <cellStyle name="Normal 13 3 2 3 2 2 2" xfId="11065"/>
    <cellStyle name="Normal 13 3 2 3 2 3" xfId="11066"/>
    <cellStyle name="Normal 13 3 2 3 3" xfId="11067"/>
    <cellStyle name="Normal 13 3 2 3 3 2" xfId="11068"/>
    <cellStyle name="Normal 13 3 2 3 4" xfId="11069"/>
    <cellStyle name="Normal 13 3 2 4" xfId="11070"/>
    <cellStyle name="Normal 13 3 2 4 2" xfId="11071"/>
    <cellStyle name="Normal 13 3 2 4 2 2" xfId="11072"/>
    <cellStyle name="Normal 13 3 2 4 2 2 2" xfId="11073"/>
    <cellStyle name="Normal 13 3 2 4 2 3" xfId="11074"/>
    <cellStyle name="Normal 13 3 2 4 3" xfId="11075"/>
    <cellStyle name="Normal 13 3 2 4 3 2" xfId="11076"/>
    <cellStyle name="Normal 13 3 2 4 4" xfId="11077"/>
    <cellStyle name="Normal 13 3 2 5" xfId="11078"/>
    <cellStyle name="Normal 13 3 2 5 2" xfId="11079"/>
    <cellStyle name="Normal 13 3 2 5 2 2" xfId="11080"/>
    <cellStyle name="Normal 13 3 2 5 3" xfId="11081"/>
    <cellStyle name="Normal 13 3 2 6" xfId="11082"/>
    <cellStyle name="Normal 13 3 2 6 2" xfId="11083"/>
    <cellStyle name="Normal 13 3 2 7" xfId="11084"/>
    <cellStyle name="Normal 13 3 3" xfId="11085"/>
    <cellStyle name="Normal 13 3 3 2" xfId="11086"/>
    <cellStyle name="Normal 13 3 3 2 2" xfId="11087"/>
    <cellStyle name="Normal 13 3 3 2 2 2" xfId="11088"/>
    <cellStyle name="Normal 13 3 3 2 2 2 2" xfId="11089"/>
    <cellStyle name="Normal 13 3 3 2 2 3" xfId="11090"/>
    <cellStyle name="Normal 13 3 3 2 3" xfId="11091"/>
    <cellStyle name="Normal 13 3 3 2 3 2" xfId="11092"/>
    <cellStyle name="Normal 13 3 3 2 4" xfId="11093"/>
    <cellStyle name="Normal 13 3 3 3" xfId="11094"/>
    <cellStyle name="Normal 13 3 3 3 2" xfId="11095"/>
    <cellStyle name="Normal 13 3 3 3 2 2" xfId="11096"/>
    <cellStyle name="Normal 13 3 3 3 2 2 2" xfId="11097"/>
    <cellStyle name="Normal 13 3 3 3 2 3" xfId="11098"/>
    <cellStyle name="Normal 13 3 3 3 3" xfId="11099"/>
    <cellStyle name="Normal 13 3 3 3 3 2" xfId="11100"/>
    <cellStyle name="Normal 13 3 3 3 4" xfId="11101"/>
    <cellStyle name="Normal 13 3 3 4" xfId="11102"/>
    <cellStyle name="Normal 13 3 3 4 2" xfId="11103"/>
    <cellStyle name="Normal 13 3 3 4 2 2" xfId="11104"/>
    <cellStyle name="Normal 13 3 3 4 3" xfId="11105"/>
    <cellStyle name="Normal 13 3 3 5" xfId="11106"/>
    <cellStyle name="Normal 13 3 3 5 2" xfId="11107"/>
    <cellStyle name="Normal 13 3 3 6" xfId="11108"/>
    <cellStyle name="Normal 13 3 4" xfId="11109"/>
    <cellStyle name="Normal 13 3 4 2" xfId="11110"/>
    <cellStyle name="Normal 13 3 4 2 2" xfId="11111"/>
    <cellStyle name="Normal 13 3 4 2 2 2" xfId="11112"/>
    <cellStyle name="Normal 13 3 4 2 3" xfId="11113"/>
    <cellStyle name="Normal 13 3 4 3" xfId="11114"/>
    <cellStyle name="Normal 13 3 4 3 2" xfId="11115"/>
    <cellStyle name="Normal 13 3 4 4" xfId="11116"/>
    <cellStyle name="Normal 13 3 5" xfId="11117"/>
    <cellStyle name="Normal 13 3 5 2" xfId="11118"/>
    <cellStyle name="Normal 13 3 5 2 2" xfId="11119"/>
    <cellStyle name="Normal 13 3 5 2 2 2" xfId="11120"/>
    <cellStyle name="Normal 13 3 5 2 3" xfId="11121"/>
    <cellStyle name="Normal 13 3 5 3" xfId="11122"/>
    <cellStyle name="Normal 13 3 5 3 2" xfId="11123"/>
    <cellStyle name="Normal 13 3 5 4" xfId="11124"/>
    <cellStyle name="Normal 13 3 6" xfId="11125"/>
    <cellStyle name="Normal 13 3 6 2" xfId="11126"/>
    <cellStyle name="Normal 13 3 6 2 2" xfId="11127"/>
    <cellStyle name="Normal 13 3 6 3" xfId="11128"/>
    <cellStyle name="Normal 13 3 7" xfId="11129"/>
    <cellStyle name="Normal 13 3 7 2" xfId="11130"/>
    <cellStyle name="Normal 13 3 8" xfId="11131"/>
    <cellStyle name="Normal 13 3 9" xfId="11132"/>
    <cellStyle name="Normal 13 4" xfId="11133"/>
    <cellStyle name="Normal 13 4 2" xfId="11134"/>
    <cellStyle name="Normal 13 4 2 2" xfId="11135"/>
    <cellStyle name="Normal 13 4 2 2 2" xfId="11136"/>
    <cellStyle name="Normal 13 4 2 2 2 2" xfId="11137"/>
    <cellStyle name="Normal 13 4 2 2 2 2 2" xfId="11138"/>
    <cellStyle name="Normal 13 4 2 2 2 2 2 2" xfId="11139"/>
    <cellStyle name="Normal 13 4 2 2 2 2 3" xfId="11140"/>
    <cellStyle name="Normal 13 4 2 2 2 3" xfId="11141"/>
    <cellStyle name="Normal 13 4 2 2 2 3 2" xfId="11142"/>
    <cellStyle name="Normal 13 4 2 2 2 4" xfId="11143"/>
    <cellStyle name="Normal 13 4 2 2 3" xfId="11144"/>
    <cellStyle name="Normal 13 4 2 2 3 2" xfId="11145"/>
    <cellStyle name="Normal 13 4 2 2 3 2 2" xfId="11146"/>
    <cellStyle name="Normal 13 4 2 2 3 3" xfId="11147"/>
    <cellStyle name="Normal 13 4 2 2 4" xfId="11148"/>
    <cellStyle name="Normal 13 4 2 2 4 2" xfId="11149"/>
    <cellStyle name="Normal 13 4 2 2 5" xfId="11150"/>
    <cellStyle name="Normal 13 4 2 3" xfId="11151"/>
    <cellStyle name="Normal 13 4 2 3 2" xfId="11152"/>
    <cellStyle name="Normal 13 4 2 3 2 2" xfId="11153"/>
    <cellStyle name="Normal 13 4 2 3 2 2 2" xfId="11154"/>
    <cellStyle name="Normal 13 4 2 3 2 3" xfId="11155"/>
    <cellStyle name="Normal 13 4 2 3 3" xfId="11156"/>
    <cellStyle name="Normal 13 4 2 3 3 2" xfId="11157"/>
    <cellStyle name="Normal 13 4 2 3 4" xfId="11158"/>
    <cellStyle name="Normal 13 4 2 4" xfId="11159"/>
    <cellStyle name="Normal 13 4 2 4 2" xfId="11160"/>
    <cellStyle name="Normal 13 4 2 4 2 2" xfId="11161"/>
    <cellStyle name="Normal 13 4 2 4 2 2 2" xfId="11162"/>
    <cellStyle name="Normal 13 4 2 4 2 3" xfId="11163"/>
    <cellStyle name="Normal 13 4 2 4 3" xfId="11164"/>
    <cellStyle name="Normal 13 4 2 4 3 2" xfId="11165"/>
    <cellStyle name="Normal 13 4 2 4 4" xfId="11166"/>
    <cellStyle name="Normal 13 4 2 5" xfId="11167"/>
    <cellStyle name="Normal 13 4 2 5 2" xfId="11168"/>
    <cellStyle name="Normal 13 4 2 5 2 2" xfId="11169"/>
    <cellStyle name="Normal 13 4 2 5 3" xfId="11170"/>
    <cellStyle name="Normal 13 4 2 6" xfId="11171"/>
    <cellStyle name="Normal 13 4 2 6 2" xfId="11172"/>
    <cellStyle name="Normal 13 4 2 7" xfId="11173"/>
    <cellStyle name="Normal 13 4 3" xfId="11174"/>
    <cellStyle name="Normal 13 4 3 2" xfId="11175"/>
    <cellStyle name="Normal 13 4 3 2 2" xfId="11176"/>
    <cellStyle name="Normal 13 4 3 2 2 2" xfId="11177"/>
    <cellStyle name="Normal 13 4 3 2 2 2 2" xfId="11178"/>
    <cellStyle name="Normal 13 4 3 2 2 3" xfId="11179"/>
    <cellStyle name="Normal 13 4 3 2 3" xfId="11180"/>
    <cellStyle name="Normal 13 4 3 2 3 2" xfId="11181"/>
    <cellStyle name="Normal 13 4 3 2 4" xfId="11182"/>
    <cellStyle name="Normal 13 4 3 3" xfId="11183"/>
    <cellStyle name="Normal 13 4 3 3 2" xfId="11184"/>
    <cellStyle name="Normal 13 4 3 3 2 2" xfId="11185"/>
    <cellStyle name="Normal 13 4 3 3 2 2 2" xfId="11186"/>
    <cellStyle name="Normal 13 4 3 3 2 3" xfId="11187"/>
    <cellStyle name="Normal 13 4 3 3 3" xfId="11188"/>
    <cellStyle name="Normal 13 4 3 3 3 2" xfId="11189"/>
    <cellStyle name="Normal 13 4 3 3 4" xfId="11190"/>
    <cellStyle name="Normal 13 4 3 4" xfId="11191"/>
    <cellStyle name="Normal 13 4 3 4 2" xfId="11192"/>
    <cellStyle name="Normal 13 4 3 4 2 2" xfId="11193"/>
    <cellStyle name="Normal 13 4 3 4 3" xfId="11194"/>
    <cellStyle name="Normal 13 4 3 5" xfId="11195"/>
    <cellStyle name="Normal 13 4 3 5 2" xfId="11196"/>
    <cellStyle name="Normal 13 4 3 6" xfId="11197"/>
    <cellStyle name="Normal 13 4 4" xfId="11198"/>
    <cellStyle name="Normal 13 4 4 2" xfId="11199"/>
    <cellStyle name="Normal 13 4 4 2 2" xfId="11200"/>
    <cellStyle name="Normal 13 4 4 2 2 2" xfId="11201"/>
    <cellStyle name="Normal 13 4 4 2 3" xfId="11202"/>
    <cellStyle name="Normal 13 4 4 3" xfId="11203"/>
    <cellStyle name="Normal 13 4 4 3 2" xfId="11204"/>
    <cellStyle name="Normal 13 4 4 4" xfId="11205"/>
    <cellStyle name="Normal 13 4 5" xfId="11206"/>
    <cellStyle name="Normal 13 4 5 2" xfId="11207"/>
    <cellStyle name="Normal 13 4 5 2 2" xfId="11208"/>
    <cellStyle name="Normal 13 4 5 2 2 2" xfId="11209"/>
    <cellStyle name="Normal 13 4 5 2 3" xfId="11210"/>
    <cellStyle name="Normal 13 4 5 3" xfId="11211"/>
    <cellStyle name="Normal 13 4 5 3 2" xfId="11212"/>
    <cellStyle name="Normal 13 4 5 4" xfId="11213"/>
    <cellStyle name="Normal 13 4 6" xfId="11214"/>
    <cellStyle name="Normal 13 4 6 2" xfId="11215"/>
    <cellStyle name="Normal 13 4 6 2 2" xfId="11216"/>
    <cellStyle name="Normal 13 4 6 3" xfId="11217"/>
    <cellStyle name="Normal 13 4 7" xfId="11218"/>
    <cellStyle name="Normal 13 4 7 2" xfId="11219"/>
    <cellStyle name="Normal 13 4 8" xfId="11220"/>
    <cellStyle name="Normal 13 4 9" xfId="11221"/>
    <cellStyle name="Normal 13 5" xfId="11222"/>
    <cellStyle name="Normal 13 5 2" xfId="11223"/>
    <cellStyle name="Normal 13 5 2 2" xfId="11224"/>
    <cellStyle name="Normal 13 5 2 2 2" xfId="11225"/>
    <cellStyle name="Normal 13 5 2 2 2 2" xfId="11226"/>
    <cellStyle name="Normal 13 5 2 2 2 2 2" xfId="11227"/>
    <cellStyle name="Normal 13 5 2 2 2 2 2 2" xfId="11228"/>
    <cellStyle name="Normal 13 5 2 2 2 2 3" xfId="11229"/>
    <cellStyle name="Normal 13 5 2 2 2 3" xfId="11230"/>
    <cellStyle name="Normal 13 5 2 2 2 3 2" xfId="11231"/>
    <cellStyle name="Normal 13 5 2 2 2 4" xfId="11232"/>
    <cellStyle name="Normal 13 5 2 2 3" xfId="11233"/>
    <cellStyle name="Normal 13 5 2 2 3 2" xfId="11234"/>
    <cellStyle name="Normal 13 5 2 2 3 2 2" xfId="11235"/>
    <cellStyle name="Normal 13 5 2 2 3 3" xfId="11236"/>
    <cellStyle name="Normal 13 5 2 2 4" xfId="11237"/>
    <cellStyle name="Normal 13 5 2 2 4 2" xfId="11238"/>
    <cellStyle name="Normal 13 5 2 2 5" xfId="11239"/>
    <cellStyle name="Normal 13 5 2 3" xfId="11240"/>
    <cellStyle name="Normal 13 5 2 3 2" xfId="11241"/>
    <cellStyle name="Normal 13 5 2 3 2 2" xfId="11242"/>
    <cellStyle name="Normal 13 5 2 3 2 2 2" xfId="11243"/>
    <cellStyle name="Normal 13 5 2 3 2 3" xfId="11244"/>
    <cellStyle name="Normal 13 5 2 3 3" xfId="11245"/>
    <cellStyle name="Normal 13 5 2 3 3 2" xfId="11246"/>
    <cellStyle name="Normal 13 5 2 3 4" xfId="11247"/>
    <cellStyle name="Normal 13 5 2 4" xfId="11248"/>
    <cellStyle name="Normal 13 5 2 4 2" xfId="11249"/>
    <cellStyle name="Normal 13 5 2 4 2 2" xfId="11250"/>
    <cellStyle name="Normal 13 5 2 4 2 2 2" xfId="11251"/>
    <cellStyle name="Normal 13 5 2 4 2 3" xfId="11252"/>
    <cellStyle name="Normal 13 5 2 4 3" xfId="11253"/>
    <cellStyle name="Normal 13 5 2 4 3 2" xfId="11254"/>
    <cellStyle name="Normal 13 5 2 4 4" xfId="11255"/>
    <cellStyle name="Normal 13 5 2 5" xfId="11256"/>
    <cellStyle name="Normal 13 5 2 5 2" xfId="11257"/>
    <cellStyle name="Normal 13 5 2 5 2 2" xfId="11258"/>
    <cellStyle name="Normal 13 5 2 5 3" xfId="11259"/>
    <cellStyle name="Normal 13 5 2 6" xfId="11260"/>
    <cellStyle name="Normal 13 5 2 6 2" xfId="11261"/>
    <cellStyle name="Normal 13 5 2 7" xfId="11262"/>
    <cellStyle name="Normal 13 5 3" xfId="11263"/>
    <cellStyle name="Normal 13 5 3 2" xfId="11264"/>
    <cellStyle name="Normal 13 5 3 2 2" xfId="11265"/>
    <cellStyle name="Normal 13 5 3 2 2 2" xfId="11266"/>
    <cellStyle name="Normal 13 5 3 2 2 2 2" xfId="11267"/>
    <cellStyle name="Normal 13 5 3 2 2 3" xfId="11268"/>
    <cellStyle name="Normal 13 5 3 2 3" xfId="11269"/>
    <cellStyle name="Normal 13 5 3 2 3 2" xfId="11270"/>
    <cellStyle name="Normal 13 5 3 2 4" xfId="11271"/>
    <cellStyle name="Normal 13 5 3 3" xfId="11272"/>
    <cellStyle name="Normal 13 5 3 3 2" xfId="11273"/>
    <cellStyle name="Normal 13 5 3 3 2 2" xfId="11274"/>
    <cellStyle name="Normal 13 5 3 3 3" xfId="11275"/>
    <cellStyle name="Normal 13 5 3 4" xfId="11276"/>
    <cellStyle name="Normal 13 5 3 4 2" xfId="11277"/>
    <cellStyle name="Normal 13 5 3 5" xfId="11278"/>
    <cellStyle name="Normal 13 5 4" xfId="11279"/>
    <cellStyle name="Normal 13 5 4 2" xfId="11280"/>
    <cellStyle name="Normal 13 5 4 2 2" xfId="11281"/>
    <cellStyle name="Normal 13 5 4 2 2 2" xfId="11282"/>
    <cellStyle name="Normal 13 5 4 2 3" xfId="11283"/>
    <cellStyle name="Normal 13 5 4 3" xfId="11284"/>
    <cellStyle name="Normal 13 5 4 3 2" xfId="11285"/>
    <cellStyle name="Normal 13 5 4 4" xfId="11286"/>
    <cellStyle name="Normal 13 5 5" xfId="11287"/>
    <cellStyle name="Normal 13 5 5 2" xfId="11288"/>
    <cellStyle name="Normal 13 5 5 2 2" xfId="11289"/>
    <cellStyle name="Normal 13 5 5 2 2 2" xfId="11290"/>
    <cellStyle name="Normal 13 5 5 2 3" xfId="11291"/>
    <cellStyle name="Normal 13 5 5 3" xfId="11292"/>
    <cellStyle name="Normal 13 5 5 3 2" xfId="11293"/>
    <cellStyle name="Normal 13 5 5 4" xfId="11294"/>
    <cellStyle name="Normal 13 5 6" xfId="11295"/>
    <cellStyle name="Normal 13 5 6 2" xfId="11296"/>
    <cellStyle name="Normal 13 5 6 2 2" xfId="11297"/>
    <cellStyle name="Normal 13 5 6 3" xfId="11298"/>
    <cellStyle name="Normal 13 5 7" xfId="11299"/>
    <cellStyle name="Normal 13 5 7 2" xfId="11300"/>
    <cellStyle name="Normal 13 5 8" xfId="11301"/>
    <cellStyle name="Normal 13 6" xfId="11302"/>
    <cellStyle name="Normal 13 6 2" xfId="11303"/>
    <cellStyle name="Normal 13 6 2 2" xfId="11304"/>
    <cellStyle name="Normal 13 6 2 2 2" xfId="11305"/>
    <cellStyle name="Normal 13 6 2 2 2 2" xfId="11306"/>
    <cellStyle name="Normal 13 6 2 2 2 2 2" xfId="11307"/>
    <cellStyle name="Normal 13 6 2 2 2 2 2 2" xfId="11308"/>
    <cellStyle name="Normal 13 6 2 2 2 2 3" xfId="11309"/>
    <cellStyle name="Normal 13 6 2 2 2 3" xfId="11310"/>
    <cellStyle name="Normal 13 6 2 2 2 3 2" xfId="11311"/>
    <cellStyle name="Normal 13 6 2 2 2 4" xfId="11312"/>
    <cellStyle name="Normal 13 6 2 2 3" xfId="11313"/>
    <cellStyle name="Normal 13 6 2 2 3 2" xfId="11314"/>
    <cellStyle name="Normal 13 6 2 2 3 2 2" xfId="11315"/>
    <cellStyle name="Normal 13 6 2 2 3 3" xfId="11316"/>
    <cellStyle name="Normal 13 6 2 2 4" xfId="11317"/>
    <cellStyle name="Normal 13 6 2 2 4 2" xfId="11318"/>
    <cellStyle name="Normal 13 6 2 2 5" xfId="11319"/>
    <cellStyle name="Normal 13 6 2 3" xfId="11320"/>
    <cellStyle name="Normal 13 6 2 3 2" xfId="11321"/>
    <cellStyle name="Normal 13 6 2 3 2 2" xfId="11322"/>
    <cellStyle name="Normal 13 6 2 3 2 2 2" xfId="11323"/>
    <cellStyle name="Normal 13 6 2 3 2 3" xfId="11324"/>
    <cellStyle name="Normal 13 6 2 3 3" xfId="11325"/>
    <cellStyle name="Normal 13 6 2 3 3 2" xfId="11326"/>
    <cellStyle name="Normal 13 6 2 3 4" xfId="11327"/>
    <cellStyle name="Normal 13 6 2 4" xfId="11328"/>
    <cellStyle name="Normal 13 6 2 4 2" xfId="11329"/>
    <cellStyle name="Normal 13 6 2 4 2 2" xfId="11330"/>
    <cellStyle name="Normal 13 6 2 4 2 2 2" xfId="11331"/>
    <cellStyle name="Normal 13 6 2 4 2 3" xfId="11332"/>
    <cellStyle name="Normal 13 6 2 4 3" xfId="11333"/>
    <cellStyle name="Normal 13 6 2 4 3 2" xfId="11334"/>
    <cellStyle name="Normal 13 6 2 4 4" xfId="11335"/>
    <cellStyle name="Normal 13 6 2 5" xfId="11336"/>
    <cellStyle name="Normal 13 6 2 5 2" xfId="11337"/>
    <cellStyle name="Normal 13 6 2 5 2 2" xfId="11338"/>
    <cellStyle name="Normal 13 6 2 5 3" xfId="11339"/>
    <cellStyle name="Normal 13 6 2 6" xfId="11340"/>
    <cellStyle name="Normal 13 6 2 6 2" xfId="11341"/>
    <cellStyle name="Normal 13 6 2 7" xfId="11342"/>
    <cellStyle name="Normal 13 6 3" xfId="11343"/>
    <cellStyle name="Normal 13 6 3 2" xfId="11344"/>
    <cellStyle name="Normal 13 6 3 2 2" xfId="11345"/>
    <cellStyle name="Normal 13 6 3 2 2 2" xfId="11346"/>
    <cellStyle name="Normal 13 6 3 2 2 2 2" xfId="11347"/>
    <cellStyle name="Normal 13 6 3 2 2 3" xfId="11348"/>
    <cellStyle name="Normal 13 6 3 2 3" xfId="11349"/>
    <cellStyle name="Normal 13 6 3 2 3 2" xfId="11350"/>
    <cellStyle name="Normal 13 6 3 2 4" xfId="11351"/>
    <cellStyle name="Normal 13 6 3 3" xfId="11352"/>
    <cellStyle name="Normal 13 6 3 3 2" xfId="11353"/>
    <cellStyle name="Normal 13 6 3 3 2 2" xfId="11354"/>
    <cellStyle name="Normal 13 6 3 3 3" xfId="11355"/>
    <cellStyle name="Normal 13 6 3 4" xfId="11356"/>
    <cellStyle name="Normal 13 6 3 4 2" xfId="11357"/>
    <cellStyle name="Normal 13 6 3 5" xfId="11358"/>
    <cellStyle name="Normal 13 6 4" xfId="11359"/>
    <cellStyle name="Normal 13 6 4 2" xfId="11360"/>
    <cellStyle name="Normal 13 6 4 2 2" xfId="11361"/>
    <cellStyle name="Normal 13 6 4 2 2 2" xfId="11362"/>
    <cellStyle name="Normal 13 6 4 2 3" xfId="11363"/>
    <cellStyle name="Normal 13 6 4 3" xfId="11364"/>
    <cellStyle name="Normal 13 6 4 3 2" xfId="11365"/>
    <cellStyle name="Normal 13 6 4 4" xfId="11366"/>
    <cellStyle name="Normal 13 6 5" xfId="11367"/>
    <cellStyle name="Normal 13 6 5 2" xfId="11368"/>
    <cellStyle name="Normal 13 6 5 2 2" xfId="11369"/>
    <cellStyle name="Normal 13 6 5 2 2 2" xfId="11370"/>
    <cellStyle name="Normal 13 6 5 2 3" xfId="11371"/>
    <cellStyle name="Normal 13 6 5 3" xfId="11372"/>
    <cellStyle name="Normal 13 6 5 3 2" xfId="11373"/>
    <cellStyle name="Normal 13 6 5 4" xfId="11374"/>
    <cellStyle name="Normal 13 6 6" xfId="11375"/>
    <cellStyle name="Normal 13 6 6 2" xfId="11376"/>
    <cellStyle name="Normal 13 6 6 2 2" xfId="11377"/>
    <cellStyle name="Normal 13 6 6 3" xfId="11378"/>
    <cellStyle name="Normal 13 6 7" xfId="11379"/>
    <cellStyle name="Normal 13 6 7 2" xfId="11380"/>
    <cellStyle name="Normal 13 6 8" xfId="11381"/>
    <cellStyle name="Normal 13 7" xfId="11382"/>
    <cellStyle name="Normal 13 7 2" xfId="11383"/>
    <cellStyle name="Normal 13 7 2 2" xfId="11384"/>
    <cellStyle name="Normal 13 7 2 2 2" xfId="11385"/>
    <cellStyle name="Normal 13 7 2 2 2 2" xfId="11386"/>
    <cellStyle name="Normal 13 7 2 2 2 2 2" xfId="11387"/>
    <cellStyle name="Normal 13 7 2 2 2 3" xfId="11388"/>
    <cellStyle name="Normal 13 7 2 2 3" xfId="11389"/>
    <cellStyle name="Normal 13 7 2 2 3 2" xfId="11390"/>
    <cellStyle name="Normal 13 7 2 2 4" xfId="11391"/>
    <cellStyle name="Normal 13 7 2 3" xfId="11392"/>
    <cellStyle name="Normal 13 7 2 3 2" xfId="11393"/>
    <cellStyle name="Normal 13 7 2 3 2 2" xfId="11394"/>
    <cellStyle name="Normal 13 7 2 3 3" xfId="11395"/>
    <cellStyle name="Normal 13 7 2 4" xfId="11396"/>
    <cellStyle name="Normal 13 7 2 4 2" xfId="11397"/>
    <cellStyle name="Normal 13 7 2 5" xfId="11398"/>
    <cellStyle name="Normal 13 7 3" xfId="11399"/>
    <cellStyle name="Normal 13 7 3 2" xfId="11400"/>
    <cellStyle name="Normal 13 7 3 2 2" xfId="11401"/>
    <cellStyle name="Normal 13 7 3 2 2 2" xfId="11402"/>
    <cellStyle name="Normal 13 7 3 2 3" xfId="11403"/>
    <cellStyle name="Normal 13 7 3 3" xfId="11404"/>
    <cellStyle name="Normal 13 7 3 3 2" xfId="11405"/>
    <cellStyle name="Normal 13 7 3 4" xfId="11406"/>
    <cellStyle name="Normal 13 7 4" xfId="11407"/>
    <cellStyle name="Normal 13 7 4 2" xfId="11408"/>
    <cellStyle name="Normal 13 7 4 2 2" xfId="11409"/>
    <cellStyle name="Normal 13 7 4 2 2 2" xfId="11410"/>
    <cellStyle name="Normal 13 7 4 2 3" xfId="11411"/>
    <cellStyle name="Normal 13 7 4 3" xfId="11412"/>
    <cellStyle name="Normal 13 7 4 3 2" xfId="11413"/>
    <cellStyle name="Normal 13 7 4 4" xfId="11414"/>
    <cellStyle name="Normal 13 7 5" xfId="11415"/>
    <cellStyle name="Normal 13 7 5 2" xfId="11416"/>
    <cellStyle name="Normal 13 7 5 2 2" xfId="11417"/>
    <cellStyle name="Normal 13 7 5 3" xfId="11418"/>
    <cellStyle name="Normal 13 7 6" xfId="11419"/>
    <cellStyle name="Normal 13 7 6 2" xfId="11420"/>
    <cellStyle name="Normal 13 7 7" xfId="11421"/>
    <cellStyle name="Normal 13 8" xfId="11422"/>
    <cellStyle name="Normal 13 8 2" xfId="11423"/>
    <cellStyle name="Normal 13 8 2 2" xfId="11424"/>
    <cellStyle name="Normal 13 8 2 2 2" xfId="11425"/>
    <cellStyle name="Normal 13 8 2 2 2 2" xfId="11426"/>
    <cellStyle name="Normal 13 8 2 2 3" xfId="11427"/>
    <cellStyle name="Normal 13 8 2 3" xfId="11428"/>
    <cellStyle name="Normal 13 8 2 3 2" xfId="11429"/>
    <cellStyle name="Normal 13 8 2 4" xfId="11430"/>
    <cellStyle name="Normal 13 8 3" xfId="11431"/>
    <cellStyle name="Normal 13 8 3 2" xfId="11432"/>
    <cellStyle name="Normal 13 8 3 2 2" xfId="11433"/>
    <cellStyle name="Normal 13 8 3 2 2 2" xfId="11434"/>
    <cellStyle name="Normal 13 8 3 2 3" xfId="11435"/>
    <cellStyle name="Normal 13 8 3 3" xfId="11436"/>
    <cellStyle name="Normal 13 8 3 3 2" xfId="11437"/>
    <cellStyle name="Normal 13 8 3 4" xfId="11438"/>
    <cellStyle name="Normal 13 8 4" xfId="11439"/>
    <cellStyle name="Normal 13 8 4 2" xfId="11440"/>
    <cellStyle name="Normal 13 8 4 2 2" xfId="11441"/>
    <cellStyle name="Normal 13 8 4 3" xfId="11442"/>
    <cellStyle name="Normal 13 8 5" xfId="11443"/>
    <cellStyle name="Normal 13 8 5 2" xfId="11444"/>
    <cellStyle name="Normal 13 8 6" xfId="11445"/>
    <cellStyle name="Normal 13 9" xfId="11446"/>
    <cellStyle name="Normal 13 9 2" xfId="11447"/>
    <cellStyle name="Normal 13 9 2 2" xfId="11448"/>
    <cellStyle name="Normal 13 9 2 2 2" xfId="11449"/>
    <cellStyle name="Normal 13 9 2 3" xfId="11450"/>
    <cellStyle name="Normal 13 9 3" xfId="11451"/>
    <cellStyle name="Normal 13 9 3 2" xfId="11452"/>
    <cellStyle name="Normal 13 9 4" xfId="11453"/>
    <cellStyle name="Normal 14" xfId="11454"/>
    <cellStyle name="Normal 14 10" xfId="11455"/>
    <cellStyle name="Normal 14 10 2" xfId="11456"/>
    <cellStyle name="Normal 14 10 2 2" xfId="11457"/>
    <cellStyle name="Normal 14 10 2 2 2" xfId="11458"/>
    <cellStyle name="Normal 14 10 2 3" xfId="11459"/>
    <cellStyle name="Normal 14 10 3" xfId="11460"/>
    <cellStyle name="Normal 14 10 3 2" xfId="11461"/>
    <cellStyle name="Normal 14 10 4" xfId="11462"/>
    <cellStyle name="Normal 14 11" xfId="11463"/>
    <cellStyle name="Normal 14 11 2" xfId="11464"/>
    <cellStyle name="Normal 14 11 2 2" xfId="11465"/>
    <cellStyle name="Normal 14 11 3" xfId="11466"/>
    <cellStyle name="Normal 14 12" xfId="11467"/>
    <cellStyle name="Normal 14 12 2" xfId="11468"/>
    <cellStyle name="Normal 14 13" xfId="11469"/>
    <cellStyle name="Normal 14 14" xfId="11470"/>
    <cellStyle name="Normal 14 2" xfId="11471"/>
    <cellStyle name="Normal 14 2 10" xfId="11472"/>
    <cellStyle name="Normal 14 2 10 2" xfId="11473"/>
    <cellStyle name="Normal 14 2 10 2 2" xfId="11474"/>
    <cellStyle name="Normal 14 2 10 3" xfId="11475"/>
    <cellStyle name="Normal 14 2 11" xfId="11476"/>
    <cellStyle name="Normal 14 2 11 2" xfId="11477"/>
    <cellStyle name="Normal 14 2 12" xfId="11478"/>
    <cellStyle name="Normal 14 2 13" xfId="11479"/>
    <cellStyle name="Normal 14 2 2" xfId="11480"/>
    <cellStyle name="Normal 14 2 2 2" xfId="11481"/>
    <cellStyle name="Normal 14 2 2 2 2" xfId="11482"/>
    <cellStyle name="Normal 14 2 2 2 2 2" xfId="11483"/>
    <cellStyle name="Normal 14 2 2 2 2 2 2" xfId="11484"/>
    <cellStyle name="Normal 14 2 2 2 2 2 2 2" xfId="11485"/>
    <cellStyle name="Normal 14 2 2 2 2 2 2 2 2" xfId="11486"/>
    <cellStyle name="Normal 14 2 2 2 2 2 2 3" xfId="11487"/>
    <cellStyle name="Normal 14 2 2 2 2 2 3" xfId="11488"/>
    <cellStyle name="Normal 14 2 2 2 2 2 3 2" xfId="11489"/>
    <cellStyle name="Normal 14 2 2 2 2 2 4" xfId="11490"/>
    <cellStyle name="Normal 14 2 2 2 2 3" xfId="11491"/>
    <cellStyle name="Normal 14 2 2 2 2 3 2" xfId="11492"/>
    <cellStyle name="Normal 14 2 2 2 2 3 2 2" xfId="11493"/>
    <cellStyle name="Normal 14 2 2 2 2 3 3" xfId="11494"/>
    <cellStyle name="Normal 14 2 2 2 2 4" xfId="11495"/>
    <cellStyle name="Normal 14 2 2 2 2 4 2" xfId="11496"/>
    <cellStyle name="Normal 14 2 2 2 2 5" xfId="11497"/>
    <cellStyle name="Normal 14 2 2 2 3" xfId="11498"/>
    <cellStyle name="Normal 14 2 2 2 3 2" xfId="11499"/>
    <cellStyle name="Normal 14 2 2 2 3 2 2" xfId="11500"/>
    <cellStyle name="Normal 14 2 2 2 3 2 2 2" xfId="11501"/>
    <cellStyle name="Normal 14 2 2 2 3 2 3" xfId="11502"/>
    <cellStyle name="Normal 14 2 2 2 3 3" xfId="11503"/>
    <cellStyle name="Normal 14 2 2 2 3 3 2" xfId="11504"/>
    <cellStyle name="Normal 14 2 2 2 3 4" xfId="11505"/>
    <cellStyle name="Normal 14 2 2 2 4" xfId="11506"/>
    <cellStyle name="Normal 14 2 2 2 4 2" xfId="11507"/>
    <cellStyle name="Normal 14 2 2 2 4 2 2" xfId="11508"/>
    <cellStyle name="Normal 14 2 2 2 4 2 2 2" xfId="11509"/>
    <cellStyle name="Normal 14 2 2 2 4 2 3" xfId="11510"/>
    <cellStyle name="Normal 14 2 2 2 4 3" xfId="11511"/>
    <cellStyle name="Normal 14 2 2 2 4 3 2" xfId="11512"/>
    <cellStyle name="Normal 14 2 2 2 4 4" xfId="11513"/>
    <cellStyle name="Normal 14 2 2 2 5" xfId="11514"/>
    <cellStyle name="Normal 14 2 2 2 5 2" xfId="11515"/>
    <cellStyle name="Normal 14 2 2 2 5 2 2" xfId="11516"/>
    <cellStyle name="Normal 14 2 2 2 5 3" xfId="11517"/>
    <cellStyle name="Normal 14 2 2 2 6" xfId="11518"/>
    <cellStyle name="Normal 14 2 2 2 6 2" xfId="11519"/>
    <cellStyle name="Normal 14 2 2 2 7" xfId="11520"/>
    <cellStyle name="Normal 14 2 2 3" xfId="11521"/>
    <cellStyle name="Normal 14 2 2 3 2" xfId="11522"/>
    <cellStyle name="Normal 14 2 2 3 2 2" xfId="11523"/>
    <cellStyle name="Normal 14 2 2 3 2 2 2" xfId="11524"/>
    <cellStyle name="Normal 14 2 2 3 2 2 2 2" xfId="11525"/>
    <cellStyle name="Normal 14 2 2 3 2 2 3" xfId="11526"/>
    <cellStyle name="Normal 14 2 2 3 2 3" xfId="11527"/>
    <cellStyle name="Normal 14 2 2 3 2 3 2" xfId="11528"/>
    <cellStyle name="Normal 14 2 2 3 2 4" xfId="11529"/>
    <cellStyle name="Normal 14 2 2 3 3" xfId="11530"/>
    <cellStyle name="Normal 14 2 2 3 3 2" xfId="11531"/>
    <cellStyle name="Normal 14 2 2 3 3 2 2" xfId="11532"/>
    <cellStyle name="Normal 14 2 2 3 3 2 2 2" xfId="11533"/>
    <cellStyle name="Normal 14 2 2 3 3 2 3" xfId="11534"/>
    <cellStyle name="Normal 14 2 2 3 3 3" xfId="11535"/>
    <cellStyle name="Normal 14 2 2 3 3 3 2" xfId="11536"/>
    <cellStyle name="Normal 14 2 2 3 3 4" xfId="11537"/>
    <cellStyle name="Normal 14 2 2 3 4" xfId="11538"/>
    <cellStyle name="Normal 14 2 2 3 4 2" xfId="11539"/>
    <cellStyle name="Normal 14 2 2 3 4 2 2" xfId="11540"/>
    <cellStyle name="Normal 14 2 2 3 4 3" xfId="11541"/>
    <cellStyle name="Normal 14 2 2 3 5" xfId="11542"/>
    <cellStyle name="Normal 14 2 2 3 5 2" xfId="11543"/>
    <cellStyle name="Normal 14 2 2 3 6" xfId="11544"/>
    <cellStyle name="Normal 14 2 2 4" xfId="11545"/>
    <cellStyle name="Normal 14 2 2 4 2" xfId="11546"/>
    <cellStyle name="Normal 14 2 2 4 2 2" xfId="11547"/>
    <cellStyle name="Normal 14 2 2 4 2 2 2" xfId="11548"/>
    <cellStyle name="Normal 14 2 2 4 2 3" xfId="11549"/>
    <cellStyle name="Normal 14 2 2 4 3" xfId="11550"/>
    <cellStyle name="Normal 14 2 2 4 3 2" xfId="11551"/>
    <cellStyle name="Normal 14 2 2 4 4" xfId="11552"/>
    <cellStyle name="Normal 14 2 2 5" xfId="11553"/>
    <cellStyle name="Normal 14 2 2 5 2" xfId="11554"/>
    <cellStyle name="Normal 14 2 2 5 2 2" xfId="11555"/>
    <cellStyle name="Normal 14 2 2 5 2 2 2" xfId="11556"/>
    <cellStyle name="Normal 14 2 2 5 2 3" xfId="11557"/>
    <cellStyle name="Normal 14 2 2 5 3" xfId="11558"/>
    <cellStyle name="Normal 14 2 2 5 3 2" xfId="11559"/>
    <cellStyle name="Normal 14 2 2 5 4" xfId="11560"/>
    <cellStyle name="Normal 14 2 2 6" xfId="11561"/>
    <cellStyle name="Normal 14 2 2 6 2" xfId="11562"/>
    <cellStyle name="Normal 14 2 2 6 2 2" xfId="11563"/>
    <cellStyle name="Normal 14 2 2 6 3" xfId="11564"/>
    <cellStyle name="Normal 14 2 2 7" xfId="11565"/>
    <cellStyle name="Normal 14 2 2 7 2" xfId="11566"/>
    <cellStyle name="Normal 14 2 2 8" xfId="11567"/>
    <cellStyle name="Normal 14 2 2 9" xfId="11568"/>
    <cellStyle name="Normal 14 2 3" xfId="11569"/>
    <cellStyle name="Normal 14 2 3 2" xfId="11570"/>
    <cellStyle name="Normal 14 2 3 2 2" xfId="11571"/>
    <cellStyle name="Normal 14 2 3 2 2 2" xfId="11572"/>
    <cellStyle name="Normal 14 2 3 2 2 2 2" xfId="11573"/>
    <cellStyle name="Normal 14 2 3 2 2 2 2 2" xfId="11574"/>
    <cellStyle name="Normal 14 2 3 2 2 2 2 2 2" xfId="11575"/>
    <cellStyle name="Normal 14 2 3 2 2 2 2 3" xfId="11576"/>
    <cellStyle name="Normal 14 2 3 2 2 2 3" xfId="11577"/>
    <cellStyle name="Normal 14 2 3 2 2 2 3 2" xfId="11578"/>
    <cellStyle name="Normal 14 2 3 2 2 2 4" xfId="11579"/>
    <cellStyle name="Normal 14 2 3 2 2 3" xfId="11580"/>
    <cellStyle name="Normal 14 2 3 2 2 3 2" xfId="11581"/>
    <cellStyle name="Normal 14 2 3 2 2 3 2 2" xfId="11582"/>
    <cellStyle name="Normal 14 2 3 2 2 3 3" xfId="11583"/>
    <cellStyle name="Normal 14 2 3 2 2 4" xfId="11584"/>
    <cellStyle name="Normal 14 2 3 2 2 4 2" xfId="11585"/>
    <cellStyle name="Normal 14 2 3 2 2 5" xfId="11586"/>
    <cellStyle name="Normal 14 2 3 2 3" xfId="11587"/>
    <cellStyle name="Normal 14 2 3 2 3 2" xfId="11588"/>
    <cellStyle name="Normal 14 2 3 2 3 2 2" xfId="11589"/>
    <cellStyle name="Normal 14 2 3 2 3 2 2 2" xfId="11590"/>
    <cellStyle name="Normal 14 2 3 2 3 2 3" xfId="11591"/>
    <cellStyle name="Normal 14 2 3 2 3 3" xfId="11592"/>
    <cellStyle name="Normal 14 2 3 2 3 3 2" xfId="11593"/>
    <cellStyle name="Normal 14 2 3 2 3 4" xfId="11594"/>
    <cellStyle name="Normal 14 2 3 2 4" xfId="11595"/>
    <cellStyle name="Normal 14 2 3 2 4 2" xfId="11596"/>
    <cellStyle name="Normal 14 2 3 2 4 2 2" xfId="11597"/>
    <cellStyle name="Normal 14 2 3 2 4 2 2 2" xfId="11598"/>
    <cellStyle name="Normal 14 2 3 2 4 2 3" xfId="11599"/>
    <cellStyle name="Normal 14 2 3 2 4 3" xfId="11600"/>
    <cellStyle name="Normal 14 2 3 2 4 3 2" xfId="11601"/>
    <cellStyle name="Normal 14 2 3 2 4 4" xfId="11602"/>
    <cellStyle name="Normal 14 2 3 2 5" xfId="11603"/>
    <cellStyle name="Normal 14 2 3 2 5 2" xfId="11604"/>
    <cellStyle name="Normal 14 2 3 2 5 2 2" xfId="11605"/>
    <cellStyle name="Normal 14 2 3 2 5 3" xfId="11606"/>
    <cellStyle name="Normal 14 2 3 2 6" xfId="11607"/>
    <cellStyle name="Normal 14 2 3 2 6 2" xfId="11608"/>
    <cellStyle name="Normal 14 2 3 2 7" xfId="11609"/>
    <cellStyle name="Normal 14 2 3 3" xfId="11610"/>
    <cellStyle name="Normal 14 2 3 3 2" xfId="11611"/>
    <cellStyle name="Normal 14 2 3 3 2 2" xfId="11612"/>
    <cellStyle name="Normal 14 2 3 3 2 2 2" xfId="11613"/>
    <cellStyle name="Normal 14 2 3 3 2 2 2 2" xfId="11614"/>
    <cellStyle name="Normal 14 2 3 3 2 2 3" xfId="11615"/>
    <cellStyle name="Normal 14 2 3 3 2 3" xfId="11616"/>
    <cellStyle name="Normal 14 2 3 3 2 3 2" xfId="11617"/>
    <cellStyle name="Normal 14 2 3 3 2 4" xfId="11618"/>
    <cellStyle name="Normal 14 2 3 3 3" xfId="11619"/>
    <cellStyle name="Normal 14 2 3 3 3 2" xfId="11620"/>
    <cellStyle name="Normal 14 2 3 3 3 2 2" xfId="11621"/>
    <cellStyle name="Normal 14 2 3 3 3 2 2 2" xfId="11622"/>
    <cellStyle name="Normal 14 2 3 3 3 2 3" xfId="11623"/>
    <cellStyle name="Normal 14 2 3 3 3 3" xfId="11624"/>
    <cellStyle name="Normal 14 2 3 3 3 3 2" xfId="11625"/>
    <cellStyle name="Normal 14 2 3 3 3 4" xfId="11626"/>
    <cellStyle name="Normal 14 2 3 3 4" xfId="11627"/>
    <cellStyle name="Normal 14 2 3 3 4 2" xfId="11628"/>
    <cellStyle name="Normal 14 2 3 3 4 2 2" xfId="11629"/>
    <cellStyle name="Normal 14 2 3 3 4 3" xfId="11630"/>
    <cellStyle name="Normal 14 2 3 3 5" xfId="11631"/>
    <cellStyle name="Normal 14 2 3 3 5 2" xfId="11632"/>
    <cellStyle name="Normal 14 2 3 3 6" xfId="11633"/>
    <cellStyle name="Normal 14 2 3 4" xfId="11634"/>
    <cellStyle name="Normal 14 2 3 4 2" xfId="11635"/>
    <cellStyle name="Normal 14 2 3 4 2 2" xfId="11636"/>
    <cellStyle name="Normal 14 2 3 4 2 2 2" xfId="11637"/>
    <cellStyle name="Normal 14 2 3 4 2 3" xfId="11638"/>
    <cellStyle name="Normal 14 2 3 4 3" xfId="11639"/>
    <cellStyle name="Normal 14 2 3 4 3 2" xfId="11640"/>
    <cellStyle name="Normal 14 2 3 4 4" xfId="11641"/>
    <cellStyle name="Normal 14 2 3 5" xfId="11642"/>
    <cellStyle name="Normal 14 2 3 5 2" xfId="11643"/>
    <cellStyle name="Normal 14 2 3 5 2 2" xfId="11644"/>
    <cellStyle name="Normal 14 2 3 5 2 2 2" xfId="11645"/>
    <cellStyle name="Normal 14 2 3 5 2 3" xfId="11646"/>
    <cellStyle name="Normal 14 2 3 5 3" xfId="11647"/>
    <cellStyle name="Normal 14 2 3 5 3 2" xfId="11648"/>
    <cellStyle name="Normal 14 2 3 5 4" xfId="11649"/>
    <cellStyle name="Normal 14 2 3 6" xfId="11650"/>
    <cellStyle name="Normal 14 2 3 6 2" xfId="11651"/>
    <cellStyle name="Normal 14 2 3 6 2 2" xfId="11652"/>
    <cellStyle name="Normal 14 2 3 6 3" xfId="11653"/>
    <cellStyle name="Normal 14 2 3 7" xfId="11654"/>
    <cellStyle name="Normal 14 2 3 7 2" xfId="11655"/>
    <cellStyle name="Normal 14 2 3 8" xfId="11656"/>
    <cellStyle name="Normal 14 2 3 9" xfId="11657"/>
    <cellStyle name="Normal 14 2 4" xfId="11658"/>
    <cellStyle name="Normal 14 2 4 2" xfId="11659"/>
    <cellStyle name="Normal 14 2 4 2 2" xfId="11660"/>
    <cellStyle name="Normal 14 2 4 2 2 2" xfId="11661"/>
    <cellStyle name="Normal 14 2 4 2 2 2 2" xfId="11662"/>
    <cellStyle name="Normal 14 2 4 2 2 2 2 2" xfId="11663"/>
    <cellStyle name="Normal 14 2 4 2 2 2 2 2 2" xfId="11664"/>
    <cellStyle name="Normal 14 2 4 2 2 2 2 3" xfId="11665"/>
    <cellStyle name="Normal 14 2 4 2 2 2 3" xfId="11666"/>
    <cellStyle name="Normal 14 2 4 2 2 2 3 2" xfId="11667"/>
    <cellStyle name="Normal 14 2 4 2 2 2 4" xfId="11668"/>
    <cellStyle name="Normal 14 2 4 2 2 3" xfId="11669"/>
    <cellStyle name="Normal 14 2 4 2 2 3 2" xfId="11670"/>
    <cellStyle name="Normal 14 2 4 2 2 3 2 2" xfId="11671"/>
    <cellStyle name="Normal 14 2 4 2 2 3 3" xfId="11672"/>
    <cellStyle name="Normal 14 2 4 2 2 4" xfId="11673"/>
    <cellStyle name="Normal 14 2 4 2 2 4 2" xfId="11674"/>
    <cellStyle name="Normal 14 2 4 2 2 5" xfId="11675"/>
    <cellStyle name="Normal 14 2 4 2 3" xfId="11676"/>
    <cellStyle name="Normal 14 2 4 2 3 2" xfId="11677"/>
    <cellStyle name="Normal 14 2 4 2 3 2 2" xfId="11678"/>
    <cellStyle name="Normal 14 2 4 2 3 2 2 2" xfId="11679"/>
    <cellStyle name="Normal 14 2 4 2 3 2 3" xfId="11680"/>
    <cellStyle name="Normal 14 2 4 2 3 3" xfId="11681"/>
    <cellStyle name="Normal 14 2 4 2 3 3 2" xfId="11682"/>
    <cellStyle name="Normal 14 2 4 2 3 4" xfId="11683"/>
    <cellStyle name="Normal 14 2 4 2 4" xfId="11684"/>
    <cellStyle name="Normal 14 2 4 2 4 2" xfId="11685"/>
    <cellStyle name="Normal 14 2 4 2 4 2 2" xfId="11686"/>
    <cellStyle name="Normal 14 2 4 2 4 2 2 2" xfId="11687"/>
    <cellStyle name="Normal 14 2 4 2 4 2 3" xfId="11688"/>
    <cellStyle name="Normal 14 2 4 2 4 3" xfId="11689"/>
    <cellStyle name="Normal 14 2 4 2 4 3 2" xfId="11690"/>
    <cellStyle name="Normal 14 2 4 2 4 4" xfId="11691"/>
    <cellStyle name="Normal 14 2 4 2 5" xfId="11692"/>
    <cellStyle name="Normal 14 2 4 2 5 2" xfId="11693"/>
    <cellStyle name="Normal 14 2 4 2 5 2 2" xfId="11694"/>
    <cellStyle name="Normal 14 2 4 2 5 3" xfId="11695"/>
    <cellStyle name="Normal 14 2 4 2 6" xfId="11696"/>
    <cellStyle name="Normal 14 2 4 2 6 2" xfId="11697"/>
    <cellStyle name="Normal 14 2 4 2 7" xfId="11698"/>
    <cellStyle name="Normal 14 2 4 3" xfId="11699"/>
    <cellStyle name="Normal 14 2 4 3 2" xfId="11700"/>
    <cellStyle name="Normal 14 2 4 3 2 2" xfId="11701"/>
    <cellStyle name="Normal 14 2 4 3 2 2 2" xfId="11702"/>
    <cellStyle name="Normal 14 2 4 3 2 2 2 2" xfId="11703"/>
    <cellStyle name="Normal 14 2 4 3 2 2 3" xfId="11704"/>
    <cellStyle name="Normal 14 2 4 3 2 3" xfId="11705"/>
    <cellStyle name="Normal 14 2 4 3 2 3 2" xfId="11706"/>
    <cellStyle name="Normal 14 2 4 3 2 4" xfId="11707"/>
    <cellStyle name="Normal 14 2 4 3 3" xfId="11708"/>
    <cellStyle name="Normal 14 2 4 3 3 2" xfId="11709"/>
    <cellStyle name="Normal 14 2 4 3 3 2 2" xfId="11710"/>
    <cellStyle name="Normal 14 2 4 3 3 3" xfId="11711"/>
    <cellStyle name="Normal 14 2 4 3 4" xfId="11712"/>
    <cellStyle name="Normal 14 2 4 3 4 2" xfId="11713"/>
    <cellStyle name="Normal 14 2 4 3 5" xfId="11714"/>
    <cellStyle name="Normal 14 2 4 4" xfId="11715"/>
    <cellStyle name="Normal 14 2 4 4 2" xfId="11716"/>
    <cellStyle name="Normal 14 2 4 4 2 2" xfId="11717"/>
    <cellStyle name="Normal 14 2 4 4 2 2 2" xfId="11718"/>
    <cellStyle name="Normal 14 2 4 4 2 3" xfId="11719"/>
    <cellStyle name="Normal 14 2 4 4 3" xfId="11720"/>
    <cellStyle name="Normal 14 2 4 4 3 2" xfId="11721"/>
    <cellStyle name="Normal 14 2 4 4 4" xfId="11722"/>
    <cellStyle name="Normal 14 2 4 5" xfId="11723"/>
    <cellStyle name="Normal 14 2 4 5 2" xfId="11724"/>
    <cellStyle name="Normal 14 2 4 5 2 2" xfId="11725"/>
    <cellStyle name="Normal 14 2 4 5 2 2 2" xfId="11726"/>
    <cellStyle name="Normal 14 2 4 5 2 3" xfId="11727"/>
    <cellStyle name="Normal 14 2 4 5 3" xfId="11728"/>
    <cellStyle name="Normal 14 2 4 5 3 2" xfId="11729"/>
    <cellStyle name="Normal 14 2 4 5 4" xfId="11730"/>
    <cellStyle name="Normal 14 2 4 6" xfId="11731"/>
    <cellStyle name="Normal 14 2 4 6 2" xfId="11732"/>
    <cellStyle name="Normal 14 2 4 6 2 2" xfId="11733"/>
    <cellStyle name="Normal 14 2 4 6 3" xfId="11734"/>
    <cellStyle name="Normal 14 2 4 7" xfId="11735"/>
    <cellStyle name="Normal 14 2 4 7 2" xfId="11736"/>
    <cellStyle name="Normal 14 2 4 8" xfId="11737"/>
    <cellStyle name="Normal 14 2 5" xfId="11738"/>
    <cellStyle name="Normal 14 2 5 2" xfId="11739"/>
    <cellStyle name="Normal 14 2 5 2 2" xfId="11740"/>
    <cellStyle name="Normal 14 2 5 2 2 2" xfId="11741"/>
    <cellStyle name="Normal 14 2 5 2 2 2 2" xfId="11742"/>
    <cellStyle name="Normal 14 2 5 2 2 2 2 2" xfId="11743"/>
    <cellStyle name="Normal 14 2 5 2 2 2 2 2 2" xfId="11744"/>
    <cellStyle name="Normal 14 2 5 2 2 2 2 3" xfId="11745"/>
    <cellStyle name="Normal 14 2 5 2 2 2 3" xfId="11746"/>
    <cellStyle name="Normal 14 2 5 2 2 2 3 2" xfId="11747"/>
    <cellStyle name="Normal 14 2 5 2 2 2 4" xfId="11748"/>
    <cellStyle name="Normal 14 2 5 2 2 3" xfId="11749"/>
    <cellStyle name="Normal 14 2 5 2 2 3 2" xfId="11750"/>
    <cellStyle name="Normal 14 2 5 2 2 3 2 2" xfId="11751"/>
    <cellStyle name="Normal 14 2 5 2 2 3 3" xfId="11752"/>
    <cellStyle name="Normal 14 2 5 2 2 4" xfId="11753"/>
    <cellStyle name="Normal 14 2 5 2 2 4 2" xfId="11754"/>
    <cellStyle name="Normal 14 2 5 2 2 5" xfId="11755"/>
    <cellStyle name="Normal 14 2 5 2 3" xfId="11756"/>
    <cellStyle name="Normal 14 2 5 2 3 2" xfId="11757"/>
    <cellStyle name="Normal 14 2 5 2 3 2 2" xfId="11758"/>
    <cellStyle name="Normal 14 2 5 2 3 2 2 2" xfId="11759"/>
    <cellStyle name="Normal 14 2 5 2 3 2 3" xfId="11760"/>
    <cellStyle name="Normal 14 2 5 2 3 3" xfId="11761"/>
    <cellStyle name="Normal 14 2 5 2 3 3 2" xfId="11762"/>
    <cellStyle name="Normal 14 2 5 2 3 4" xfId="11763"/>
    <cellStyle name="Normal 14 2 5 2 4" xfId="11764"/>
    <cellStyle name="Normal 14 2 5 2 4 2" xfId="11765"/>
    <cellStyle name="Normal 14 2 5 2 4 2 2" xfId="11766"/>
    <cellStyle name="Normal 14 2 5 2 4 2 2 2" xfId="11767"/>
    <cellStyle name="Normal 14 2 5 2 4 2 3" xfId="11768"/>
    <cellStyle name="Normal 14 2 5 2 4 3" xfId="11769"/>
    <cellStyle name="Normal 14 2 5 2 4 3 2" xfId="11770"/>
    <cellStyle name="Normal 14 2 5 2 4 4" xfId="11771"/>
    <cellStyle name="Normal 14 2 5 2 5" xfId="11772"/>
    <cellStyle name="Normal 14 2 5 2 5 2" xfId="11773"/>
    <cellStyle name="Normal 14 2 5 2 5 2 2" xfId="11774"/>
    <cellStyle name="Normal 14 2 5 2 5 3" xfId="11775"/>
    <cellStyle name="Normal 14 2 5 2 6" xfId="11776"/>
    <cellStyle name="Normal 14 2 5 2 6 2" xfId="11777"/>
    <cellStyle name="Normal 14 2 5 2 7" xfId="11778"/>
    <cellStyle name="Normal 14 2 5 3" xfId="11779"/>
    <cellStyle name="Normal 14 2 5 3 2" xfId="11780"/>
    <cellStyle name="Normal 14 2 5 3 2 2" xfId="11781"/>
    <cellStyle name="Normal 14 2 5 3 2 2 2" xfId="11782"/>
    <cellStyle name="Normal 14 2 5 3 2 2 2 2" xfId="11783"/>
    <cellStyle name="Normal 14 2 5 3 2 2 3" xfId="11784"/>
    <cellStyle name="Normal 14 2 5 3 2 3" xfId="11785"/>
    <cellStyle name="Normal 14 2 5 3 2 3 2" xfId="11786"/>
    <cellStyle name="Normal 14 2 5 3 2 4" xfId="11787"/>
    <cellStyle name="Normal 14 2 5 3 3" xfId="11788"/>
    <cellStyle name="Normal 14 2 5 3 3 2" xfId="11789"/>
    <cellStyle name="Normal 14 2 5 3 3 2 2" xfId="11790"/>
    <cellStyle name="Normal 14 2 5 3 3 3" xfId="11791"/>
    <cellStyle name="Normal 14 2 5 3 4" xfId="11792"/>
    <cellStyle name="Normal 14 2 5 3 4 2" xfId="11793"/>
    <cellStyle name="Normal 14 2 5 3 5" xfId="11794"/>
    <cellStyle name="Normal 14 2 5 4" xfId="11795"/>
    <cellStyle name="Normal 14 2 5 4 2" xfId="11796"/>
    <cellStyle name="Normal 14 2 5 4 2 2" xfId="11797"/>
    <cellStyle name="Normal 14 2 5 4 2 2 2" xfId="11798"/>
    <cellStyle name="Normal 14 2 5 4 2 3" xfId="11799"/>
    <cellStyle name="Normal 14 2 5 4 3" xfId="11800"/>
    <cellStyle name="Normal 14 2 5 4 3 2" xfId="11801"/>
    <cellStyle name="Normal 14 2 5 4 4" xfId="11802"/>
    <cellStyle name="Normal 14 2 5 5" xfId="11803"/>
    <cellStyle name="Normal 14 2 5 5 2" xfId="11804"/>
    <cellStyle name="Normal 14 2 5 5 2 2" xfId="11805"/>
    <cellStyle name="Normal 14 2 5 5 2 2 2" xfId="11806"/>
    <cellStyle name="Normal 14 2 5 5 2 3" xfId="11807"/>
    <cellStyle name="Normal 14 2 5 5 3" xfId="11808"/>
    <cellStyle name="Normal 14 2 5 5 3 2" xfId="11809"/>
    <cellStyle name="Normal 14 2 5 5 4" xfId="11810"/>
    <cellStyle name="Normal 14 2 5 6" xfId="11811"/>
    <cellStyle name="Normal 14 2 5 6 2" xfId="11812"/>
    <cellStyle name="Normal 14 2 5 6 2 2" xfId="11813"/>
    <cellStyle name="Normal 14 2 5 6 3" xfId="11814"/>
    <cellStyle name="Normal 14 2 5 7" xfId="11815"/>
    <cellStyle name="Normal 14 2 5 7 2" xfId="11816"/>
    <cellStyle name="Normal 14 2 5 8" xfId="11817"/>
    <cellStyle name="Normal 14 2 6" xfId="11818"/>
    <cellStyle name="Normal 14 2 6 2" xfId="11819"/>
    <cellStyle name="Normal 14 2 6 2 2" xfId="11820"/>
    <cellStyle name="Normal 14 2 6 2 2 2" xfId="11821"/>
    <cellStyle name="Normal 14 2 6 2 2 2 2" xfId="11822"/>
    <cellStyle name="Normal 14 2 6 2 2 2 2 2" xfId="11823"/>
    <cellStyle name="Normal 14 2 6 2 2 2 3" xfId="11824"/>
    <cellStyle name="Normal 14 2 6 2 2 3" xfId="11825"/>
    <cellStyle name="Normal 14 2 6 2 2 3 2" xfId="11826"/>
    <cellStyle name="Normal 14 2 6 2 2 4" xfId="11827"/>
    <cellStyle name="Normal 14 2 6 2 3" xfId="11828"/>
    <cellStyle name="Normal 14 2 6 2 3 2" xfId="11829"/>
    <cellStyle name="Normal 14 2 6 2 3 2 2" xfId="11830"/>
    <cellStyle name="Normal 14 2 6 2 3 3" xfId="11831"/>
    <cellStyle name="Normal 14 2 6 2 4" xfId="11832"/>
    <cellStyle name="Normal 14 2 6 2 4 2" xfId="11833"/>
    <cellStyle name="Normal 14 2 6 2 5" xfId="11834"/>
    <cellStyle name="Normal 14 2 6 3" xfId="11835"/>
    <cellStyle name="Normal 14 2 6 3 2" xfId="11836"/>
    <cellStyle name="Normal 14 2 6 3 2 2" xfId="11837"/>
    <cellStyle name="Normal 14 2 6 3 2 2 2" xfId="11838"/>
    <cellStyle name="Normal 14 2 6 3 2 3" xfId="11839"/>
    <cellStyle name="Normal 14 2 6 3 3" xfId="11840"/>
    <cellStyle name="Normal 14 2 6 3 3 2" xfId="11841"/>
    <cellStyle name="Normal 14 2 6 3 4" xfId="11842"/>
    <cellStyle name="Normal 14 2 6 4" xfId="11843"/>
    <cellStyle name="Normal 14 2 6 4 2" xfId="11844"/>
    <cellStyle name="Normal 14 2 6 4 2 2" xfId="11845"/>
    <cellStyle name="Normal 14 2 6 4 2 2 2" xfId="11846"/>
    <cellStyle name="Normal 14 2 6 4 2 3" xfId="11847"/>
    <cellStyle name="Normal 14 2 6 4 3" xfId="11848"/>
    <cellStyle name="Normal 14 2 6 4 3 2" xfId="11849"/>
    <cellStyle name="Normal 14 2 6 4 4" xfId="11850"/>
    <cellStyle name="Normal 14 2 6 5" xfId="11851"/>
    <cellStyle name="Normal 14 2 6 5 2" xfId="11852"/>
    <cellStyle name="Normal 14 2 6 5 2 2" xfId="11853"/>
    <cellStyle name="Normal 14 2 6 5 3" xfId="11854"/>
    <cellStyle name="Normal 14 2 6 6" xfId="11855"/>
    <cellStyle name="Normal 14 2 6 6 2" xfId="11856"/>
    <cellStyle name="Normal 14 2 6 7" xfId="11857"/>
    <cellStyle name="Normal 14 2 7" xfId="11858"/>
    <cellStyle name="Normal 14 2 7 2" xfId="11859"/>
    <cellStyle name="Normal 14 2 7 2 2" xfId="11860"/>
    <cellStyle name="Normal 14 2 7 2 2 2" xfId="11861"/>
    <cellStyle name="Normal 14 2 7 2 2 2 2" xfId="11862"/>
    <cellStyle name="Normal 14 2 7 2 2 3" xfId="11863"/>
    <cellStyle name="Normal 14 2 7 2 3" xfId="11864"/>
    <cellStyle name="Normal 14 2 7 2 3 2" xfId="11865"/>
    <cellStyle name="Normal 14 2 7 2 4" xfId="11866"/>
    <cellStyle name="Normal 14 2 7 3" xfId="11867"/>
    <cellStyle name="Normal 14 2 7 3 2" xfId="11868"/>
    <cellStyle name="Normal 14 2 7 3 2 2" xfId="11869"/>
    <cellStyle name="Normal 14 2 7 3 2 2 2" xfId="11870"/>
    <cellStyle name="Normal 14 2 7 3 2 3" xfId="11871"/>
    <cellStyle name="Normal 14 2 7 3 3" xfId="11872"/>
    <cellStyle name="Normal 14 2 7 3 3 2" xfId="11873"/>
    <cellStyle name="Normal 14 2 7 3 4" xfId="11874"/>
    <cellStyle name="Normal 14 2 7 4" xfId="11875"/>
    <cellStyle name="Normal 14 2 7 4 2" xfId="11876"/>
    <cellStyle name="Normal 14 2 7 4 2 2" xfId="11877"/>
    <cellStyle name="Normal 14 2 7 4 3" xfId="11878"/>
    <cellStyle name="Normal 14 2 7 5" xfId="11879"/>
    <cellStyle name="Normal 14 2 7 5 2" xfId="11880"/>
    <cellStyle name="Normal 14 2 7 6" xfId="11881"/>
    <cellStyle name="Normal 14 2 8" xfId="11882"/>
    <cellStyle name="Normal 14 2 8 2" xfId="11883"/>
    <cellStyle name="Normal 14 2 8 2 2" xfId="11884"/>
    <cellStyle name="Normal 14 2 8 2 2 2" xfId="11885"/>
    <cellStyle name="Normal 14 2 8 2 3" xfId="11886"/>
    <cellStyle name="Normal 14 2 8 3" xfId="11887"/>
    <cellStyle name="Normal 14 2 8 3 2" xfId="11888"/>
    <cellStyle name="Normal 14 2 8 4" xfId="11889"/>
    <cellStyle name="Normal 14 2 9" xfId="11890"/>
    <cellStyle name="Normal 14 2 9 2" xfId="11891"/>
    <cellStyle name="Normal 14 2 9 2 2" xfId="11892"/>
    <cellStyle name="Normal 14 2 9 2 2 2" xfId="11893"/>
    <cellStyle name="Normal 14 2 9 2 3" xfId="11894"/>
    <cellStyle name="Normal 14 2 9 3" xfId="11895"/>
    <cellStyle name="Normal 14 2 9 3 2" xfId="11896"/>
    <cellStyle name="Normal 14 2 9 4" xfId="11897"/>
    <cellStyle name="Normal 14 3" xfId="11898"/>
    <cellStyle name="Normal 14 3 2" xfId="11899"/>
    <cellStyle name="Normal 14 3 2 2" xfId="11900"/>
    <cellStyle name="Normal 14 3 2 2 2" xfId="11901"/>
    <cellStyle name="Normal 14 3 2 2 2 2" xfId="11902"/>
    <cellStyle name="Normal 14 3 2 2 2 2 2" xfId="11903"/>
    <cellStyle name="Normal 14 3 2 2 2 2 2 2" xfId="11904"/>
    <cellStyle name="Normal 14 3 2 2 2 2 3" xfId="11905"/>
    <cellStyle name="Normal 14 3 2 2 2 3" xfId="11906"/>
    <cellStyle name="Normal 14 3 2 2 2 3 2" xfId="11907"/>
    <cellStyle name="Normal 14 3 2 2 2 4" xfId="11908"/>
    <cellStyle name="Normal 14 3 2 2 3" xfId="11909"/>
    <cellStyle name="Normal 14 3 2 2 3 2" xfId="11910"/>
    <cellStyle name="Normal 14 3 2 2 3 2 2" xfId="11911"/>
    <cellStyle name="Normal 14 3 2 2 3 3" xfId="11912"/>
    <cellStyle name="Normal 14 3 2 2 4" xfId="11913"/>
    <cellStyle name="Normal 14 3 2 2 4 2" xfId="11914"/>
    <cellStyle name="Normal 14 3 2 2 5" xfId="11915"/>
    <cellStyle name="Normal 14 3 2 3" xfId="11916"/>
    <cellStyle name="Normal 14 3 2 3 2" xfId="11917"/>
    <cellStyle name="Normal 14 3 2 3 2 2" xfId="11918"/>
    <cellStyle name="Normal 14 3 2 3 2 2 2" xfId="11919"/>
    <cellStyle name="Normal 14 3 2 3 2 3" xfId="11920"/>
    <cellStyle name="Normal 14 3 2 3 3" xfId="11921"/>
    <cellStyle name="Normal 14 3 2 3 3 2" xfId="11922"/>
    <cellStyle name="Normal 14 3 2 3 4" xfId="11923"/>
    <cellStyle name="Normal 14 3 2 4" xfId="11924"/>
    <cellStyle name="Normal 14 3 2 4 2" xfId="11925"/>
    <cellStyle name="Normal 14 3 2 4 2 2" xfId="11926"/>
    <cellStyle name="Normal 14 3 2 4 2 2 2" xfId="11927"/>
    <cellStyle name="Normal 14 3 2 4 2 3" xfId="11928"/>
    <cellStyle name="Normal 14 3 2 4 3" xfId="11929"/>
    <cellStyle name="Normal 14 3 2 4 3 2" xfId="11930"/>
    <cellStyle name="Normal 14 3 2 4 4" xfId="11931"/>
    <cellStyle name="Normal 14 3 2 5" xfId="11932"/>
    <cellStyle name="Normal 14 3 2 5 2" xfId="11933"/>
    <cellStyle name="Normal 14 3 2 5 2 2" xfId="11934"/>
    <cellStyle name="Normal 14 3 2 5 3" xfId="11935"/>
    <cellStyle name="Normal 14 3 2 6" xfId="11936"/>
    <cellStyle name="Normal 14 3 2 6 2" xfId="11937"/>
    <cellStyle name="Normal 14 3 2 7" xfId="11938"/>
    <cellStyle name="Normal 14 3 3" xfId="11939"/>
    <cellStyle name="Normal 14 3 3 2" xfId="11940"/>
    <cellStyle name="Normal 14 3 3 2 2" xfId="11941"/>
    <cellStyle name="Normal 14 3 3 2 2 2" xfId="11942"/>
    <cellStyle name="Normal 14 3 3 2 2 2 2" xfId="11943"/>
    <cellStyle name="Normal 14 3 3 2 2 3" xfId="11944"/>
    <cellStyle name="Normal 14 3 3 2 3" xfId="11945"/>
    <cellStyle name="Normal 14 3 3 2 3 2" xfId="11946"/>
    <cellStyle name="Normal 14 3 3 2 4" xfId="11947"/>
    <cellStyle name="Normal 14 3 3 3" xfId="11948"/>
    <cellStyle name="Normal 14 3 3 3 2" xfId="11949"/>
    <cellStyle name="Normal 14 3 3 3 2 2" xfId="11950"/>
    <cellStyle name="Normal 14 3 3 3 2 2 2" xfId="11951"/>
    <cellStyle name="Normal 14 3 3 3 2 3" xfId="11952"/>
    <cellStyle name="Normal 14 3 3 3 3" xfId="11953"/>
    <cellStyle name="Normal 14 3 3 3 3 2" xfId="11954"/>
    <cellStyle name="Normal 14 3 3 3 4" xfId="11955"/>
    <cellStyle name="Normal 14 3 3 4" xfId="11956"/>
    <cellStyle name="Normal 14 3 3 4 2" xfId="11957"/>
    <cellStyle name="Normal 14 3 3 4 2 2" xfId="11958"/>
    <cellStyle name="Normal 14 3 3 4 3" xfId="11959"/>
    <cellStyle name="Normal 14 3 3 5" xfId="11960"/>
    <cellStyle name="Normal 14 3 3 5 2" xfId="11961"/>
    <cellStyle name="Normal 14 3 3 6" xfId="11962"/>
    <cellStyle name="Normal 14 3 4" xfId="11963"/>
    <cellStyle name="Normal 14 3 4 2" xfId="11964"/>
    <cellStyle name="Normal 14 3 4 2 2" xfId="11965"/>
    <cellStyle name="Normal 14 3 4 2 2 2" xfId="11966"/>
    <cellStyle name="Normal 14 3 4 2 3" xfId="11967"/>
    <cellStyle name="Normal 14 3 4 3" xfId="11968"/>
    <cellStyle name="Normal 14 3 4 3 2" xfId="11969"/>
    <cellStyle name="Normal 14 3 4 4" xfId="11970"/>
    <cellStyle name="Normal 14 3 5" xfId="11971"/>
    <cellStyle name="Normal 14 3 5 2" xfId="11972"/>
    <cellStyle name="Normal 14 3 5 2 2" xfId="11973"/>
    <cellStyle name="Normal 14 3 5 2 2 2" xfId="11974"/>
    <cellStyle name="Normal 14 3 5 2 3" xfId="11975"/>
    <cellStyle name="Normal 14 3 5 3" xfId="11976"/>
    <cellStyle name="Normal 14 3 5 3 2" xfId="11977"/>
    <cellStyle name="Normal 14 3 5 4" xfId="11978"/>
    <cellStyle name="Normal 14 3 6" xfId="11979"/>
    <cellStyle name="Normal 14 3 6 2" xfId="11980"/>
    <cellStyle name="Normal 14 3 6 2 2" xfId="11981"/>
    <cellStyle name="Normal 14 3 6 3" xfId="11982"/>
    <cellStyle name="Normal 14 3 7" xfId="11983"/>
    <cellStyle name="Normal 14 3 7 2" xfId="11984"/>
    <cellStyle name="Normal 14 3 8" xfId="11985"/>
    <cellStyle name="Normal 14 3 9" xfId="11986"/>
    <cellStyle name="Normal 14 4" xfId="11987"/>
    <cellStyle name="Normal 14 4 2" xfId="11988"/>
    <cellStyle name="Normal 14 4 2 2" xfId="11989"/>
    <cellStyle name="Normal 14 4 2 2 2" xfId="11990"/>
    <cellStyle name="Normal 14 4 2 2 2 2" xfId="11991"/>
    <cellStyle name="Normal 14 4 2 2 2 2 2" xfId="11992"/>
    <cellStyle name="Normal 14 4 2 2 2 2 2 2" xfId="11993"/>
    <cellStyle name="Normal 14 4 2 2 2 2 3" xfId="11994"/>
    <cellStyle name="Normal 14 4 2 2 2 3" xfId="11995"/>
    <cellStyle name="Normal 14 4 2 2 2 3 2" xfId="11996"/>
    <cellStyle name="Normal 14 4 2 2 2 4" xfId="11997"/>
    <cellStyle name="Normal 14 4 2 2 3" xfId="11998"/>
    <cellStyle name="Normal 14 4 2 2 3 2" xfId="11999"/>
    <cellStyle name="Normal 14 4 2 2 3 2 2" xfId="12000"/>
    <cellStyle name="Normal 14 4 2 2 3 3" xfId="12001"/>
    <cellStyle name="Normal 14 4 2 2 4" xfId="12002"/>
    <cellStyle name="Normal 14 4 2 2 4 2" xfId="12003"/>
    <cellStyle name="Normal 14 4 2 2 5" xfId="12004"/>
    <cellStyle name="Normal 14 4 2 3" xfId="12005"/>
    <cellStyle name="Normal 14 4 2 3 2" xfId="12006"/>
    <cellStyle name="Normal 14 4 2 3 2 2" xfId="12007"/>
    <cellStyle name="Normal 14 4 2 3 2 2 2" xfId="12008"/>
    <cellStyle name="Normal 14 4 2 3 2 3" xfId="12009"/>
    <cellStyle name="Normal 14 4 2 3 3" xfId="12010"/>
    <cellStyle name="Normal 14 4 2 3 3 2" xfId="12011"/>
    <cellStyle name="Normal 14 4 2 3 4" xfId="12012"/>
    <cellStyle name="Normal 14 4 2 4" xfId="12013"/>
    <cellStyle name="Normal 14 4 2 4 2" xfId="12014"/>
    <cellStyle name="Normal 14 4 2 4 2 2" xfId="12015"/>
    <cellStyle name="Normal 14 4 2 4 2 2 2" xfId="12016"/>
    <cellStyle name="Normal 14 4 2 4 2 3" xfId="12017"/>
    <cellStyle name="Normal 14 4 2 4 3" xfId="12018"/>
    <cellStyle name="Normal 14 4 2 4 3 2" xfId="12019"/>
    <cellStyle name="Normal 14 4 2 4 4" xfId="12020"/>
    <cellStyle name="Normal 14 4 2 5" xfId="12021"/>
    <cellStyle name="Normal 14 4 2 5 2" xfId="12022"/>
    <cellStyle name="Normal 14 4 2 5 2 2" xfId="12023"/>
    <cellStyle name="Normal 14 4 2 5 3" xfId="12024"/>
    <cellStyle name="Normal 14 4 2 6" xfId="12025"/>
    <cellStyle name="Normal 14 4 2 6 2" xfId="12026"/>
    <cellStyle name="Normal 14 4 2 7" xfId="12027"/>
    <cellStyle name="Normal 14 4 3" xfId="12028"/>
    <cellStyle name="Normal 14 4 3 2" xfId="12029"/>
    <cellStyle name="Normal 14 4 3 2 2" xfId="12030"/>
    <cellStyle name="Normal 14 4 3 2 2 2" xfId="12031"/>
    <cellStyle name="Normal 14 4 3 2 2 2 2" xfId="12032"/>
    <cellStyle name="Normal 14 4 3 2 2 3" xfId="12033"/>
    <cellStyle name="Normal 14 4 3 2 3" xfId="12034"/>
    <cellStyle name="Normal 14 4 3 2 3 2" xfId="12035"/>
    <cellStyle name="Normal 14 4 3 2 4" xfId="12036"/>
    <cellStyle name="Normal 14 4 3 3" xfId="12037"/>
    <cellStyle name="Normal 14 4 3 3 2" xfId="12038"/>
    <cellStyle name="Normal 14 4 3 3 2 2" xfId="12039"/>
    <cellStyle name="Normal 14 4 3 3 2 2 2" xfId="12040"/>
    <cellStyle name="Normal 14 4 3 3 2 3" xfId="12041"/>
    <cellStyle name="Normal 14 4 3 3 3" xfId="12042"/>
    <cellStyle name="Normal 14 4 3 3 3 2" xfId="12043"/>
    <cellStyle name="Normal 14 4 3 3 4" xfId="12044"/>
    <cellStyle name="Normal 14 4 3 4" xfId="12045"/>
    <cellStyle name="Normal 14 4 3 4 2" xfId="12046"/>
    <cellStyle name="Normal 14 4 3 4 2 2" xfId="12047"/>
    <cellStyle name="Normal 14 4 3 4 3" xfId="12048"/>
    <cellStyle name="Normal 14 4 3 5" xfId="12049"/>
    <cellStyle name="Normal 14 4 3 5 2" xfId="12050"/>
    <cellStyle name="Normal 14 4 3 6" xfId="12051"/>
    <cellStyle name="Normal 14 4 4" xfId="12052"/>
    <cellStyle name="Normal 14 4 4 2" xfId="12053"/>
    <cellStyle name="Normal 14 4 4 2 2" xfId="12054"/>
    <cellStyle name="Normal 14 4 4 2 2 2" xfId="12055"/>
    <cellStyle name="Normal 14 4 4 2 3" xfId="12056"/>
    <cellStyle name="Normal 14 4 4 3" xfId="12057"/>
    <cellStyle name="Normal 14 4 4 3 2" xfId="12058"/>
    <cellStyle name="Normal 14 4 4 4" xfId="12059"/>
    <cellStyle name="Normal 14 4 5" xfId="12060"/>
    <cellStyle name="Normal 14 4 5 2" xfId="12061"/>
    <cellStyle name="Normal 14 4 5 2 2" xfId="12062"/>
    <cellStyle name="Normal 14 4 5 2 2 2" xfId="12063"/>
    <cellStyle name="Normal 14 4 5 2 3" xfId="12064"/>
    <cellStyle name="Normal 14 4 5 3" xfId="12065"/>
    <cellStyle name="Normal 14 4 5 3 2" xfId="12066"/>
    <cellStyle name="Normal 14 4 5 4" xfId="12067"/>
    <cellStyle name="Normal 14 4 6" xfId="12068"/>
    <cellStyle name="Normal 14 4 6 2" xfId="12069"/>
    <cellStyle name="Normal 14 4 6 2 2" xfId="12070"/>
    <cellStyle name="Normal 14 4 6 3" xfId="12071"/>
    <cellStyle name="Normal 14 4 7" xfId="12072"/>
    <cellStyle name="Normal 14 4 7 2" xfId="12073"/>
    <cellStyle name="Normal 14 4 8" xfId="12074"/>
    <cellStyle name="Normal 14 4 9" xfId="12075"/>
    <cellStyle name="Normal 14 5" xfId="12076"/>
    <cellStyle name="Normal 14 5 2" xfId="12077"/>
    <cellStyle name="Normal 14 5 2 2" xfId="12078"/>
    <cellStyle name="Normal 14 5 2 2 2" xfId="12079"/>
    <cellStyle name="Normal 14 5 2 2 2 2" xfId="12080"/>
    <cellStyle name="Normal 14 5 2 2 2 2 2" xfId="12081"/>
    <cellStyle name="Normal 14 5 2 2 2 2 2 2" xfId="12082"/>
    <cellStyle name="Normal 14 5 2 2 2 2 3" xfId="12083"/>
    <cellStyle name="Normal 14 5 2 2 2 3" xfId="12084"/>
    <cellStyle name="Normal 14 5 2 2 2 3 2" xfId="12085"/>
    <cellStyle name="Normal 14 5 2 2 2 4" xfId="12086"/>
    <cellStyle name="Normal 14 5 2 2 3" xfId="12087"/>
    <cellStyle name="Normal 14 5 2 2 3 2" xfId="12088"/>
    <cellStyle name="Normal 14 5 2 2 3 2 2" xfId="12089"/>
    <cellStyle name="Normal 14 5 2 2 3 3" xfId="12090"/>
    <cellStyle name="Normal 14 5 2 2 4" xfId="12091"/>
    <cellStyle name="Normal 14 5 2 2 4 2" xfId="12092"/>
    <cellStyle name="Normal 14 5 2 2 5" xfId="12093"/>
    <cellStyle name="Normal 14 5 2 3" xfId="12094"/>
    <cellStyle name="Normal 14 5 2 3 2" xfId="12095"/>
    <cellStyle name="Normal 14 5 2 3 2 2" xfId="12096"/>
    <cellStyle name="Normal 14 5 2 3 2 2 2" xfId="12097"/>
    <cellStyle name="Normal 14 5 2 3 2 3" xfId="12098"/>
    <cellStyle name="Normal 14 5 2 3 3" xfId="12099"/>
    <cellStyle name="Normal 14 5 2 3 3 2" xfId="12100"/>
    <cellStyle name="Normal 14 5 2 3 4" xfId="12101"/>
    <cellStyle name="Normal 14 5 2 4" xfId="12102"/>
    <cellStyle name="Normal 14 5 2 4 2" xfId="12103"/>
    <cellStyle name="Normal 14 5 2 4 2 2" xfId="12104"/>
    <cellStyle name="Normal 14 5 2 4 2 2 2" xfId="12105"/>
    <cellStyle name="Normal 14 5 2 4 2 3" xfId="12106"/>
    <cellStyle name="Normal 14 5 2 4 3" xfId="12107"/>
    <cellStyle name="Normal 14 5 2 4 3 2" xfId="12108"/>
    <cellStyle name="Normal 14 5 2 4 4" xfId="12109"/>
    <cellStyle name="Normal 14 5 2 5" xfId="12110"/>
    <cellStyle name="Normal 14 5 2 5 2" xfId="12111"/>
    <cellStyle name="Normal 14 5 2 5 2 2" xfId="12112"/>
    <cellStyle name="Normal 14 5 2 5 3" xfId="12113"/>
    <cellStyle name="Normal 14 5 2 6" xfId="12114"/>
    <cellStyle name="Normal 14 5 2 6 2" xfId="12115"/>
    <cellStyle name="Normal 14 5 2 7" xfId="12116"/>
    <cellStyle name="Normal 14 5 3" xfId="12117"/>
    <cellStyle name="Normal 14 5 3 2" xfId="12118"/>
    <cellStyle name="Normal 14 5 3 2 2" xfId="12119"/>
    <cellStyle name="Normal 14 5 3 2 2 2" xfId="12120"/>
    <cellStyle name="Normal 14 5 3 2 2 2 2" xfId="12121"/>
    <cellStyle name="Normal 14 5 3 2 2 3" xfId="12122"/>
    <cellStyle name="Normal 14 5 3 2 3" xfId="12123"/>
    <cellStyle name="Normal 14 5 3 2 3 2" xfId="12124"/>
    <cellStyle name="Normal 14 5 3 2 4" xfId="12125"/>
    <cellStyle name="Normal 14 5 3 3" xfId="12126"/>
    <cellStyle name="Normal 14 5 3 3 2" xfId="12127"/>
    <cellStyle name="Normal 14 5 3 3 2 2" xfId="12128"/>
    <cellStyle name="Normal 14 5 3 3 3" xfId="12129"/>
    <cellStyle name="Normal 14 5 3 4" xfId="12130"/>
    <cellStyle name="Normal 14 5 3 4 2" xfId="12131"/>
    <cellStyle name="Normal 14 5 3 5" xfId="12132"/>
    <cellStyle name="Normal 14 5 4" xfId="12133"/>
    <cellStyle name="Normal 14 5 4 2" xfId="12134"/>
    <cellStyle name="Normal 14 5 4 2 2" xfId="12135"/>
    <cellStyle name="Normal 14 5 4 2 2 2" xfId="12136"/>
    <cellStyle name="Normal 14 5 4 2 3" xfId="12137"/>
    <cellStyle name="Normal 14 5 4 3" xfId="12138"/>
    <cellStyle name="Normal 14 5 4 3 2" xfId="12139"/>
    <cellStyle name="Normal 14 5 4 4" xfId="12140"/>
    <cellStyle name="Normal 14 5 5" xfId="12141"/>
    <cellStyle name="Normal 14 5 5 2" xfId="12142"/>
    <cellStyle name="Normal 14 5 5 2 2" xfId="12143"/>
    <cellStyle name="Normal 14 5 5 2 2 2" xfId="12144"/>
    <cellStyle name="Normal 14 5 5 2 3" xfId="12145"/>
    <cellStyle name="Normal 14 5 5 3" xfId="12146"/>
    <cellStyle name="Normal 14 5 5 3 2" xfId="12147"/>
    <cellStyle name="Normal 14 5 5 4" xfId="12148"/>
    <cellStyle name="Normal 14 5 6" xfId="12149"/>
    <cellStyle name="Normal 14 5 6 2" xfId="12150"/>
    <cellStyle name="Normal 14 5 6 2 2" xfId="12151"/>
    <cellStyle name="Normal 14 5 6 3" xfId="12152"/>
    <cellStyle name="Normal 14 5 7" xfId="12153"/>
    <cellStyle name="Normal 14 5 7 2" xfId="12154"/>
    <cellStyle name="Normal 14 5 8" xfId="12155"/>
    <cellStyle name="Normal 14 6" xfId="12156"/>
    <cellStyle name="Normal 14 6 2" xfId="12157"/>
    <cellStyle name="Normal 14 6 2 2" xfId="12158"/>
    <cellStyle name="Normal 14 6 2 2 2" xfId="12159"/>
    <cellStyle name="Normal 14 6 2 2 2 2" xfId="12160"/>
    <cellStyle name="Normal 14 6 2 2 2 2 2" xfId="12161"/>
    <cellStyle name="Normal 14 6 2 2 2 2 2 2" xfId="12162"/>
    <cellStyle name="Normal 14 6 2 2 2 2 3" xfId="12163"/>
    <cellStyle name="Normal 14 6 2 2 2 3" xfId="12164"/>
    <cellStyle name="Normal 14 6 2 2 2 3 2" xfId="12165"/>
    <cellStyle name="Normal 14 6 2 2 2 4" xfId="12166"/>
    <cellStyle name="Normal 14 6 2 2 3" xfId="12167"/>
    <cellStyle name="Normal 14 6 2 2 3 2" xfId="12168"/>
    <cellStyle name="Normal 14 6 2 2 3 2 2" xfId="12169"/>
    <cellStyle name="Normal 14 6 2 2 3 3" xfId="12170"/>
    <cellStyle name="Normal 14 6 2 2 4" xfId="12171"/>
    <cellStyle name="Normal 14 6 2 2 4 2" xfId="12172"/>
    <cellStyle name="Normal 14 6 2 2 5" xfId="12173"/>
    <cellStyle name="Normal 14 6 2 3" xfId="12174"/>
    <cellStyle name="Normal 14 6 2 3 2" xfId="12175"/>
    <cellStyle name="Normal 14 6 2 3 2 2" xfId="12176"/>
    <cellStyle name="Normal 14 6 2 3 2 2 2" xfId="12177"/>
    <cellStyle name="Normal 14 6 2 3 2 3" xfId="12178"/>
    <cellStyle name="Normal 14 6 2 3 3" xfId="12179"/>
    <cellStyle name="Normal 14 6 2 3 3 2" xfId="12180"/>
    <cellStyle name="Normal 14 6 2 3 4" xfId="12181"/>
    <cellStyle name="Normal 14 6 2 4" xfId="12182"/>
    <cellStyle name="Normal 14 6 2 4 2" xfId="12183"/>
    <cellStyle name="Normal 14 6 2 4 2 2" xfId="12184"/>
    <cellStyle name="Normal 14 6 2 4 2 2 2" xfId="12185"/>
    <cellStyle name="Normal 14 6 2 4 2 3" xfId="12186"/>
    <cellStyle name="Normal 14 6 2 4 3" xfId="12187"/>
    <cellStyle name="Normal 14 6 2 4 3 2" xfId="12188"/>
    <cellStyle name="Normal 14 6 2 4 4" xfId="12189"/>
    <cellStyle name="Normal 14 6 2 5" xfId="12190"/>
    <cellStyle name="Normal 14 6 2 5 2" xfId="12191"/>
    <cellStyle name="Normal 14 6 2 5 2 2" xfId="12192"/>
    <cellStyle name="Normal 14 6 2 5 3" xfId="12193"/>
    <cellStyle name="Normal 14 6 2 6" xfId="12194"/>
    <cellStyle name="Normal 14 6 2 6 2" xfId="12195"/>
    <cellStyle name="Normal 14 6 2 7" xfId="12196"/>
    <cellStyle name="Normal 14 6 3" xfId="12197"/>
    <cellStyle name="Normal 14 6 3 2" xfId="12198"/>
    <cellStyle name="Normal 14 6 3 2 2" xfId="12199"/>
    <cellStyle name="Normal 14 6 3 2 2 2" xfId="12200"/>
    <cellStyle name="Normal 14 6 3 2 2 2 2" xfId="12201"/>
    <cellStyle name="Normal 14 6 3 2 2 3" xfId="12202"/>
    <cellStyle name="Normal 14 6 3 2 3" xfId="12203"/>
    <cellStyle name="Normal 14 6 3 2 3 2" xfId="12204"/>
    <cellStyle name="Normal 14 6 3 2 4" xfId="12205"/>
    <cellStyle name="Normal 14 6 3 3" xfId="12206"/>
    <cellStyle name="Normal 14 6 3 3 2" xfId="12207"/>
    <cellStyle name="Normal 14 6 3 3 2 2" xfId="12208"/>
    <cellStyle name="Normal 14 6 3 3 3" xfId="12209"/>
    <cellStyle name="Normal 14 6 3 4" xfId="12210"/>
    <cellStyle name="Normal 14 6 3 4 2" xfId="12211"/>
    <cellStyle name="Normal 14 6 3 5" xfId="12212"/>
    <cellStyle name="Normal 14 6 4" xfId="12213"/>
    <cellStyle name="Normal 14 6 4 2" xfId="12214"/>
    <cellStyle name="Normal 14 6 4 2 2" xfId="12215"/>
    <cellStyle name="Normal 14 6 4 2 2 2" xfId="12216"/>
    <cellStyle name="Normal 14 6 4 2 3" xfId="12217"/>
    <cellStyle name="Normal 14 6 4 3" xfId="12218"/>
    <cellStyle name="Normal 14 6 4 3 2" xfId="12219"/>
    <cellStyle name="Normal 14 6 4 4" xfId="12220"/>
    <cellStyle name="Normal 14 6 5" xfId="12221"/>
    <cellStyle name="Normal 14 6 5 2" xfId="12222"/>
    <cellStyle name="Normal 14 6 5 2 2" xfId="12223"/>
    <cellStyle name="Normal 14 6 5 2 2 2" xfId="12224"/>
    <cellStyle name="Normal 14 6 5 2 3" xfId="12225"/>
    <cellStyle name="Normal 14 6 5 3" xfId="12226"/>
    <cellStyle name="Normal 14 6 5 3 2" xfId="12227"/>
    <cellStyle name="Normal 14 6 5 4" xfId="12228"/>
    <cellStyle name="Normal 14 6 6" xfId="12229"/>
    <cellStyle name="Normal 14 6 6 2" xfId="12230"/>
    <cellStyle name="Normal 14 6 6 2 2" xfId="12231"/>
    <cellStyle name="Normal 14 6 6 3" xfId="12232"/>
    <cellStyle name="Normal 14 6 7" xfId="12233"/>
    <cellStyle name="Normal 14 6 7 2" xfId="12234"/>
    <cellStyle name="Normal 14 6 8" xfId="12235"/>
    <cellStyle name="Normal 14 7" xfId="12236"/>
    <cellStyle name="Normal 14 7 2" xfId="12237"/>
    <cellStyle name="Normal 14 7 2 2" xfId="12238"/>
    <cellStyle name="Normal 14 7 2 2 2" xfId="12239"/>
    <cellStyle name="Normal 14 7 2 2 2 2" xfId="12240"/>
    <cellStyle name="Normal 14 7 2 2 2 2 2" xfId="12241"/>
    <cellStyle name="Normal 14 7 2 2 2 3" xfId="12242"/>
    <cellStyle name="Normal 14 7 2 2 3" xfId="12243"/>
    <cellStyle name="Normal 14 7 2 2 3 2" xfId="12244"/>
    <cellStyle name="Normal 14 7 2 2 4" xfId="12245"/>
    <cellStyle name="Normal 14 7 2 3" xfId="12246"/>
    <cellStyle name="Normal 14 7 2 3 2" xfId="12247"/>
    <cellStyle name="Normal 14 7 2 3 2 2" xfId="12248"/>
    <cellStyle name="Normal 14 7 2 3 3" xfId="12249"/>
    <cellStyle name="Normal 14 7 2 4" xfId="12250"/>
    <cellStyle name="Normal 14 7 2 4 2" xfId="12251"/>
    <cellStyle name="Normal 14 7 2 5" xfId="12252"/>
    <cellStyle name="Normal 14 7 3" xfId="12253"/>
    <cellStyle name="Normal 14 7 3 2" xfId="12254"/>
    <cellStyle name="Normal 14 7 3 2 2" xfId="12255"/>
    <cellStyle name="Normal 14 7 3 2 2 2" xfId="12256"/>
    <cellStyle name="Normal 14 7 3 2 3" xfId="12257"/>
    <cellStyle name="Normal 14 7 3 3" xfId="12258"/>
    <cellStyle name="Normal 14 7 3 3 2" xfId="12259"/>
    <cellStyle name="Normal 14 7 3 4" xfId="12260"/>
    <cellStyle name="Normal 14 7 4" xfId="12261"/>
    <cellStyle name="Normal 14 7 4 2" xfId="12262"/>
    <cellStyle name="Normal 14 7 4 2 2" xfId="12263"/>
    <cellStyle name="Normal 14 7 4 2 2 2" xfId="12264"/>
    <cellStyle name="Normal 14 7 4 2 3" xfId="12265"/>
    <cellStyle name="Normal 14 7 4 3" xfId="12266"/>
    <cellStyle name="Normal 14 7 4 3 2" xfId="12267"/>
    <cellStyle name="Normal 14 7 4 4" xfId="12268"/>
    <cellStyle name="Normal 14 7 5" xfId="12269"/>
    <cellStyle name="Normal 14 7 5 2" xfId="12270"/>
    <cellStyle name="Normal 14 7 5 2 2" xfId="12271"/>
    <cellStyle name="Normal 14 7 5 3" xfId="12272"/>
    <cellStyle name="Normal 14 7 6" xfId="12273"/>
    <cellStyle name="Normal 14 7 6 2" xfId="12274"/>
    <cellStyle name="Normal 14 7 7" xfId="12275"/>
    <cellStyle name="Normal 14 8" xfId="12276"/>
    <cellStyle name="Normal 14 8 2" xfId="12277"/>
    <cellStyle name="Normal 14 8 2 2" xfId="12278"/>
    <cellStyle name="Normal 14 8 2 2 2" xfId="12279"/>
    <cellStyle name="Normal 14 8 2 2 2 2" xfId="12280"/>
    <cellStyle name="Normal 14 8 2 2 3" xfId="12281"/>
    <cellStyle name="Normal 14 8 2 3" xfId="12282"/>
    <cellStyle name="Normal 14 8 2 3 2" xfId="12283"/>
    <cellStyle name="Normal 14 8 2 4" xfId="12284"/>
    <cellStyle name="Normal 14 8 3" xfId="12285"/>
    <cellStyle name="Normal 14 8 3 2" xfId="12286"/>
    <cellStyle name="Normal 14 8 3 2 2" xfId="12287"/>
    <cellStyle name="Normal 14 8 3 2 2 2" xfId="12288"/>
    <cellStyle name="Normal 14 8 3 2 3" xfId="12289"/>
    <cellStyle name="Normal 14 8 3 3" xfId="12290"/>
    <cellStyle name="Normal 14 8 3 3 2" xfId="12291"/>
    <cellStyle name="Normal 14 8 3 4" xfId="12292"/>
    <cellStyle name="Normal 14 8 4" xfId="12293"/>
    <cellStyle name="Normal 14 8 4 2" xfId="12294"/>
    <cellStyle name="Normal 14 8 4 2 2" xfId="12295"/>
    <cellStyle name="Normal 14 8 4 3" xfId="12296"/>
    <cellStyle name="Normal 14 8 5" xfId="12297"/>
    <cellStyle name="Normal 14 8 5 2" xfId="12298"/>
    <cellStyle name="Normal 14 8 6" xfId="12299"/>
    <cellStyle name="Normal 14 9" xfId="12300"/>
    <cellStyle name="Normal 14 9 2" xfId="12301"/>
    <cellStyle name="Normal 14 9 2 2" xfId="12302"/>
    <cellStyle name="Normal 14 9 2 2 2" xfId="12303"/>
    <cellStyle name="Normal 14 9 2 3" xfId="12304"/>
    <cellStyle name="Normal 14 9 3" xfId="12305"/>
    <cellStyle name="Normal 14 9 3 2" xfId="12306"/>
    <cellStyle name="Normal 14 9 4" xfId="12307"/>
    <cellStyle name="Normal 15" xfId="12308"/>
    <cellStyle name="Normal 15 10" xfId="12309"/>
    <cellStyle name="Normal 15 10 2" xfId="12310"/>
    <cellStyle name="Normal 15 10 2 2" xfId="12311"/>
    <cellStyle name="Normal 15 10 3" xfId="12312"/>
    <cellStyle name="Normal 15 11" xfId="12313"/>
    <cellStyle name="Normal 15 11 2" xfId="12314"/>
    <cellStyle name="Normal 15 12" xfId="12315"/>
    <cellStyle name="Normal 15 13" xfId="12316"/>
    <cellStyle name="Normal 15 14" xfId="41043"/>
    <cellStyle name="Normal 15 2" xfId="12317"/>
    <cellStyle name="Normal 15 2 2" xfId="12318"/>
    <cellStyle name="Normal 15 2 2 2" xfId="12319"/>
    <cellStyle name="Normal 15 2 2 2 2" xfId="12320"/>
    <cellStyle name="Normal 15 2 2 2 2 2" xfId="12321"/>
    <cellStyle name="Normal 15 2 2 2 2 2 2" xfId="12322"/>
    <cellStyle name="Normal 15 2 2 2 2 2 2 2" xfId="12323"/>
    <cellStyle name="Normal 15 2 2 2 2 2 3" xfId="12324"/>
    <cellStyle name="Normal 15 2 2 2 2 3" xfId="12325"/>
    <cellStyle name="Normal 15 2 2 2 2 3 2" xfId="12326"/>
    <cellStyle name="Normal 15 2 2 2 2 4" xfId="12327"/>
    <cellStyle name="Normal 15 2 2 2 3" xfId="12328"/>
    <cellStyle name="Normal 15 2 2 2 3 2" xfId="12329"/>
    <cellStyle name="Normal 15 2 2 2 3 2 2" xfId="12330"/>
    <cellStyle name="Normal 15 2 2 2 3 3" xfId="12331"/>
    <cellStyle name="Normal 15 2 2 2 4" xfId="12332"/>
    <cellStyle name="Normal 15 2 2 2 4 2" xfId="12333"/>
    <cellStyle name="Normal 15 2 2 2 5" xfId="12334"/>
    <cellStyle name="Normal 15 2 2 3" xfId="12335"/>
    <cellStyle name="Normal 15 2 2 3 2" xfId="12336"/>
    <cellStyle name="Normal 15 2 2 3 2 2" xfId="12337"/>
    <cellStyle name="Normal 15 2 2 3 2 2 2" xfId="12338"/>
    <cellStyle name="Normal 15 2 2 3 2 3" xfId="12339"/>
    <cellStyle name="Normal 15 2 2 3 3" xfId="12340"/>
    <cellStyle name="Normal 15 2 2 3 3 2" xfId="12341"/>
    <cellStyle name="Normal 15 2 2 3 4" xfId="12342"/>
    <cellStyle name="Normal 15 2 2 4" xfId="12343"/>
    <cellStyle name="Normal 15 2 2 4 2" xfId="12344"/>
    <cellStyle name="Normal 15 2 2 4 2 2" xfId="12345"/>
    <cellStyle name="Normal 15 2 2 4 2 2 2" xfId="12346"/>
    <cellStyle name="Normal 15 2 2 4 2 3" xfId="12347"/>
    <cellStyle name="Normal 15 2 2 4 3" xfId="12348"/>
    <cellStyle name="Normal 15 2 2 4 3 2" xfId="12349"/>
    <cellStyle name="Normal 15 2 2 4 4" xfId="12350"/>
    <cellStyle name="Normal 15 2 2 5" xfId="12351"/>
    <cellStyle name="Normal 15 2 2 5 2" xfId="12352"/>
    <cellStyle name="Normal 15 2 2 5 2 2" xfId="12353"/>
    <cellStyle name="Normal 15 2 2 5 3" xfId="12354"/>
    <cellStyle name="Normal 15 2 2 6" xfId="12355"/>
    <cellStyle name="Normal 15 2 2 6 2" xfId="12356"/>
    <cellStyle name="Normal 15 2 2 7" xfId="12357"/>
    <cellStyle name="Normal 15 2 3" xfId="12358"/>
    <cellStyle name="Normal 15 2 3 2" xfId="12359"/>
    <cellStyle name="Normal 15 2 3 2 2" xfId="12360"/>
    <cellStyle name="Normal 15 2 3 2 2 2" xfId="12361"/>
    <cellStyle name="Normal 15 2 3 2 2 2 2" xfId="12362"/>
    <cellStyle name="Normal 15 2 3 2 2 3" xfId="12363"/>
    <cellStyle name="Normal 15 2 3 2 3" xfId="12364"/>
    <cellStyle name="Normal 15 2 3 2 3 2" xfId="12365"/>
    <cellStyle name="Normal 15 2 3 2 4" xfId="12366"/>
    <cellStyle name="Normal 15 2 3 3" xfId="12367"/>
    <cellStyle name="Normal 15 2 3 3 2" xfId="12368"/>
    <cellStyle name="Normal 15 2 3 3 2 2" xfId="12369"/>
    <cellStyle name="Normal 15 2 3 3 2 2 2" xfId="12370"/>
    <cellStyle name="Normal 15 2 3 3 2 3" xfId="12371"/>
    <cellStyle name="Normal 15 2 3 3 3" xfId="12372"/>
    <cellStyle name="Normal 15 2 3 3 3 2" xfId="12373"/>
    <cellStyle name="Normal 15 2 3 3 4" xfId="12374"/>
    <cellStyle name="Normal 15 2 3 4" xfId="12375"/>
    <cellStyle name="Normal 15 2 3 4 2" xfId="12376"/>
    <cellStyle name="Normal 15 2 3 4 2 2" xfId="12377"/>
    <cellStyle name="Normal 15 2 3 4 3" xfId="12378"/>
    <cellStyle name="Normal 15 2 3 5" xfId="12379"/>
    <cellStyle name="Normal 15 2 3 5 2" xfId="12380"/>
    <cellStyle name="Normal 15 2 3 6" xfId="12381"/>
    <cellStyle name="Normal 15 2 4" xfId="12382"/>
    <cellStyle name="Normal 15 2 4 2" xfId="12383"/>
    <cellStyle name="Normal 15 2 4 2 2" xfId="12384"/>
    <cellStyle name="Normal 15 2 4 2 2 2" xfId="12385"/>
    <cellStyle name="Normal 15 2 4 2 3" xfId="12386"/>
    <cellStyle name="Normal 15 2 4 3" xfId="12387"/>
    <cellStyle name="Normal 15 2 4 3 2" xfId="12388"/>
    <cellStyle name="Normal 15 2 4 4" xfId="12389"/>
    <cellStyle name="Normal 15 2 5" xfId="12390"/>
    <cellStyle name="Normal 15 2 5 2" xfId="12391"/>
    <cellStyle name="Normal 15 2 5 2 2" xfId="12392"/>
    <cellStyle name="Normal 15 2 5 2 2 2" xfId="12393"/>
    <cellStyle name="Normal 15 2 5 2 3" xfId="12394"/>
    <cellStyle name="Normal 15 2 5 3" xfId="12395"/>
    <cellStyle name="Normal 15 2 5 3 2" xfId="12396"/>
    <cellStyle name="Normal 15 2 5 4" xfId="12397"/>
    <cellStyle name="Normal 15 2 6" xfId="12398"/>
    <cellStyle name="Normal 15 2 6 2" xfId="12399"/>
    <cellStyle name="Normal 15 2 6 2 2" xfId="12400"/>
    <cellStyle name="Normal 15 2 6 3" xfId="12401"/>
    <cellStyle name="Normal 15 2 7" xfId="12402"/>
    <cellStyle name="Normal 15 2 7 2" xfId="12403"/>
    <cellStyle name="Normal 15 2 8" xfId="12404"/>
    <cellStyle name="Normal 15 2 9" xfId="12405"/>
    <cellStyle name="Normal 15 3" xfId="12406"/>
    <cellStyle name="Normal 15 3 2" xfId="12407"/>
    <cellStyle name="Normal 15 3 2 2" xfId="12408"/>
    <cellStyle name="Normal 15 3 2 2 2" xfId="12409"/>
    <cellStyle name="Normal 15 3 2 2 2 2" xfId="12410"/>
    <cellStyle name="Normal 15 3 2 2 2 2 2" xfId="12411"/>
    <cellStyle name="Normal 15 3 2 2 2 2 2 2" xfId="12412"/>
    <cellStyle name="Normal 15 3 2 2 2 2 3" xfId="12413"/>
    <cellStyle name="Normal 15 3 2 2 2 3" xfId="12414"/>
    <cellStyle name="Normal 15 3 2 2 2 3 2" xfId="12415"/>
    <cellStyle name="Normal 15 3 2 2 2 4" xfId="12416"/>
    <cellStyle name="Normal 15 3 2 2 3" xfId="12417"/>
    <cellStyle name="Normal 15 3 2 2 3 2" xfId="12418"/>
    <cellStyle name="Normal 15 3 2 2 3 2 2" xfId="12419"/>
    <cellStyle name="Normal 15 3 2 2 3 3" xfId="12420"/>
    <cellStyle name="Normal 15 3 2 2 4" xfId="12421"/>
    <cellStyle name="Normal 15 3 2 2 4 2" xfId="12422"/>
    <cellStyle name="Normal 15 3 2 2 5" xfId="12423"/>
    <cellStyle name="Normal 15 3 2 3" xfId="12424"/>
    <cellStyle name="Normal 15 3 2 3 2" xfId="12425"/>
    <cellStyle name="Normal 15 3 2 3 2 2" xfId="12426"/>
    <cellStyle name="Normal 15 3 2 3 2 2 2" xfId="12427"/>
    <cellStyle name="Normal 15 3 2 3 2 3" xfId="12428"/>
    <cellStyle name="Normal 15 3 2 3 3" xfId="12429"/>
    <cellStyle name="Normal 15 3 2 3 3 2" xfId="12430"/>
    <cellStyle name="Normal 15 3 2 3 4" xfId="12431"/>
    <cellStyle name="Normal 15 3 2 4" xfId="12432"/>
    <cellStyle name="Normal 15 3 2 4 2" xfId="12433"/>
    <cellStyle name="Normal 15 3 2 4 2 2" xfId="12434"/>
    <cellStyle name="Normal 15 3 2 4 2 2 2" xfId="12435"/>
    <cellStyle name="Normal 15 3 2 4 2 3" xfId="12436"/>
    <cellStyle name="Normal 15 3 2 4 3" xfId="12437"/>
    <cellStyle name="Normal 15 3 2 4 3 2" xfId="12438"/>
    <cellStyle name="Normal 15 3 2 4 4" xfId="12439"/>
    <cellStyle name="Normal 15 3 2 5" xfId="12440"/>
    <cellStyle name="Normal 15 3 2 5 2" xfId="12441"/>
    <cellStyle name="Normal 15 3 2 5 2 2" xfId="12442"/>
    <cellStyle name="Normal 15 3 2 5 3" xfId="12443"/>
    <cellStyle name="Normal 15 3 2 6" xfId="12444"/>
    <cellStyle name="Normal 15 3 2 6 2" xfId="12445"/>
    <cellStyle name="Normal 15 3 2 7" xfId="12446"/>
    <cellStyle name="Normal 15 3 3" xfId="12447"/>
    <cellStyle name="Normal 15 3 3 2" xfId="12448"/>
    <cellStyle name="Normal 15 3 3 2 2" xfId="12449"/>
    <cellStyle name="Normal 15 3 3 2 2 2" xfId="12450"/>
    <cellStyle name="Normal 15 3 3 2 2 2 2" xfId="12451"/>
    <cellStyle name="Normal 15 3 3 2 2 3" xfId="12452"/>
    <cellStyle name="Normal 15 3 3 2 3" xfId="12453"/>
    <cellStyle name="Normal 15 3 3 2 3 2" xfId="12454"/>
    <cellStyle name="Normal 15 3 3 2 4" xfId="12455"/>
    <cellStyle name="Normal 15 3 3 3" xfId="12456"/>
    <cellStyle name="Normal 15 3 3 3 2" xfId="12457"/>
    <cellStyle name="Normal 15 3 3 3 2 2" xfId="12458"/>
    <cellStyle name="Normal 15 3 3 3 2 2 2" xfId="12459"/>
    <cellStyle name="Normal 15 3 3 3 2 3" xfId="12460"/>
    <cellStyle name="Normal 15 3 3 3 3" xfId="12461"/>
    <cellStyle name="Normal 15 3 3 3 3 2" xfId="12462"/>
    <cellStyle name="Normal 15 3 3 3 4" xfId="12463"/>
    <cellStyle name="Normal 15 3 3 4" xfId="12464"/>
    <cellStyle name="Normal 15 3 3 4 2" xfId="12465"/>
    <cellStyle name="Normal 15 3 3 4 2 2" xfId="12466"/>
    <cellStyle name="Normal 15 3 3 4 3" xfId="12467"/>
    <cellStyle name="Normal 15 3 3 5" xfId="12468"/>
    <cellStyle name="Normal 15 3 3 5 2" xfId="12469"/>
    <cellStyle name="Normal 15 3 3 6" xfId="12470"/>
    <cellStyle name="Normal 15 3 4" xfId="12471"/>
    <cellStyle name="Normal 15 3 4 2" xfId="12472"/>
    <cellStyle name="Normal 15 3 4 2 2" xfId="12473"/>
    <cellStyle name="Normal 15 3 4 2 2 2" xfId="12474"/>
    <cellStyle name="Normal 15 3 4 2 3" xfId="12475"/>
    <cellStyle name="Normal 15 3 4 3" xfId="12476"/>
    <cellStyle name="Normal 15 3 4 3 2" xfId="12477"/>
    <cellStyle name="Normal 15 3 4 4" xfId="12478"/>
    <cellStyle name="Normal 15 3 5" xfId="12479"/>
    <cellStyle name="Normal 15 3 5 2" xfId="12480"/>
    <cellStyle name="Normal 15 3 5 2 2" xfId="12481"/>
    <cellStyle name="Normal 15 3 5 2 2 2" xfId="12482"/>
    <cellStyle name="Normal 15 3 5 2 3" xfId="12483"/>
    <cellStyle name="Normal 15 3 5 3" xfId="12484"/>
    <cellStyle name="Normal 15 3 5 3 2" xfId="12485"/>
    <cellStyle name="Normal 15 3 5 4" xfId="12486"/>
    <cellStyle name="Normal 15 3 6" xfId="12487"/>
    <cellStyle name="Normal 15 3 6 2" xfId="12488"/>
    <cellStyle name="Normal 15 3 6 2 2" xfId="12489"/>
    <cellStyle name="Normal 15 3 6 3" xfId="12490"/>
    <cellStyle name="Normal 15 3 7" xfId="12491"/>
    <cellStyle name="Normal 15 3 7 2" xfId="12492"/>
    <cellStyle name="Normal 15 3 8" xfId="12493"/>
    <cellStyle name="Normal 15 3 9" xfId="12494"/>
    <cellStyle name="Normal 15 4" xfId="12495"/>
    <cellStyle name="Normal 15 4 2" xfId="12496"/>
    <cellStyle name="Normal 15 4 2 2" xfId="12497"/>
    <cellStyle name="Normal 15 4 2 2 2" xfId="12498"/>
    <cellStyle name="Normal 15 4 2 2 2 2" xfId="12499"/>
    <cellStyle name="Normal 15 4 2 2 2 2 2" xfId="12500"/>
    <cellStyle name="Normal 15 4 2 2 2 2 2 2" xfId="12501"/>
    <cellStyle name="Normal 15 4 2 2 2 2 3" xfId="12502"/>
    <cellStyle name="Normal 15 4 2 2 2 3" xfId="12503"/>
    <cellStyle name="Normal 15 4 2 2 2 3 2" xfId="12504"/>
    <cellStyle name="Normal 15 4 2 2 2 4" xfId="12505"/>
    <cellStyle name="Normal 15 4 2 2 3" xfId="12506"/>
    <cellStyle name="Normal 15 4 2 2 3 2" xfId="12507"/>
    <cellStyle name="Normal 15 4 2 2 3 2 2" xfId="12508"/>
    <cellStyle name="Normal 15 4 2 2 3 3" xfId="12509"/>
    <cellStyle name="Normal 15 4 2 2 4" xfId="12510"/>
    <cellStyle name="Normal 15 4 2 2 4 2" xfId="12511"/>
    <cellStyle name="Normal 15 4 2 2 5" xfId="12512"/>
    <cellStyle name="Normal 15 4 2 3" xfId="12513"/>
    <cellStyle name="Normal 15 4 2 3 2" xfId="12514"/>
    <cellStyle name="Normal 15 4 2 3 2 2" xfId="12515"/>
    <cellStyle name="Normal 15 4 2 3 2 2 2" xfId="12516"/>
    <cellStyle name="Normal 15 4 2 3 2 3" xfId="12517"/>
    <cellStyle name="Normal 15 4 2 3 3" xfId="12518"/>
    <cellStyle name="Normal 15 4 2 3 3 2" xfId="12519"/>
    <cellStyle name="Normal 15 4 2 3 4" xfId="12520"/>
    <cellStyle name="Normal 15 4 2 4" xfId="12521"/>
    <cellStyle name="Normal 15 4 2 4 2" xfId="12522"/>
    <cellStyle name="Normal 15 4 2 4 2 2" xfId="12523"/>
    <cellStyle name="Normal 15 4 2 4 2 2 2" xfId="12524"/>
    <cellStyle name="Normal 15 4 2 4 2 3" xfId="12525"/>
    <cellStyle name="Normal 15 4 2 4 3" xfId="12526"/>
    <cellStyle name="Normal 15 4 2 4 3 2" xfId="12527"/>
    <cellStyle name="Normal 15 4 2 4 4" xfId="12528"/>
    <cellStyle name="Normal 15 4 2 5" xfId="12529"/>
    <cellStyle name="Normal 15 4 2 5 2" xfId="12530"/>
    <cellStyle name="Normal 15 4 2 5 2 2" xfId="12531"/>
    <cellStyle name="Normal 15 4 2 5 3" xfId="12532"/>
    <cellStyle name="Normal 15 4 2 6" xfId="12533"/>
    <cellStyle name="Normal 15 4 2 6 2" xfId="12534"/>
    <cellStyle name="Normal 15 4 2 7" xfId="12535"/>
    <cellStyle name="Normal 15 4 3" xfId="12536"/>
    <cellStyle name="Normal 15 4 3 2" xfId="12537"/>
    <cellStyle name="Normal 15 4 3 2 2" xfId="12538"/>
    <cellStyle name="Normal 15 4 3 2 2 2" xfId="12539"/>
    <cellStyle name="Normal 15 4 3 2 2 2 2" xfId="12540"/>
    <cellStyle name="Normal 15 4 3 2 2 3" xfId="12541"/>
    <cellStyle name="Normal 15 4 3 2 3" xfId="12542"/>
    <cellStyle name="Normal 15 4 3 2 3 2" xfId="12543"/>
    <cellStyle name="Normal 15 4 3 2 4" xfId="12544"/>
    <cellStyle name="Normal 15 4 3 3" xfId="12545"/>
    <cellStyle name="Normal 15 4 3 3 2" xfId="12546"/>
    <cellStyle name="Normal 15 4 3 3 2 2" xfId="12547"/>
    <cellStyle name="Normal 15 4 3 3 3" xfId="12548"/>
    <cellStyle name="Normal 15 4 3 4" xfId="12549"/>
    <cellStyle name="Normal 15 4 3 4 2" xfId="12550"/>
    <cellStyle name="Normal 15 4 3 5" xfId="12551"/>
    <cellStyle name="Normal 15 4 4" xfId="12552"/>
    <cellStyle name="Normal 15 4 4 2" xfId="12553"/>
    <cellStyle name="Normal 15 4 4 2 2" xfId="12554"/>
    <cellStyle name="Normal 15 4 4 2 2 2" xfId="12555"/>
    <cellStyle name="Normal 15 4 4 2 3" xfId="12556"/>
    <cellStyle name="Normal 15 4 4 3" xfId="12557"/>
    <cellStyle name="Normal 15 4 4 3 2" xfId="12558"/>
    <cellStyle name="Normal 15 4 4 4" xfId="12559"/>
    <cellStyle name="Normal 15 4 5" xfId="12560"/>
    <cellStyle name="Normal 15 4 5 2" xfId="12561"/>
    <cellStyle name="Normal 15 4 5 2 2" xfId="12562"/>
    <cellStyle name="Normal 15 4 5 2 2 2" xfId="12563"/>
    <cellStyle name="Normal 15 4 5 2 3" xfId="12564"/>
    <cellStyle name="Normal 15 4 5 3" xfId="12565"/>
    <cellStyle name="Normal 15 4 5 3 2" xfId="12566"/>
    <cellStyle name="Normal 15 4 5 4" xfId="12567"/>
    <cellStyle name="Normal 15 4 6" xfId="12568"/>
    <cellStyle name="Normal 15 4 6 2" xfId="12569"/>
    <cellStyle name="Normal 15 4 6 2 2" xfId="12570"/>
    <cellStyle name="Normal 15 4 6 3" xfId="12571"/>
    <cellStyle name="Normal 15 4 7" xfId="12572"/>
    <cellStyle name="Normal 15 4 7 2" xfId="12573"/>
    <cellStyle name="Normal 15 4 8" xfId="12574"/>
    <cellStyle name="Normal 15 5" xfId="12575"/>
    <cellStyle name="Normal 15 5 2" xfId="12576"/>
    <cellStyle name="Normal 15 5 2 2" xfId="12577"/>
    <cellStyle name="Normal 15 5 2 2 2" xfId="12578"/>
    <cellStyle name="Normal 15 5 2 2 2 2" xfId="12579"/>
    <cellStyle name="Normal 15 5 2 2 2 2 2" xfId="12580"/>
    <cellStyle name="Normal 15 5 2 2 2 2 2 2" xfId="12581"/>
    <cellStyle name="Normal 15 5 2 2 2 2 3" xfId="12582"/>
    <cellStyle name="Normal 15 5 2 2 2 3" xfId="12583"/>
    <cellStyle name="Normal 15 5 2 2 2 3 2" xfId="12584"/>
    <cellStyle name="Normal 15 5 2 2 2 4" xfId="12585"/>
    <cellStyle name="Normal 15 5 2 2 3" xfId="12586"/>
    <cellStyle name="Normal 15 5 2 2 3 2" xfId="12587"/>
    <cellStyle name="Normal 15 5 2 2 3 2 2" xfId="12588"/>
    <cellStyle name="Normal 15 5 2 2 3 3" xfId="12589"/>
    <cellStyle name="Normal 15 5 2 2 4" xfId="12590"/>
    <cellStyle name="Normal 15 5 2 2 4 2" xfId="12591"/>
    <cellStyle name="Normal 15 5 2 2 5" xfId="12592"/>
    <cellStyle name="Normal 15 5 2 3" xfId="12593"/>
    <cellStyle name="Normal 15 5 2 3 2" xfId="12594"/>
    <cellStyle name="Normal 15 5 2 3 2 2" xfId="12595"/>
    <cellStyle name="Normal 15 5 2 3 2 2 2" xfId="12596"/>
    <cellStyle name="Normal 15 5 2 3 2 3" xfId="12597"/>
    <cellStyle name="Normal 15 5 2 3 3" xfId="12598"/>
    <cellStyle name="Normal 15 5 2 3 3 2" xfId="12599"/>
    <cellStyle name="Normal 15 5 2 3 4" xfId="12600"/>
    <cellStyle name="Normal 15 5 2 4" xfId="12601"/>
    <cellStyle name="Normal 15 5 2 4 2" xfId="12602"/>
    <cellStyle name="Normal 15 5 2 4 2 2" xfId="12603"/>
    <cellStyle name="Normal 15 5 2 4 2 2 2" xfId="12604"/>
    <cellStyle name="Normal 15 5 2 4 2 3" xfId="12605"/>
    <cellStyle name="Normal 15 5 2 4 3" xfId="12606"/>
    <cellStyle name="Normal 15 5 2 4 3 2" xfId="12607"/>
    <cellStyle name="Normal 15 5 2 4 4" xfId="12608"/>
    <cellStyle name="Normal 15 5 2 5" xfId="12609"/>
    <cellStyle name="Normal 15 5 2 5 2" xfId="12610"/>
    <cellStyle name="Normal 15 5 2 5 2 2" xfId="12611"/>
    <cellStyle name="Normal 15 5 2 5 3" xfId="12612"/>
    <cellStyle name="Normal 15 5 2 6" xfId="12613"/>
    <cellStyle name="Normal 15 5 2 6 2" xfId="12614"/>
    <cellStyle name="Normal 15 5 2 7" xfId="12615"/>
    <cellStyle name="Normal 15 5 3" xfId="12616"/>
    <cellStyle name="Normal 15 5 3 2" xfId="12617"/>
    <cellStyle name="Normal 15 5 3 2 2" xfId="12618"/>
    <cellStyle name="Normal 15 5 3 2 2 2" xfId="12619"/>
    <cellStyle name="Normal 15 5 3 2 2 2 2" xfId="12620"/>
    <cellStyle name="Normal 15 5 3 2 2 3" xfId="12621"/>
    <cellStyle name="Normal 15 5 3 2 3" xfId="12622"/>
    <cellStyle name="Normal 15 5 3 2 3 2" xfId="12623"/>
    <cellStyle name="Normal 15 5 3 2 4" xfId="12624"/>
    <cellStyle name="Normal 15 5 3 3" xfId="12625"/>
    <cellStyle name="Normal 15 5 3 3 2" xfId="12626"/>
    <cellStyle name="Normal 15 5 3 3 2 2" xfId="12627"/>
    <cellStyle name="Normal 15 5 3 3 3" xfId="12628"/>
    <cellStyle name="Normal 15 5 3 4" xfId="12629"/>
    <cellStyle name="Normal 15 5 3 4 2" xfId="12630"/>
    <cellStyle name="Normal 15 5 3 5" xfId="12631"/>
    <cellStyle name="Normal 15 5 4" xfId="12632"/>
    <cellStyle name="Normal 15 5 4 2" xfId="12633"/>
    <cellStyle name="Normal 15 5 4 2 2" xfId="12634"/>
    <cellStyle name="Normal 15 5 4 2 2 2" xfId="12635"/>
    <cellStyle name="Normal 15 5 4 2 3" xfId="12636"/>
    <cellStyle name="Normal 15 5 4 3" xfId="12637"/>
    <cellStyle name="Normal 15 5 4 3 2" xfId="12638"/>
    <cellStyle name="Normal 15 5 4 4" xfId="12639"/>
    <cellStyle name="Normal 15 5 5" xfId="12640"/>
    <cellStyle name="Normal 15 5 5 2" xfId="12641"/>
    <cellStyle name="Normal 15 5 5 2 2" xfId="12642"/>
    <cellStyle name="Normal 15 5 5 2 2 2" xfId="12643"/>
    <cellStyle name="Normal 15 5 5 2 3" xfId="12644"/>
    <cellStyle name="Normal 15 5 5 3" xfId="12645"/>
    <cellStyle name="Normal 15 5 5 3 2" xfId="12646"/>
    <cellStyle name="Normal 15 5 5 4" xfId="12647"/>
    <cellStyle name="Normal 15 5 6" xfId="12648"/>
    <cellStyle name="Normal 15 5 6 2" xfId="12649"/>
    <cellStyle name="Normal 15 5 6 2 2" xfId="12650"/>
    <cellStyle name="Normal 15 5 6 3" xfId="12651"/>
    <cellStyle name="Normal 15 5 7" xfId="12652"/>
    <cellStyle name="Normal 15 5 7 2" xfId="12653"/>
    <cellStyle name="Normal 15 5 8" xfId="12654"/>
    <cellStyle name="Normal 15 6" xfId="12655"/>
    <cellStyle name="Normal 15 6 2" xfId="12656"/>
    <cellStyle name="Normal 15 6 2 2" xfId="12657"/>
    <cellStyle name="Normal 15 6 2 2 2" xfId="12658"/>
    <cellStyle name="Normal 15 6 2 2 2 2" xfId="12659"/>
    <cellStyle name="Normal 15 6 2 2 2 2 2" xfId="12660"/>
    <cellStyle name="Normal 15 6 2 2 2 3" xfId="12661"/>
    <cellStyle name="Normal 15 6 2 2 3" xfId="12662"/>
    <cellStyle name="Normal 15 6 2 2 3 2" xfId="12663"/>
    <cellStyle name="Normal 15 6 2 2 4" xfId="12664"/>
    <cellStyle name="Normal 15 6 2 3" xfId="12665"/>
    <cellStyle name="Normal 15 6 2 3 2" xfId="12666"/>
    <cellStyle name="Normal 15 6 2 3 2 2" xfId="12667"/>
    <cellStyle name="Normal 15 6 2 3 3" xfId="12668"/>
    <cellStyle name="Normal 15 6 2 4" xfId="12669"/>
    <cellStyle name="Normal 15 6 2 4 2" xfId="12670"/>
    <cellStyle name="Normal 15 6 2 5" xfId="12671"/>
    <cellStyle name="Normal 15 6 3" xfId="12672"/>
    <cellStyle name="Normal 15 6 3 2" xfId="12673"/>
    <cellStyle name="Normal 15 6 3 2 2" xfId="12674"/>
    <cellStyle name="Normal 15 6 3 2 2 2" xfId="12675"/>
    <cellStyle name="Normal 15 6 3 2 3" xfId="12676"/>
    <cellStyle name="Normal 15 6 3 3" xfId="12677"/>
    <cellStyle name="Normal 15 6 3 3 2" xfId="12678"/>
    <cellStyle name="Normal 15 6 3 4" xfId="12679"/>
    <cellStyle name="Normal 15 6 4" xfId="12680"/>
    <cellStyle name="Normal 15 6 4 2" xfId="12681"/>
    <cellStyle name="Normal 15 6 4 2 2" xfId="12682"/>
    <cellStyle name="Normal 15 6 4 2 2 2" xfId="12683"/>
    <cellStyle name="Normal 15 6 4 2 3" xfId="12684"/>
    <cellStyle name="Normal 15 6 4 3" xfId="12685"/>
    <cellStyle name="Normal 15 6 4 3 2" xfId="12686"/>
    <cellStyle name="Normal 15 6 4 4" xfId="12687"/>
    <cellStyle name="Normal 15 6 5" xfId="12688"/>
    <cellStyle name="Normal 15 6 5 2" xfId="12689"/>
    <cellStyle name="Normal 15 6 5 2 2" xfId="12690"/>
    <cellStyle name="Normal 15 6 5 3" xfId="12691"/>
    <cellStyle name="Normal 15 6 6" xfId="12692"/>
    <cellStyle name="Normal 15 6 6 2" xfId="12693"/>
    <cellStyle name="Normal 15 6 7" xfId="12694"/>
    <cellStyle name="Normal 15 7" xfId="12695"/>
    <cellStyle name="Normal 15 7 2" xfId="12696"/>
    <cellStyle name="Normal 15 7 2 2" xfId="12697"/>
    <cellStyle name="Normal 15 7 2 2 2" xfId="12698"/>
    <cellStyle name="Normal 15 7 2 2 2 2" xfId="12699"/>
    <cellStyle name="Normal 15 7 2 2 3" xfId="12700"/>
    <cellStyle name="Normal 15 7 2 3" xfId="12701"/>
    <cellStyle name="Normal 15 7 2 3 2" xfId="12702"/>
    <cellStyle name="Normal 15 7 2 4" xfId="12703"/>
    <cellStyle name="Normal 15 7 3" xfId="12704"/>
    <cellStyle name="Normal 15 7 3 2" xfId="12705"/>
    <cellStyle name="Normal 15 7 3 2 2" xfId="12706"/>
    <cellStyle name="Normal 15 7 3 2 2 2" xfId="12707"/>
    <cellStyle name="Normal 15 7 3 2 3" xfId="12708"/>
    <cellStyle name="Normal 15 7 3 3" xfId="12709"/>
    <cellStyle name="Normal 15 7 3 3 2" xfId="12710"/>
    <cellStyle name="Normal 15 7 3 4" xfId="12711"/>
    <cellStyle name="Normal 15 7 4" xfId="12712"/>
    <cellStyle name="Normal 15 7 4 2" xfId="12713"/>
    <cellStyle name="Normal 15 7 4 2 2" xfId="12714"/>
    <cellStyle name="Normal 15 7 4 3" xfId="12715"/>
    <cellStyle name="Normal 15 7 5" xfId="12716"/>
    <cellStyle name="Normal 15 7 5 2" xfId="12717"/>
    <cellStyle name="Normal 15 7 6" xfId="12718"/>
    <cellStyle name="Normal 15 8" xfId="12719"/>
    <cellStyle name="Normal 15 8 2" xfId="12720"/>
    <cellStyle name="Normal 15 8 2 2" xfId="12721"/>
    <cellStyle name="Normal 15 8 2 2 2" xfId="12722"/>
    <cellStyle name="Normal 15 8 2 3" xfId="12723"/>
    <cellStyle name="Normal 15 8 3" xfId="12724"/>
    <cellStyle name="Normal 15 8 3 2" xfId="12725"/>
    <cellStyle name="Normal 15 8 4" xfId="12726"/>
    <cellStyle name="Normal 15 9" xfId="12727"/>
    <cellStyle name="Normal 15 9 2" xfId="12728"/>
    <cellStyle name="Normal 15 9 2 2" xfId="12729"/>
    <cellStyle name="Normal 15 9 2 2 2" xfId="12730"/>
    <cellStyle name="Normal 15 9 2 3" xfId="12731"/>
    <cellStyle name="Normal 15 9 3" xfId="12732"/>
    <cellStyle name="Normal 15 9 3 2" xfId="12733"/>
    <cellStyle name="Normal 15 9 4" xfId="12734"/>
    <cellStyle name="Normal 16" xfId="12735"/>
    <cellStyle name="Normal 17" xfId="12736"/>
    <cellStyle name="Normal 18" xfId="12737"/>
    <cellStyle name="Normal 19" xfId="12738"/>
    <cellStyle name="Normal 19 2" xfId="12739"/>
    <cellStyle name="Normal 19 2 2" xfId="12740"/>
    <cellStyle name="Normal 19 2 2 2" xfId="12741"/>
    <cellStyle name="Normal 19 2 2 2 2" xfId="12742"/>
    <cellStyle name="Normal 19 2 2 2 2 2" xfId="12743"/>
    <cellStyle name="Normal 19 2 2 2 3" xfId="12744"/>
    <cellStyle name="Normal 19 2 2 3" xfId="12745"/>
    <cellStyle name="Normal 19 2 2 3 2" xfId="12746"/>
    <cellStyle name="Normal 19 2 2 4" xfId="12747"/>
    <cellStyle name="Normal 19 2 3" xfId="12748"/>
    <cellStyle name="Normal 19 2 3 2" xfId="12749"/>
    <cellStyle name="Normal 19 2 3 2 2" xfId="12750"/>
    <cellStyle name="Normal 19 2 3 3" xfId="12751"/>
    <cellStyle name="Normal 19 2 4" xfId="12752"/>
    <cellStyle name="Normal 19 2 4 2" xfId="12753"/>
    <cellStyle name="Normal 19 2 5" xfId="12754"/>
    <cellStyle name="Normal 19 3" xfId="12755"/>
    <cellStyle name="Normal 19 3 2" xfId="12756"/>
    <cellStyle name="Normal 19 3 2 2" xfId="12757"/>
    <cellStyle name="Normal 19 3 2 2 2" xfId="12758"/>
    <cellStyle name="Normal 19 3 2 3" xfId="12759"/>
    <cellStyle name="Normal 19 3 3" xfId="12760"/>
    <cellStyle name="Normal 19 3 3 2" xfId="12761"/>
    <cellStyle name="Normal 19 3 4" xfId="12762"/>
    <cellStyle name="Normal 19 4" xfId="12763"/>
    <cellStyle name="Normal 19 4 2" xfId="12764"/>
    <cellStyle name="Normal 19 4 2 2" xfId="12765"/>
    <cellStyle name="Normal 19 4 2 2 2" xfId="12766"/>
    <cellStyle name="Normal 19 4 2 3" xfId="12767"/>
    <cellStyle name="Normal 19 4 3" xfId="12768"/>
    <cellStyle name="Normal 19 4 3 2" xfId="12769"/>
    <cellStyle name="Normal 19 4 4" xfId="12770"/>
    <cellStyle name="Normal 19 5" xfId="12771"/>
    <cellStyle name="Normal 19 5 2" xfId="12772"/>
    <cellStyle name="Normal 19 5 2 2" xfId="12773"/>
    <cellStyle name="Normal 19 5 3" xfId="12774"/>
    <cellStyle name="Normal 19 6" xfId="12775"/>
    <cellStyle name="Normal 19 6 2" xfId="12776"/>
    <cellStyle name="Normal 19 7" xfId="12777"/>
    <cellStyle name="Normal 2" xfId="12778"/>
    <cellStyle name="Normal 2 2" xfId="12779"/>
    <cellStyle name="Normal 2 2 2" xfId="12780"/>
    <cellStyle name="Normal 2 2 3" xfId="12781"/>
    <cellStyle name="Normal 2 3" xfId="12782"/>
    <cellStyle name="Normal 2_Summary Tables" xfId="12783"/>
    <cellStyle name="Normal 20" xfId="12784"/>
    <cellStyle name="Normal 20 2" xfId="12785"/>
    <cellStyle name="Normal 21" xfId="12786"/>
    <cellStyle name="Normal 21 2" xfId="12787"/>
    <cellStyle name="Normal 21 2 2" xfId="12788"/>
    <cellStyle name="Normal 21 2 2 2" xfId="12789"/>
    <cellStyle name="Normal 21 2 2 2 2" xfId="12790"/>
    <cellStyle name="Normal 21 2 2 3" xfId="12791"/>
    <cellStyle name="Normal 21 2 3" xfId="12792"/>
    <cellStyle name="Normal 21 2 3 2" xfId="12793"/>
    <cellStyle name="Normal 21 2 4" xfId="12794"/>
    <cellStyle name="Normal 21 3" xfId="12795"/>
    <cellStyle name="Normal 21 3 2" xfId="12796"/>
    <cellStyle name="Normal 21 3 2 2" xfId="12797"/>
    <cellStyle name="Normal 21 3 3" xfId="12798"/>
    <cellStyle name="Normal 21 4" xfId="12799"/>
    <cellStyle name="Normal 21 4 2" xfId="12800"/>
    <cellStyle name="Normal 21 5" xfId="12801"/>
    <cellStyle name="Normal 22" xfId="12802"/>
    <cellStyle name="Normal 23" xfId="12803"/>
    <cellStyle name="Normal 23 2" xfId="12804"/>
    <cellStyle name="Normal 23 2 2" xfId="12805"/>
    <cellStyle name="Normal 23 3" xfId="12806"/>
    <cellStyle name="Normal 24" xfId="12807"/>
    <cellStyle name="Normal 24 2" xfId="12808"/>
    <cellStyle name="Normal 25" xfId="12809"/>
    <cellStyle name="Normal 25 2" xfId="12810"/>
    <cellStyle name="Normal 26" xfId="12811"/>
    <cellStyle name="Normal 27" xfId="12812"/>
    <cellStyle name="Normal 28" xfId="2"/>
    <cellStyle name="Normal 29" xfId="12813"/>
    <cellStyle name="Normal 3" xfId="12814"/>
    <cellStyle name="Normal 3 2" xfId="12815"/>
    <cellStyle name="Normal 30" xfId="12816"/>
    <cellStyle name="Normal 31" xfId="12817"/>
    <cellStyle name="Normal 32" xfId="12818"/>
    <cellStyle name="Normal 33" xfId="41038"/>
    <cellStyle name="Normal 34" xfId="41039"/>
    <cellStyle name="Normal 35" xfId="41040"/>
    <cellStyle name="Normal 4" xfId="12819"/>
    <cellStyle name="Normal 4 2" xfId="12820"/>
    <cellStyle name="Normal 4 3" xfId="12821"/>
    <cellStyle name="Normal 5" xfId="12822"/>
    <cellStyle name="Normal 5 10" xfId="12823"/>
    <cellStyle name="Normal 5 10 2" xfId="12824"/>
    <cellStyle name="Normal 5 10 2 2" xfId="12825"/>
    <cellStyle name="Normal 5 10 2 2 2" xfId="12826"/>
    <cellStyle name="Normal 5 10 2 2 2 2" xfId="12827"/>
    <cellStyle name="Normal 5 10 2 2 2 2 2" xfId="12828"/>
    <cellStyle name="Normal 5 10 2 2 2 2 2 2" xfId="12829"/>
    <cellStyle name="Normal 5 10 2 2 2 2 3" xfId="12830"/>
    <cellStyle name="Normal 5 10 2 2 2 3" xfId="12831"/>
    <cellStyle name="Normal 5 10 2 2 2 3 2" xfId="12832"/>
    <cellStyle name="Normal 5 10 2 2 2 4" xfId="12833"/>
    <cellStyle name="Normal 5 10 2 2 3" xfId="12834"/>
    <cellStyle name="Normal 5 10 2 2 3 2" xfId="12835"/>
    <cellStyle name="Normal 5 10 2 2 3 2 2" xfId="12836"/>
    <cellStyle name="Normal 5 10 2 2 3 3" xfId="12837"/>
    <cellStyle name="Normal 5 10 2 2 4" xfId="12838"/>
    <cellStyle name="Normal 5 10 2 2 4 2" xfId="12839"/>
    <cellStyle name="Normal 5 10 2 2 5" xfId="12840"/>
    <cellStyle name="Normal 5 10 2 3" xfId="12841"/>
    <cellStyle name="Normal 5 10 2 3 2" xfId="12842"/>
    <cellStyle name="Normal 5 10 2 3 2 2" xfId="12843"/>
    <cellStyle name="Normal 5 10 2 3 2 2 2" xfId="12844"/>
    <cellStyle name="Normal 5 10 2 3 2 3" xfId="12845"/>
    <cellStyle name="Normal 5 10 2 3 3" xfId="12846"/>
    <cellStyle name="Normal 5 10 2 3 3 2" xfId="12847"/>
    <cellStyle name="Normal 5 10 2 3 4" xfId="12848"/>
    <cellStyle name="Normal 5 10 2 4" xfId="12849"/>
    <cellStyle name="Normal 5 10 2 4 2" xfId="12850"/>
    <cellStyle name="Normal 5 10 2 4 2 2" xfId="12851"/>
    <cellStyle name="Normal 5 10 2 4 2 2 2" xfId="12852"/>
    <cellStyle name="Normal 5 10 2 4 2 3" xfId="12853"/>
    <cellStyle name="Normal 5 10 2 4 3" xfId="12854"/>
    <cellStyle name="Normal 5 10 2 4 3 2" xfId="12855"/>
    <cellStyle name="Normal 5 10 2 4 4" xfId="12856"/>
    <cellStyle name="Normal 5 10 2 5" xfId="12857"/>
    <cellStyle name="Normal 5 10 2 5 2" xfId="12858"/>
    <cellStyle name="Normal 5 10 2 5 2 2" xfId="12859"/>
    <cellStyle name="Normal 5 10 2 5 3" xfId="12860"/>
    <cellStyle name="Normal 5 10 2 6" xfId="12861"/>
    <cellStyle name="Normal 5 10 2 6 2" xfId="12862"/>
    <cellStyle name="Normal 5 10 2 7" xfId="12863"/>
    <cellStyle name="Normal 5 10 3" xfId="12864"/>
    <cellStyle name="Normal 5 10 3 2" xfId="12865"/>
    <cellStyle name="Normal 5 10 3 2 2" xfId="12866"/>
    <cellStyle name="Normal 5 10 3 2 2 2" xfId="12867"/>
    <cellStyle name="Normal 5 10 3 2 2 2 2" xfId="12868"/>
    <cellStyle name="Normal 5 10 3 2 2 3" xfId="12869"/>
    <cellStyle name="Normal 5 10 3 2 3" xfId="12870"/>
    <cellStyle name="Normal 5 10 3 2 3 2" xfId="12871"/>
    <cellStyle name="Normal 5 10 3 2 4" xfId="12872"/>
    <cellStyle name="Normal 5 10 3 3" xfId="12873"/>
    <cellStyle name="Normal 5 10 3 3 2" xfId="12874"/>
    <cellStyle name="Normal 5 10 3 3 2 2" xfId="12875"/>
    <cellStyle name="Normal 5 10 3 3 2 2 2" xfId="12876"/>
    <cellStyle name="Normal 5 10 3 3 2 3" xfId="12877"/>
    <cellStyle name="Normal 5 10 3 3 3" xfId="12878"/>
    <cellStyle name="Normal 5 10 3 3 3 2" xfId="12879"/>
    <cellStyle name="Normal 5 10 3 3 4" xfId="12880"/>
    <cellStyle name="Normal 5 10 3 4" xfId="12881"/>
    <cellStyle name="Normal 5 10 3 4 2" xfId="12882"/>
    <cellStyle name="Normal 5 10 3 4 2 2" xfId="12883"/>
    <cellStyle name="Normal 5 10 3 4 3" xfId="12884"/>
    <cellStyle name="Normal 5 10 3 5" xfId="12885"/>
    <cellStyle name="Normal 5 10 3 5 2" xfId="12886"/>
    <cellStyle name="Normal 5 10 3 6" xfId="12887"/>
    <cellStyle name="Normal 5 10 4" xfId="12888"/>
    <cellStyle name="Normal 5 10 4 2" xfId="12889"/>
    <cellStyle name="Normal 5 10 4 2 2" xfId="12890"/>
    <cellStyle name="Normal 5 10 4 2 2 2" xfId="12891"/>
    <cellStyle name="Normal 5 10 4 2 3" xfId="12892"/>
    <cellStyle name="Normal 5 10 4 3" xfId="12893"/>
    <cellStyle name="Normal 5 10 4 3 2" xfId="12894"/>
    <cellStyle name="Normal 5 10 4 4" xfId="12895"/>
    <cellStyle name="Normal 5 10 5" xfId="12896"/>
    <cellStyle name="Normal 5 10 5 2" xfId="12897"/>
    <cellStyle name="Normal 5 10 5 2 2" xfId="12898"/>
    <cellStyle name="Normal 5 10 5 2 2 2" xfId="12899"/>
    <cellStyle name="Normal 5 10 5 2 3" xfId="12900"/>
    <cellStyle name="Normal 5 10 5 3" xfId="12901"/>
    <cellStyle name="Normal 5 10 5 3 2" xfId="12902"/>
    <cellStyle name="Normal 5 10 5 4" xfId="12903"/>
    <cellStyle name="Normal 5 10 6" xfId="12904"/>
    <cellStyle name="Normal 5 10 6 2" xfId="12905"/>
    <cellStyle name="Normal 5 10 6 2 2" xfId="12906"/>
    <cellStyle name="Normal 5 10 6 3" xfId="12907"/>
    <cellStyle name="Normal 5 10 7" xfId="12908"/>
    <cellStyle name="Normal 5 10 7 2" xfId="12909"/>
    <cellStyle name="Normal 5 10 8" xfId="12910"/>
    <cellStyle name="Normal 5 10 9" xfId="12911"/>
    <cellStyle name="Normal 5 11" xfId="12912"/>
    <cellStyle name="Normal 5 11 2" xfId="12913"/>
    <cellStyle name="Normal 5 11 2 2" xfId="12914"/>
    <cellStyle name="Normal 5 11 2 2 2" xfId="12915"/>
    <cellStyle name="Normal 5 11 2 2 2 2" xfId="12916"/>
    <cellStyle name="Normal 5 11 2 2 2 2 2" xfId="12917"/>
    <cellStyle name="Normal 5 11 2 2 2 2 2 2" xfId="12918"/>
    <cellStyle name="Normal 5 11 2 2 2 2 3" xfId="12919"/>
    <cellStyle name="Normal 5 11 2 2 2 3" xfId="12920"/>
    <cellStyle name="Normal 5 11 2 2 2 3 2" xfId="12921"/>
    <cellStyle name="Normal 5 11 2 2 2 4" xfId="12922"/>
    <cellStyle name="Normal 5 11 2 2 3" xfId="12923"/>
    <cellStyle name="Normal 5 11 2 2 3 2" xfId="12924"/>
    <cellStyle name="Normal 5 11 2 2 3 2 2" xfId="12925"/>
    <cellStyle name="Normal 5 11 2 2 3 3" xfId="12926"/>
    <cellStyle name="Normal 5 11 2 2 4" xfId="12927"/>
    <cellStyle name="Normal 5 11 2 2 4 2" xfId="12928"/>
    <cellStyle name="Normal 5 11 2 2 5" xfId="12929"/>
    <cellStyle name="Normal 5 11 2 3" xfId="12930"/>
    <cellStyle name="Normal 5 11 2 3 2" xfId="12931"/>
    <cellStyle name="Normal 5 11 2 3 2 2" xfId="12932"/>
    <cellStyle name="Normal 5 11 2 3 2 2 2" xfId="12933"/>
    <cellStyle name="Normal 5 11 2 3 2 3" xfId="12934"/>
    <cellStyle name="Normal 5 11 2 3 3" xfId="12935"/>
    <cellStyle name="Normal 5 11 2 3 3 2" xfId="12936"/>
    <cellStyle name="Normal 5 11 2 3 4" xfId="12937"/>
    <cellStyle name="Normal 5 11 2 4" xfId="12938"/>
    <cellStyle name="Normal 5 11 2 4 2" xfId="12939"/>
    <cellStyle name="Normal 5 11 2 4 2 2" xfId="12940"/>
    <cellStyle name="Normal 5 11 2 4 2 2 2" xfId="12941"/>
    <cellStyle name="Normal 5 11 2 4 2 3" xfId="12942"/>
    <cellStyle name="Normal 5 11 2 4 3" xfId="12943"/>
    <cellStyle name="Normal 5 11 2 4 3 2" xfId="12944"/>
    <cellStyle name="Normal 5 11 2 4 4" xfId="12945"/>
    <cellStyle name="Normal 5 11 2 5" xfId="12946"/>
    <cellStyle name="Normal 5 11 2 5 2" xfId="12947"/>
    <cellStyle name="Normal 5 11 2 5 2 2" xfId="12948"/>
    <cellStyle name="Normal 5 11 2 5 3" xfId="12949"/>
    <cellStyle name="Normal 5 11 2 6" xfId="12950"/>
    <cellStyle name="Normal 5 11 2 6 2" xfId="12951"/>
    <cellStyle name="Normal 5 11 2 7" xfId="12952"/>
    <cellStyle name="Normal 5 11 3" xfId="12953"/>
    <cellStyle name="Normal 5 11 3 2" xfId="12954"/>
    <cellStyle name="Normal 5 11 3 2 2" xfId="12955"/>
    <cellStyle name="Normal 5 11 3 2 2 2" xfId="12956"/>
    <cellStyle name="Normal 5 11 3 2 2 2 2" xfId="12957"/>
    <cellStyle name="Normal 5 11 3 2 2 3" xfId="12958"/>
    <cellStyle name="Normal 5 11 3 2 3" xfId="12959"/>
    <cellStyle name="Normal 5 11 3 2 3 2" xfId="12960"/>
    <cellStyle name="Normal 5 11 3 2 4" xfId="12961"/>
    <cellStyle name="Normal 5 11 3 3" xfId="12962"/>
    <cellStyle name="Normal 5 11 3 3 2" xfId="12963"/>
    <cellStyle name="Normal 5 11 3 3 2 2" xfId="12964"/>
    <cellStyle name="Normal 5 11 3 3 2 2 2" xfId="12965"/>
    <cellStyle name="Normal 5 11 3 3 2 3" xfId="12966"/>
    <cellStyle name="Normal 5 11 3 3 3" xfId="12967"/>
    <cellStyle name="Normal 5 11 3 3 3 2" xfId="12968"/>
    <cellStyle name="Normal 5 11 3 3 4" xfId="12969"/>
    <cellStyle name="Normal 5 11 3 4" xfId="12970"/>
    <cellStyle name="Normal 5 11 3 4 2" xfId="12971"/>
    <cellStyle name="Normal 5 11 3 4 2 2" xfId="12972"/>
    <cellStyle name="Normal 5 11 3 4 3" xfId="12973"/>
    <cellStyle name="Normal 5 11 3 5" xfId="12974"/>
    <cellStyle name="Normal 5 11 3 5 2" xfId="12975"/>
    <cellStyle name="Normal 5 11 3 6" xfId="12976"/>
    <cellStyle name="Normal 5 11 4" xfId="12977"/>
    <cellStyle name="Normal 5 11 4 2" xfId="12978"/>
    <cellStyle name="Normal 5 11 4 2 2" xfId="12979"/>
    <cellStyle name="Normal 5 11 4 2 2 2" xfId="12980"/>
    <cellStyle name="Normal 5 11 4 2 3" xfId="12981"/>
    <cellStyle name="Normal 5 11 4 3" xfId="12982"/>
    <cellStyle name="Normal 5 11 4 3 2" xfId="12983"/>
    <cellStyle name="Normal 5 11 4 4" xfId="12984"/>
    <cellStyle name="Normal 5 11 5" xfId="12985"/>
    <cellStyle name="Normal 5 11 5 2" xfId="12986"/>
    <cellStyle name="Normal 5 11 5 2 2" xfId="12987"/>
    <cellStyle name="Normal 5 11 5 2 2 2" xfId="12988"/>
    <cellStyle name="Normal 5 11 5 2 3" xfId="12989"/>
    <cellStyle name="Normal 5 11 5 3" xfId="12990"/>
    <cellStyle name="Normal 5 11 5 3 2" xfId="12991"/>
    <cellStyle name="Normal 5 11 5 4" xfId="12992"/>
    <cellStyle name="Normal 5 11 6" xfId="12993"/>
    <cellStyle name="Normal 5 11 6 2" xfId="12994"/>
    <cellStyle name="Normal 5 11 6 2 2" xfId="12995"/>
    <cellStyle name="Normal 5 11 6 3" xfId="12996"/>
    <cellStyle name="Normal 5 11 7" xfId="12997"/>
    <cellStyle name="Normal 5 11 7 2" xfId="12998"/>
    <cellStyle name="Normal 5 11 8" xfId="12999"/>
    <cellStyle name="Normal 5 11 9" xfId="13000"/>
    <cellStyle name="Normal 5 12" xfId="13001"/>
    <cellStyle name="Normal 5 12 2" xfId="13002"/>
    <cellStyle name="Normal 5 12 2 2" xfId="13003"/>
    <cellStyle name="Normal 5 12 2 2 2" xfId="13004"/>
    <cellStyle name="Normal 5 12 2 2 2 2" xfId="13005"/>
    <cellStyle name="Normal 5 12 2 2 2 2 2" xfId="13006"/>
    <cellStyle name="Normal 5 12 2 2 2 2 2 2" xfId="13007"/>
    <cellStyle name="Normal 5 12 2 2 2 2 3" xfId="13008"/>
    <cellStyle name="Normal 5 12 2 2 2 3" xfId="13009"/>
    <cellStyle name="Normal 5 12 2 2 2 3 2" xfId="13010"/>
    <cellStyle name="Normal 5 12 2 2 2 4" xfId="13011"/>
    <cellStyle name="Normal 5 12 2 2 3" xfId="13012"/>
    <cellStyle name="Normal 5 12 2 2 3 2" xfId="13013"/>
    <cellStyle name="Normal 5 12 2 2 3 2 2" xfId="13014"/>
    <cellStyle name="Normal 5 12 2 2 3 3" xfId="13015"/>
    <cellStyle name="Normal 5 12 2 2 4" xfId="13016"/>
    <cellStyle name="Normal 5 12 2 2 4 2" xfId="13017"/>
    <cellStyle name="Normal 5 12 2 2 5" xfId="13018"/>
    <cellStyle name="Normal 5 12 2 3" xfId="13019"/>
    <cellStyle name="Normal 5 12 2 3 2" xfId="13020"/>
    <cellStyle name="Normal 5 12 2 3 2 2" xfId="13021"/>
    <cellStyle name="Normal 5 12 2 3 2 2 2" xfId="13022"/>
    <cellStyle name="Normal 5 12 2 3 2 3" xfId="13023"/>
    <cellStyle name="Normal 5 12 2 3 3" xfId="13024"/>
    <cellStyle name="Normal 5 12 2 3 3 2" xfId="13025"/>
    <cellStyle name="Normal 5 12 2 3 4" xfId="13026"/>
    <cellStyle name="Normal 5 12 2 4" xfId="13027"/>
    <cellStyle name="Normal 5 12 2 4 2" xfId="13028"/>
    <cellStyle name="Normal 5 12 2 4 2 2" xfId="13029"/>
    <cellStyle name="Normal 5 12 2 4 2 2 2" xfId="13030"/>
    <cellStyle name="Normal 5 12 2 4 2 3" xfId="13031"/>
    <cellStyle name="Normal 5 12 2 4 3" xfId="13032"/>
    <cellStyle name="Normal 5 12 2 4 3 2" xfId="13033"/>
    <cellStyle name="Normal 5 12 2 4 4" xfId="13034"/>
    <cellStyle name="Normal 5 12 2 5" xfId="13035"/>
    <cellStyle name="Normal 5 12 2 5 2" xfId="13036"/>
    <cellStyle name="Normal 5 12 2 5 2 2" xfId="13037"/>
    <cellStyle name="Normal 5 12 2 5 3" xfId="13038"/>
    <cellStyle name="Normal 5 12 2 6" xfId="13039"/>
    <cellStyle name="Normal 5 12 2 6 2" xfId="13040"/>
    <cellStyle name="Normal 5 12 2 7" xfId="13041"/>
    <cellStyle name="Normal 5 12 3" xfId="13042"/>
    <cellStyle name="Normal 5 12 3 2" xfId="13043"/>
    <cellStyle name="Normal 5 12 3 2 2" xfId="13044"/>
    <cellStyle name="Normal 5 12 3 2 2 2" xfId="13045"/>
    <cellStyle name="Normal 5 12 3 2 2 2 2" xfId="13046"/>
    <cellStyle name="Normal 5 12 3 2 2 3" xfId="13047"/>
    <cellStyle name="Normal 5 12 3 2 3" xfId="13048"/>
    <cellStyle name="Normal 5 12 3 2 3 2" xfId="13049"/>
    <cellStyle name="Normal 5 12 3 2 4" xfId="13050"/>
    <cellStyle name="Normal 5 12 3 3" xfId="13051"/>
    <cellStyle name="Normal 5 12 3 3 2" xfId="13052"/>
    <cellStyle name="Normal 5 12 3 3 2 2" xfId="13053"/>
    <cellStyle name="Normal 5 12 3 3 3" xfId="13054"/>
    <cellStyle name="Normal 5 12 3 4" xfId="13055"/>
    <cellStyle name="Normal 5 12 3 4 2" xfId="13056"/>
    <cellStyle name="Normal 5 12 3 5" xfId="13057"/>
    <cellStyle name="Normal 5 12 4" xfId="13058"/>
    <cellStyle name="Normal 5 12 4 2" xfId="13059"/>
    <cellStyle name="Normal 5 12 4 2 2" xfId="13060"/>
    <cellStyle name="Normal 5 12 4 2 2 2" xfId="13061"/>
    <cellStyle name="Normal 5 12 4 2 3" xfId="13062"/>
    <cellStyle name="Normal 5 12 4 3" xfId="13063"/>
    <cellStyle name="Normal 5 12 4 3 2" xfId="13064"/>
    <cellStyle name="Normal 5 12 4 4" xfId="13065"/>
    <cellStyle name="Normal 5 12 5" xfId="13066"/>
    <cellStyle name="Normal 5 12 5 2" xfId="13067"/>
    <cellStyle name="Normal 5 12 5 2 2" xfId="13068"/>
    <cellStyle name="Normal 5 12 5 2 2 2" xfId="13069"/>
    <cellStyle name="Normal 5 12 5 2 3" xfId="13070"/>
    <cellStyle name="Normal 5 12 5 3" xfId="13071"/>
    <cellStyle name="Normal 5 12 5 3 2" xfId="13072"/>
    <cellStyle name="Normal 5 12 5 4" xfId="13073"/>
    <cellStyle name="Normal 5 12 6" xfId="13074"/>
    <cellStyle name="Normal 5 12 6 2" xfId="13075"/>
    <cellStyle name="Normal 5 12 6 2 2" xfId="13076"/>
    <cellStyle name="Normal 5 12 6 3" xfId="13077"/>
    <cellStyle name="Normal 5 12 7" xfId="13078"/>
    <cellStyle name="Normal 5 12 7 2" xfId="13079"/>
    <cellStyle name="Normal 5 12 8" xfId="13080"/>
    <cellStyle name="Normal 5 13" xfId="13081"/>
    <cellStyle name="Normal 5 13 2" xfId="13082"/>
    <cellStyle name="Normal 5 13 2 2" xfId="13083"/>
    <cellStyle name="Normal 5 13 2 2 2" xfId="13084"/>
    <cellStyle name="Normal 5 13 2 2 2 2" xfId="13085"/>
    <cellStyle name="Normal 5 13 2 2 2 2 2" xfId="13086"/>
    <cellStyle name="Normal 5 13 2 2 2 2 2 2" xfId="13087"/>
    <cellStyle name="Normal 5 13 2 2 2 2 3" xfId="13088"/>
    <cellStyle name="Normal 5 13 2 2 2 3" xfId="13089"/>
    <cellStyle name="Normal 5 13 2 2 2 3 2" xfId="13090"/>
    <cellStyle name="Normal 5 13 2 2 2 4" xfId="13091"/>
    <cellStyle name="Normal 5 13 2 2 3" xfId="13092"/>
    <cellStyle name="Normal 5 13 2 2 3 2" xfId="13093"/>
    <cellStyle name="Normal 5 13 2 2 3 2 2" xfId="13094"/>
    <cellStyle name="Normal 5 13 2 2 3 3" xfId="13095"/>
    <cellStyle name="Normal 5 13 2 2 4" xfId="13096"/>
    <cellStyle name="Normal 5 13 2 2 4 2" xfId="13097"/>
    <cellStyle name="Normal 5 13 2 2 5" xfId="13098"/>
    <cellStyle name="Normal 5 13 2 3" xfId="13099"/>
    <cellStyle name="Normal 5 13 2 3 2" xfId="13100"/>
    <cellStyle name="Normal 5 13 2 3 2 2" xfId="13101"/>
    <cellStyle name="Normal 5 13 2 3 2 2 2" xfId="13102"/>
    <cellStyle name="Normal 5 13 2 3 2 3" xfId="13103"/>
    <cellStyle name="Normal 5 13 2 3 3" xfId="13104"/>
    <cellStyle name="Normal 5 13 2 3 3 2" xfId="13105"/>
    <cellStyle name="Normal 5 13 2 3 4" xfId="13106"/>
    <cellStyle name="Normal 5 13 2 4" xfId="13107"/>
    <cellStyle name="Normal 5 13 2 4 2" xfId="13108"/>
    <cellStyle name="Normal 5 13 2 4 2 2" xfId="13109"/>
    <cellStyle name="Normal 5 13 2 4 2 2 2" xfId="13110"/>
    <cellStyle name="Normal 5 13 2 4 2 3" xfId="13111"/>
    <cellStyle name="Normal 5 13 2 4 3" xfId="13112"/>
    <cellStyle name="Normal 5 13 2 4 3 2" xfId="13113"/>
    <cellStyle name="Normal 5 13 2 4 4" xfId="13114"/>
    <cellStyle name="Normal 5 13 2 5" xfId="13115"/>
    <cellStyle name="Normal 5 13 2 5 2" xfId="13116"/>
    <cellStyle name="Normal 5 13 2 5 2 2" xfId="13117"/>
    <cellStyle name="Normal 5 13 2 5 3" xfId="13118"/>
    <cellStyle name="Normal 5 13 2 6" xfId="13119"/>
    <cellStyle name="Normal 5 13 2 6 2" xfId="13120"/>
    <cellStyle name="Normal 5 13 2 7" xfId="13121"/>
    <cellStyle name="Normal 5 13 3" xfId="13122"/>
    <cellStyle name="Normal 5 13 3 2" xfId="13123"/>
    <cellStyle name="Normal 5 13 3 2 2" xfId="13124"/>
    <cellStyle name="Normal 5 13 3 2 2 2" xfId="13125"/>
    <cellStyle name="Normal 5 13 3 2 2 2 2" xfId="13126"/>
    <cellStyle name="Normal 5 13 3 2 2 3" xfId="13127"/>
    <cellStyle name="Normal 5 13 3 2 3" xfId="13128"/>
    <cellStyle name="Normal 5 13 3 2 3 2" xfId="13129"/>
    <cellStyle name="Normal 5 13 3 2 4" xfId="13130"/>
    <cellStyle name="Normal 5 13 3 3" xfId="13131"/>
    <cellStyle name="Normal 5 13 3 3 2" xfId="13132"/>
    <cellStyle name="Normal 5 13 3 3 2 2" xfId="13133"/>
    <cellStyle name="Normal 5 13 3 3 3" xfId="13134"/>
    <cellStyle name="Normal 5 13 3 4" xfId="13135"/>
    <cellStyle name="Normal 5 13 3 4 2" xfId="13136"/>
    <cellStyle name="Normal 5 13 3 5" xfId="13137"/>
    <cellStyle name="Normal 5 13 4" xfId="13138"/>
    <cellStyle name="Normal 5 13 4 2" xfId="13139"/>
    <cellStyle name="Normal 5 13 4 2 2" xfId="13140"/>
    <cellStyle name="Normal 5 13 4 2 2 2" xfId="13141"/>
    <cellStyle name="Normal 5 13 4 2 3" xfId="13142"/>
    <cellStyle name="Normal 5 13 4 3" xfId="13143"/>
    <cellStyle name="Normal 5 13 4 3 2" xfId="13144"/>
    <cellStyle name="Normal 5 13 4 4" xfId="13145"/>
    <cellStyle name="Normal 5 13 5" xfId="13146"/>
    <cellStyle name="Normal 5 13 5 2" xfId="13147"/>
    <cellStyle name="Normal 5 13 5 2 2" xfId="13148"/>
    <cellStyle name="Normal 5 13 5 2 2 2" xfId="13149"/>
    <cellStyle name="Normal 5 13 5 2 3" xfId="13150"/>
    <cellStyle name="Normal 5 13 5 3" xfId="13151"/>
    <cellStyle name="Normal 5 13 5 3 2" xfId="13152"/>
    <cellStyle name="Normal 5 13 5 4" xfId="13153"/>
    <cellStyle name="Normal 5 13 6" xfId="13154"/>
    <cellStyle name="Normal 5 13 6 2" xfId="13155"/>
    <cellStyle name="Normal 5 13 6 2 2" xfId="13156"/>
    <cellStyle name="Normal 5 13 6 3" xfId="13157"/>
    <cellStyle name="Normal 5 13 7" xfId="13158"/>
    <cellStyle name="Normal 5 13 7 2" xfId="13159"/>
    <cellStyle name="Normal 5 13 8" xfId="13160"/>
    <cellStyle name="Normal 5 14" xfId="13161"/>
    <cellStyle name="Normal 5 14 2" xfId="13162"/>
    <cellStyle name="Normal 5 14 2 2" xfId="13163"/>
    <cellStyle name="Normal 5 14 2 2 2" xfId="13164"/>
    <cellStyle name="Normal 5 14 2 2 2 2" xfId="13165"/>
    <cellStyle name="Normal 5 14 2 2 2 2 2" xfId="13166"/>
    <cellStyle name="Normal 5 14 2 2 2 3" xfId="13167"/>
    <cellStyle name="Normal 5 14 2 2 3" xfId="13168"/>
    <cellStyle name="Normal 5 14 2 2 3 2" xfId="13169"/>
    <cellStyle name="Normal 5 14 2 2 4" xfId="13170"/>
    <cellStyle name="Normal 5 14 2 3" xfId="13171"/>
    <cellStyle name="Normal 5 14 2 3 2" xfId="13172"/>
    <cellStyle name="Normal 5 14 2 3 2 2" xfId="13173"/>
    <cellStyle name="Normal 5 14 2 3 3" xfId="13174"/>
    <cellStyle name="Normal 5 14 2 4" xfId="13175"/>
    <cellStyle name="Normal 5 14 2 4 2" xfId="13176"/>
    <cellStyle name="Normal 5 14 2 5" xfId="13177"/>
    <cellStyle name="Normal 5 14 3" xfId="13178"/>
    <cellStyle name="Normal 5 14 3 2" xfId="13179"/>
    <cellStyle name="Normal 5 14 3 2 2" xfId="13180"/>
    <cellStyle name="Normal 5 14 3 2 2 2" xfId="13181"/>
    <cellStyle name="Normal 5 14 3 2 3" xfId="13182"/>
    <cellStyle name="Normal 5 14 3 3" xfId="13183"/>
    <cellStyle name="Normal 5 14 3 3 2" xfId="13184"/>
    <cellStyle name="Normal 5 14 3 4" xfId="13185"/>
    <cellStyle name="Normal 5 14 4" xfId="13186"/>
    <cellStyle name="Normal 5 14 4 2" xfId="13187"/>
    <cellStyle name="Normal 5 14 4 2 2" xfId="13188"/>
    <cellStyle name="Normal 5 14 4 2 2 2" xfId="13189"/>
    <cellStyle name="Normal 5 14 4 2 3" xfId="13190"/>
    <cellStyle name="Normal 5 14 4 3" xfId="13191"/>
    <cellStyle name="Normal 5 14 4 3 2" xfId="13192"/>
    <cellStyle name="Normal 5 14 4 4" xfId="13193"/>
    <cellStyle name="Normal 5 14 5" xfId="13194"/>
    <cellStyle name="Normal 5 14 5 2" xfId="13195"/>
    <cellStyle name="Normal 5 14 5 2 2" xfId="13196"/>
    <cellStyle name="Normal 5 14 5 3" xfId="13197"/>
    <cellStyle name="Normal 5 14 6" xfId="13198"/>
    <cellStyle name="Normal 5 14 6 2" xfId="13199"/>
    <cellStyle name="Normal 5 14 7" xfId="13200"/>
    <cellStyle name="Normal 5 15" xfId="13201"/>
    <cellStyle name="Normal 5 15 2" xfId="13202"/>
    <cellStyle name="Normal 5 15 2 2" xfId="13203"/>
    <cellStyle name="Normal 5 15 2 2 2" xfId="13204"/>
    <cellStyle name="Normal 5 15 2 2 2 2" xfId="13205"/>
    <cellStyle name="Normal 5 15 2 2 3" xfId="13206"/>
    <cellStyle name="Normal 5 15 2 3" xfId="13207"/>
    <cellStyle name="Normal 5 15 2 3 2" xfId="13208"/>
    <cellStyle name="Normal 5 15 2 4" xfId="13209"/>
    <cellStyle name="Normal 5 15 3" xfId="13210"/>
    <cellStyle name="Normal 5 15 3 2" xfId="13211"/>
    <cellStyle name="Normal 5 15 3 2 2" xfId="13212"/>
    <cellStyle name="Normal 5 15 3 2 2 2" xfId="13213"/>
    <cellStyle name="Normal 5 15 3 2 3" xfId="13214"/>
    <cellStyle name="Normal 5 15 3 3" xfId="13215"/>
    <cellStyle name="Normal 5 15 3 3 2" xfId="13216"/>
    <cellStyle name="Normal 5 15 3 4" xfId="13217"/>
    <cellStyle name="Normal 5 15 4" xfId="13218"/>
    <cellStyle name="Normal 5 15 4 2" xfId="13219"/>
    <cellStyle name="Normal 5 15 4 2 2" xfId="13220"/>
    <cellStyle name="Normal 5 15 4 3" xfId="13221"/>
    <cellStyle name="Normal 5 15 5" xfId="13222"/>
    <cellStyle name="Normal 5 15 5 2" xfId="13223"/>
    <cellStyle name="Normal 5 15 6" xfId="13224"/>
    <cellStyle name="Normal 5 16" xfId="13225"/>
    <cellStyle name="Normal 5 16 2" xfId="13226"/>
    <cellStyle name="Normal 5 16 2 2" xfId="13227"/>
    <cellStyle name="Normal 5 16 2 2 2" xfId="13228"/>
    <cellStyle name="Normal 5 16 2 3" xfId="13229"/>
    <cellStyle name="Normal 5 16 3" xfId="13230"/>
    <cellStyle name="Normal 5 16 3 2" xfId="13231"/>
    <cellStyle name="Normal 5 16 4" xfId="13232"/>
    <cellStyle name="Normal 5 17" xfId="13233"/>
    <cellStyle name="Normal 5 17 2" xfId="13234"/>
    <cellStyle name="Normal 5 17 2 2" xfId="13235"/>
    <cellStyle name="Normal 5 17 2 2 2" xfId="13236"/>
    <cellStyle name="Normal 5 17 2 3" xfId="13237"/>
    <cellStyle name="Normal 5 17 3" xfId="13238"/>
    <cellStyle name="Normal 5 17 3 2" xfId="13239"/>
    <cellStyle name="Normal 5 17 4" xfId="13240"/>
    <cellStyle name="Normal 5 18" xfId="13241"/>
    <cellStyle name="Normal 5 18 2" xfId="13242"/>
    <cellStyle name="Normal 5 18 2 2" xfId="13243"/>
    <cellStyle name="Normal 5 18 3" xfId="13244"/>
    <cellStyle name="Normal 5 19" xfId="13245"/>
    <cellStyle name="Normal 5 19 2" xfId="13246"/>
    <cellStyle name="Normal 5 2" xfId="13247"/>
    <cellStyle name="Normal 5 2 10" xfId="13248"/>
    <cellStyle name="Normal 5 2 10 2" xfId="13249"/>
    <cellStyle name="Normal 5 2 10 2 2" xfId="13250"/>
    <cellStyle name="Normal 5 2 10 2 2 2" xfId="13251"/>
    <cellStyle name="Normal 5 2 10 2 2 2 2" xfId="13252"/>
    <cellStyle name="Normal 5 2 10 2 2 2 2 2" xfId="13253"/>
    <cellStyle name="Normal 5 2 10 2 2 2 3" xfId="13254"/>
    <cellStyle name="Normal 5 2 10 2 2 3" xfId="13255"/>
    <cellStyle name="Normal 5 2 10 2 2 3 2" xfId="13256"/>
    <cellStyle name="Normal 5 2 10 2 2 4" xfId="13257"/>
    <cellStyle name="Normal 5 2 10 2 3" xfId="13258"/>
    <cellStyle name="Normal 5 2 10 2 3 2" xfId="13259"/>
    <cellStyle name="Normal 5 2 10 2 3 2 2" xfId="13260"/>
    <cellStyle name="Normal 5 2 10 2 3 3" xfId="13261"/>
    <cellStyle name="Normal 5 2 10 2 4" xfId="13262"/>
    <cellStyle name="Normal 5 2 10 2 4 2" xfId="13263"/>
    <cellStyle name="Normal 5 2 10 2 5" xfId="13264"/>
    <cellStyle name="Normal 5 2 10 3" xfId="13265"/>
    <cellStyle name="Normal 5 2 10 3 2" xfId="13266"/>
    <cellStyle name="Normal 5 2 10 3 2 2" xfId="13267"/>
    <cellStyle name="Normal 5 2 10 3 2 2 2" xfId="13268"/>
    <cellStyle name="Normal 5 2 10 3 2 3" xfId="13269"/>
    <cellStyle name="Normal 5 2 10 3 3" xfId="13270"/>
    <cellStyle name="Normal 5 2 10 3 3 2" xfId="13271"/>
    <cellStyle name="Normal 5 2 10 3 4" xfId="13272"/>
    <cellStyle name="Normal 5 2 10 4" xfId="13273"/>
    <cellStyle name="Normal 5 2 10 4 2" xfId="13274"/>
    <cellStyle name="Normal 5 2 10 4 2 2" xfId="13275"/>
    <cellStyle name="Normal 5 2 10 4 2 2 2" xfId="13276"/>
    <cellStyle name="Normal 5 2 10 4 2 3" xfId="13277"/>
    <cellStyle name="Normal 5 2 10 4 3" xfId="13278"/>
    <cellStyle name="Normal 5 2 10 4 3 2" xfId="13279"/>
    <cellStyle name="Normal 5 2 10 4 4" xfId="13280"/>
    <cellStyle name="Normal 5 2 10 5" xfId="13281"/>
    <cellStyle name="Normal 5 2 10 5 2" xfId="13282"/>
    <cellStyle name="Normal 5 2 10 5 2 2" xfId="13283"/>
    <cellStyle name="Normal 5 2 10 5 3" xfId="13284"/>
    <cellStyle name="Normal 5 2 10 6" xfId="13285"/>
    <cellStyle name="Normal 5 2 10 6 2" xfId="13286"/>
    <cellStyle name="Normal 5 2 10 7" xfId="13287"/>
    <cellStyle name="Normal 5 2 11" xfId="13288"/>
    <cellStyle name="Normal 5 2 11 2" xfId="13289"/>
    <cellStyle name="Normal 5 2 11 2 2" xfId="13290"/>
    <cellStyle name="Normal 5 2 11 2 2 2" xfId="13291"/>
    <cellStyle name="Normal 5 2 11 2 2 2 2" xfId="13292"/>
    <cellStyle name="Normal 5 2 11 2 2 3" xfId="13293"/>
    <cellStyle name="Normal 5 2 11 2 3" xfId="13294"/>
    <cellStyle name="Normal 5 2 11 2 3 2" xfId="13295"/>
    <cellStyle name="Normal 5 2 11 2 4" xfId="13296"/>
    <cellStyle name="Normal 5 2 11 3" xfId="13297"/>
    <cellStyle name="Normal 5 2 11 3 2" xfId="13298"/>
    <cellStyle name="Normal 5 2 11 3 2 2" xfId="13299"/>
    <cellStyle name="Normal 5 2 11 3 2 2 2" xfId="13300"/>
    <cellStyle name="Normal 5 2 11 3 2 3" xfId="13301"/>
    <cellStyle name="Normal 5 2 11 3 3" xfId="13302"/>
    <cellStyle name="Normal 5 2 11 3 3 2" xfId="13303"/>
    <cellStyle name="Normal 5 2 11 3 4" xfId="13304"/>
    <cellStyle name="Normal 5 2 11 4" xfId="13305"/>
    <cellStyle name="Normal 5 2 11 4 2" xfId="13306"/>
    <cellStyle name="Normal 5 2 11 4 2 2" xfId="13307"/>
    <cellStyle name="Normal 5 2 11 4 3" xfId="13308"/>
    <cellStyle name="Normal 5 2 11 5" xfId="13309"/>
    <cellStyle name="Normal 5 2 11 5 2" xfId="13310"/>
    <cellStyle name="Normal 5 2 11 6" xfId="13311"/>
    <cellStyle name="Normal 5 2 12" xfId="13312"/>
    <cellStyle name="Normal 5 2 12 2" xfId="13313"/>
    <cellStyle name="Normal 5 2 12 2 2" xfId="13314"/>
    <cellStyle name="Normal 5 2 12 2 2 2" xfId="13315"/>
    <cellStyle name="Normal 5 2 12 2 3" xfId="13316"/>
    <cellStyle name="Normal 5 2 12 3" xfId="13317"/>
    <cellStyle name="Normal 5 2 12 3 2" xfId="13318"/>
    <cellStyle name="Normal 5 2 12 4" xfId="13319"/>
    <cellStyle name="Normal 5 2 13" xfId="13320"/>
    <cellStyle name="Normal 5 2 13 2" xfId="13321"/>
    <cellStyle name="Normal 5 2 13 2 2" xfId="13322"/>
    <cellStyle name="Normal 5 2 13 2 2 2" xfId="13323"/>
    <cellStyle name="Normal 5 2 13 2 3" xfId="13324"/>
    <cellStyle name="Normal 5 2 13 3" xfId="13325"/>
    <cellStyle name="Normal 5 2 13 3 2" xfId="13326"/>
    <cellStyle name="Normal 5 2 13 4" xfId="13327"/>
    <cellStyle name="Normal 5 2 14" xfId="13328"/>
    <cellStyle name="Normal 5 2 14 2" xfId="13329"/>
    <cellStyle name="Normal 5 2 14 2 2" xfId="13330"/>
    <cellStyle name="Normal 5 2 14 3" xfId="13331"/>
    <cellStyle name="Normal 5 2 15" xfId="13332"/>
    <cellStyle name="Normal 5 2 15 2" xfId="13333"/>
    <cellStyle name="Normal 5 2 16" xfId="13334"/>
    <cellStyle name="Normal 5 2 17" xfId="13335"/>
    <cellStyle name="Normal 5 2 18" xfId="13336"/>
    <cellStyle name="Normal 5 2 2" xfId="13337"/>
    <cellStyle name="Normal 5 2 2 10" xfId="13338"/>
    <cellStyle name="Normal 5 2 2 10 2" xfId="13339"/>
    <cellStyle name="Normal 5 2 2 10 2 2" xfId="13340"/>
    <cellStyle name="Normal 5 2 2 10 2 2 2" xfId="13341"/>
    <cellStyle name="Normal 5 2 2 10 2 3" xfId="13342"/>
    <cellStyle name="Normal 5 2 2 10 3" xfId="13343"/>
    <cellStyle name="Normal 5 2 2 10 3 2" xfId="13344"/>
    <cellStyle name="Normal 5 2 2 10 4" xfId="13345"/>
    <cellStyle name="Normal 5 2 2 11" xfId="13346"/>
    <cellStyle name="Normal 5 2 2 11 2" xfId="13347"/>
    <cellStyle name="Normal 5 2 2 11 2 2" xfId="13348"/>
    <cellStyle name="Normal 5 2 2 11 2 2 2" xfId="13349"/>
    <cellStyle name="Normal 5 2 2 11 2 3" xfId="13350"/>
    <cellStyle name="Normal 5 2 2 11 3" xfId="13351"/>
    <cellStyle name="Normal 5 2 2 11 3 2" xfId="13352"/>
    <cellStyle name="Normal 5 2 2 11 4" xfId="13353"/>
    <cellStyle name="Normal 5 2 2 12" xfId="13354"/>
    <cellStyle name="Normal 5 2 2 12 2" xfId="13355"/>
    <cellStyle name="Normal 5 2 2 12 2 2" xfId="13356"/>
    <cellStyle name="Normal 5 2 2 12 3" xfId="13357"/>
    <cellStyle name="Normal 5 2 2 13" xfId="13358"/>
    <cellStyle name="Normal 5 2 2 13 2" xfId="13359"/>
    <cellStyle name="Normal 5 2 2 14" xfId="13360"/>
    <cellStyle name="Normal 5 2 2 15" xfId="13361"/>
    <cellStyle name="Normal 5 2 2 16" xfId="13362"/>
    <cellStyle name="Normal 5 2 2 2" xfId="13363"/>
    <cellStyle name="Normal 5 2 2 2 10" xfId="13364"/>
    <cellStyle name="Normal 5 2 2 2 10 2" xfId="13365"/>
    <cellStyle name="Normal 5 2 2 2 10 2 2" xfId="13366"/>
    <cellStyle name="Normal 5 2 2 2 10 2 2 2" xfId="13367"/>
    <cellStyle name="Normal 5 2 2 2 10 2 3" xfId="13368"/>
    <cellStyle name="Normal 5 2 2 2 10 3" xfId="13369"/>
    <cellStyle name="Normal 5 2 2 2 10 3 2" xfId="13370"/>
    <cellStyle name="Normal 5 2 2 2 10 4" xfId="13371"/>
    <cellStyle name="Normal 5 2 2 2 11" xfId="13372"/>
    <cellStyle name="Normal 5 2 2 2 11 2" xfId="13373"/>
    <cellStyle name="Normal 5 2 2 2 11 2 2" xfId="13374"/>
    <cellStyle name="Normal 5 2 2 2 11 3" xfId="13375"/>
    <cellStyle name="Normal 5 2 2 2 12" xfId="13376"/>
    <cellStyle name="Normal 5 2 2 2 12 2" xfId="13377"/>
    <cellStyle name="Normal 5 2 2 2 13" xfId="13378"/>
    <cellStyle name="Normal 5 2 2 2 14" xfId="13379"/>
    <cellStyle name="Normal 5 2 2 2 2" xfId="13380"/>
    <cellStyle name="Normal 5 2 2 2 2 10" xfId="13381"/>
    <cellStyle name="Normal 5 2 2 2 2 10 2" xfId="13382"/>
    <cellStyle name="Normal 5 2 2 2 2 10 2 2" xfId="13383"/>
    <cellStyle name="Normal 5 2 2 2 2 10 3" xfId="13384"/>
    <cellStyle name="Normal 5 2 2 2 2 11" xfId="13385"/>
    <cellStyle name="Normal 5 2 2 2 2 11 2" xfId="13386"/>
    <cellStyle name="Normal 5 2 2 2 2 12" xfId="13387"/>
    <cellStyle name="Normal 5 2 2 2 2 13" xfId="13388"/>
    <cellStyle name="Normal 5 2 2 2 2 2" xfId="13389"/>
    <cellStyle name="Normal 5 2 2 2 2 2 2" xfId="13390"/>
    <cellStyle name="Normal 5 2 2 2 2 2 2 2" xfId="13391"/>
    <cellStyle name="Normal 5 2 2 2 2 2 2 2 2" xfId="13392"/>
    <cellStyle name="Normal 5 2 2 2 2 2 2 2 2 2" xfId="13393"/>
    <cellStyle name="Normal 5 2 2 2 2 2 2 2 2 2 2" xfId="13394"/>
    <cellStyle name="Normal 5 2 2 2 2 2 2 2 2 2 2 2" xfId="13395"/>
    <cellStyle name="Normal 5 2 2 2 2 2 2 2 2 2 3" xfId="13396"/>
    <cellStyle name="Normal 5 2 2 2 2 2 2 2 2 3" xfId="13397"/>
    <cellStyle name="Normal 5 2 2 2 2 2 2 2 2 3 2" xfId="13398"/>
    <cellStyle name="Normal 5 2 2 2 2 2 2 2 2 4" xfId="13399"/>
    <cellStyle name="Normal 5 2 2 2 2 2 2 2 3" xfId="13400"/>
    <cellStyle name="Normal 5 2 2 2 2 2 2 2 3 2" xfId="13401"/>
    <cellStyle name="Normal 5 2 2 2 2 2 2 2 3 2 2" xfId="13402"/>
    <cellStyle name="Normal 5 2 2 2 2 2 2 2 3 3" xfId="13403"/>
    <cellStyle name="Normal 5 2 2 2 2 2 2 2 4" xfId="13404"/>
    <cellStyle name="Normal 5 2 2 2 2 2 2 2 4 2" xfId="13405"/>
    <cellStyle name="Normal 5 2 2 2 2 2 2 2 5" xfId="13406"/>
    <cellStyle name="Normal 5 2 2 2 2 2 2 3" xfId="13407"/>
    <cellStyle name="Normal 5 2 2 2 2 2 2 3 2" xfId="13408"/>
    <cellStyle name="Normal 5 2 2 2 2 2 2 3 2 2" xfId="13409"/>
    <cellStyle name="Normal 5 2 2 2 2 2 2 3 2 2 2" xfId="13410"/>
    <cellStyle name="Normal 5 2 2 2 2 2 2 3 2 3" xfId="13411"/>
    <cellStyle name="Normal 5 2 2 2 2 2 2 3 3" xfId="13412"/>
    <cellStyle name="Normal 5 2 2 2 2 2 2 3 3 2" xfId="13413"/>
    <cellStyle name="Normal 5 2 2 2 2 2 2 3 4" xfId="13414"/>
    <cellStyle name="Normal 5 2 2 2 2 2 2 4" xfId="13415"/>
    <cellStyle name="Normal 5 2 2 2 2 2 2 4 2" xfId="13416"/>
    <cellStyle name="Normal 5 2 2 2 2 2 2 4 2 2" xfId="13417"/>
    <cellStyle name="Normal 5 2 2 2 2 2 2 4 2 2 2" xfId="13418"/>
    <cellStyle name="Normal 5 2 2 2 2 2 2 4 2 3" xfId="13419"/>
    <cellStyle name="Normal 5 2 2 2 2 2 2 4 3" xfId="13420"/>
    <cellStyle name="Normal 5 2 2 2 2 2 2 4 3 2" xfId="13421"/>
    <cellStyle name="Normal 5 2 2 2 2 2 2 4 4" xfId="13422"/>
    <cellStyle name="Normal 5 2 2 2 2 2 2 5" xfId="13423"/>
    <cellStyle name="Normal 5 2 2 2 2 2 2 5 2" xfId="13424"/>
    <cellStyle name="Normal 5 2 2 2 2 2 2 5 2 2" xfId="13425"/>
    <cellStyle name="Normal 5 2 2 2 2 2 2 5 3" xfId="13426"/>
    <cellStyle name="Normal 5 2 2 2 2 2 2 6" xfId="13427"/>
    <cellStyle name="Normal 5 2 2 2 2 2 2 6 2" xfId="13428"/>
    <cellStyle name="Normal 5 2 2 2 2 2 2 7" xfId="13429"/>
    <cellStyle name="Normal 5 2 2 2 2 2 3" xfId="13430"/>
    <cellStyle name="Normal 5 2 2 2 2 2 3 2" xfId="13431"/>
    <cellStyle name="Normal 5 2 2 2 2 2 3 2 2" xfId="13432"/>
    <cellStyle name="Normal 5 2 2 2 2 2 3 2 2 2" xfId="13433"/>
    <cellStyle name="Normal 5 2 2 2 2 2 3 2 2 2 2" xfId="13434"/>
    <cellStyle name="Normal 5 2 2 2 2 2 3 2 2 3" xfId="13435"/>
    <cellStyle name="Normal 5 2 2 2 2 2 3 2 3" xfId="13436"/>
    <cellStyle name="Normal 5 2 2 2 2 2 3 2 3 2" xfId="13437"/>
    <cellStyle name="Normal 5 2 2 2 2 2 3 2 4" xfId="13438"/>
    <cellStyle name="Normal 5 2 2 2 2 2 3 3" xfId="13439"/>
    <cellStyle name="Normal 5 2 2 2 2 2 3 3 2" xfId="13440"/>
    <cellStyle name="Normal 5 2 2 2 2 2 3 3 2 2" xfId="13441"/>
    <cellStyle name="Normal 5 2 2 2 2 2 3 3 2 2 2" xfId="13442"/>
    <cellStyle name="Normal 5 2 2 2 2 2 3 3 2 3" xfId="13443"/>
    <cellStyle name="Normal 5 2 2 2 2 2 3 3 3" xfId="13444"/>
    <cellStyle name="Normal 5 2 2 2 2 2 3 3 3 2" xfId="13445"/>
    <cellStyle name="Normal 5 2 2 2 2 2 3 3 4" xfId="13446"/>
    <cellStyle name="Normal 5 2 2 2 2 2 3 4" xfId="13447"/>
    <cellStyle name="Normal 5 2 2 2 2 2 3 4 2" xfId="13448"/>
    <cellStyle name="Normal 5 2 2 2 2 2 3 4 2 2" xfId="13449"/>
    <cellStyle name="Normal 5 2 2 2 2 2 3 4 3" xfId="13450"/>
    <cellStyle name="Normal 5 2 2 2 2 2 3 5" xfId="13451"/>
    <cellStyle name="Normal 5 2 2 2 2 2 3 5 2" xfId="13452"/>
    <cellStyle name="Normal 5 2 2 2 2 2 3 6" xfId="13453"/>
    <cellStyle name="Normal 5 2 2 2 2 2 4" xfId="13454"/>
    <cellStyle name="Normal 5 2 2 2 2 2 4 2" xfId="13455"/>
    <cellStyle name="Normal 5 2 2 2 2 2 4 2 2" xfId="13456"/>
    <cellStyle name="Normal 5 2 2 2 2 2 4 2 2 2" xfId="13457"/>
    <cellStyle name="Normal 5 2 2 2 2 2 4 2 3" xfId="13458"/>
    <cellStyle name="Normal 5 2 2 2 2 2 4 3" xfId="13459"/>
    <cellStyle name="Normal 5 2 2 2 2 2 4 3 2" xfId="13460"/>
    <cellStyle name="Normal 5 2 2 2 2 2 4 4" xfId="13461"/>
    <cellStyle name="Normal 5 2 2 2 2 2 5" xfId="13462"/>
    <cellStyle name="Normal 5 2 2 2 2 2 5 2" xfId="13463"/>
    <cellStyle name="Normal 5 2 2 2 2 2 5 2 2" xfId="13464"/>
    <cellStyle name="Normal 5 2 2 2 2 2 5 2 2 2" xfId="13465"/>
    <cellStyle name="Normal 5 2 2 2 2 2 5 2 3" xfId="13466"/>
    <cellStyle name="Normal 5 2 2 2 2 2 5 3" xfId="13467"/>
    <cellStyle name="Normal 5 2 2 2 2 2 5 3 2" xfId="13468"/>
    <cellStyle name="Normal 5 2 2 2 2 2 5 4" xfId="13469"/>
    <cellStyle name="Normal 5 2 2 2 2 2 6" xfId="13470"/>
    <cellStyle name="Normal 5 2 2 2 2 2 6 2" xfId="13471"/>
    <cellStyle name="Normal 5 2 2 2 2 2 6 2 2" xfId="13472"/>
    <cellStyle name="Normal 5 2 2 2 2 2 6 3" xfId="13473"/>
    <cellStyle name="Normal 5 2 2 2 2 2 7" xfId="13474"/>
    <cellStyle name="Normal 5 2 2 2 2 2 7 2" xfId="13475"/>
    <cellStyle name="Normal 5 2 2 2 2 2 8" xfId="13476"/>
    <cellStyle name="Normal 5 2 2 2 2 2 9" xfId="13477"/>
    <cellStyle name="Normal 5 2 2 2 2 3" xfId="13478"/>
    <cellStyle name="Normal 5 2 2 2 2 3 2" xfId="13479"/>
    <cellStyle name="Normal 5 2 2 2 2 3 2 2" xfId="13480"/>
    <cellStyle name="Normal 5 2 2 2 2 3 2 2 2" xfId="13481"/>
    <cellStyle name="Normal 5 2 2 2 2 3 2 2 2 2" xfId="13482"/>
    <cellStyle name="Normal 5 2 2 2 2 3 2 2 2 2 2" xfId="13483"/>
    <cellStyle name="Normal 5 2 2 2 2 3 2 2 2 2 2 2" xfId="13484"/>
    <cellStyle name="Normal 5 2 2 2 2 3 2 2 2 2 3" xfId="13485"/>
    <cellStyle name="Normal 5 2 2 2 2 3 2 2 2 3" xfId="13486"/>
    <cellStyle name="Normal 5 2 2 2 2 3 2 2 2 3 2" xfId="13487"/>
    <cellStyle name="Normal 5 2 2 2 2 3 2 2 2 4" xfId="13488"/>
    <cellStyle name="Normal 5 2 2 2 2 3 2 2 3" xfId="13489"/>
    <cellStyle name="Normal 5 2 2 2 2 3 2 2 3 2" xfId="13490"/>
    <cellStyle name="Normal 5 2 2 2 2 3 2 2 3 2 2" xfId="13491"/>
    <cellStyle name="Normal 5 2 2 2 2 3 2 2 3 3" xfId="13492"/>
    <cellStyle name="Normal 5 2 2 2 2 3 2 2 4" xfId="13493"/>
    <cellStyle name="Normal 5 2 2 2 2 3 2 2 4 2" xfId="13494"/>
    <cellStyle name="Normal 5 2 2 2 2 3 2 2 5" xfId="13495"/>
    <cellStyle name="Normal 5 2 2 2 2 3 2 3" xfId="13496"/>
    <cellStyle name="Normal 5 2 2 2 2 3 2 3 2" xfId="13497"/>
    <cellStyle name="Normal 5 2 2 2 2 3 2 3 2 2" xfId="13498"/>
    <cellStyle name="Normal 5 2 2 2 2 3 2 3 2 2 2" xfId="13499"/>
    <cellStyle name="Normal 5 2 2 2 2 3 2 3 2 3" xfId="13500"/>
    <cellStyle name="Normal 5 2 2 2 2 3 2 3 3" xfId="13501"/>
    <cellStyle name="Normal 5 2 2 2 2 3 2 3 3 2" xfId="13502"/>
    <cellStyle name="Normal 5 2 2 2 2 3 2 3 4" xfId="13503"/>
    <cellStyle name="Normal 5 2 2 2 2 3 2 4" xfId="13504"/>
    <cellStyle name="Normal 5 2 2 2 2 3 2 4 2" xfId="13505"/>
    <cellStyle name="Normal 5 2 2 2 2 3 2 4 2 2" xfId="13506"/>
    <cellStyle name="Normal 5 2 2 2 2 3 2 4 2 2 2" xfId="13507"/>
    <cellStyle name="Normal 5 2 2 2 2 3 2 4 2 3" xfId="13508"/>
    <cellStyle name="Normal 5 2 2 2 2 3 2 4 3" xfId="13509"/>
    <cellStyle name="Normal 5 2 2 2 2 3 2 4 3 2" xfId="13510"/>
    <cellStyle name="Normal 5 2 2 2 2 3 2 4 4" xfId="13511"/>
    <cellStyle name="Normal 5 2 2 2 2 3 2 5" xfId="13512"/>
    <cellStyle name="Normal 5 2 2 2 2 3 2 5 2" xfId="13513"/>
    <cellStyle name="Normal 5 2 2 2 2 3 2 5 2 2" xfId="13514"/>
    <cellStyle name="Normal 5 2 2 2 2 3 2 5 3" xfId="13515"/>
    <cellStyle name="Normal 5 2 2 2 2 3 2 6" xfId="13516"/>
    <cellStyle name="Normal 5 2 2 2 2 3 2 6 2" xfId="13517"/>
    <cellStyle name="Normal 5 2 2 2 2 3 2 7" xfId="13518"/>
    <cellStyle name="Normal 5 2 2 2 2 3 3" xfId="13519"/>
    <cellStyle name="Normal 5 2 2 2 2 3 3 2" xfId="13520"/>
    <cellStyle name="Normal 5 2 2 2 2 3 3 2 2" xfId="13521"/>
    <cellStyle name="Normal 5 2 2 2 2 3 3 2 2 2" xfId="13522"/>
    <cellStyle name="Normal 5 2 2 2 2 3 3 2 2 2 2" xfId="13523"/>
    <cellStyle name="Normal 5 2 2 2 2 3 3 2 2 3" xfId="13524"/>
    <cellStyle name="Normal 5 2 2 2 2 3 3 2 3" xfId="13525"/>
    <cellStyle name="Normal 5 2 2 2 2 3 3 2 3 2" xfId="13526"/>
    <cellStyle name="Normal 5 2 2 2 2 3 3 2 4" xfId="13527"/>
    <cellStyle name="Normal 5 2 2 2 2 3 3 3" xfId="13528"/>
    <cellStyle name="Normal 5 2 2 2 2 3 3 3 2" xfId="13529"/>
    <cellStyle name="Normal 5 2 2 2 2 3 3 3 2 2" xfId="13530"/>
    <cellStyle name="Normal 5 2 2 2 2 3 3 3 2 2 2" xfId="13531"/>
    <cellStyle name="Normal 5 2 2 2 2 3 3 3 2 3" xfId="13532"/>
    <cellStyle name="Normal 5 2 2 2 2 3 3 3 3" xfId="13533"/>
    <cellStyle name="Normal 5 2 2 2 2 3 3 3 3 2" xfId="13534"/>
    <cellStyle name="Normal 5 2 2 2 2 3 3 3 4" xfId="13535"/>
    <cellStyle name="Normal 5 2 2 2 2 3 3 4" xfId="13536"/>
    <cellStyle name="Normal 5 2 2 2 2 3 3 4 2" xfId="13537"/>
    <cellStyle name="Normal 5 2 2 2 2 3 3 4 2 2" xfId="13538"/>
    <cellStyle name="Normal 5 2 2 2 2 3 3 4 3" xfId="13539"/>
    <cellStyle name="Normal 5 2 2 2 2 3 3 5" xfId="13540"/>
    <cellStyle name="Normal 5 2 2 2 2 3 3 5 2" xfId="13541"/>
    <cellStyle name="Normal 5 2 2 2 2 3 3 6" xfId="13542"/>
    <cellStyle name="Normal 5 2 2 2 2 3 4" xfId="13543"/>
    <cellStyle name="Normal 5 2 2 2 2 3 4 2" xfId="13544"/>
    <cellStyle name="Normal 5 2 2 2 2 3 4 2 2" xfId="13545"/>
    <cellStyle name="Normal 5 2 2 2 2 3 4 2 2 2" xfId="13546"/>
    <cellStyle name="Normal 5 2 2 2 2 3 4 2 3" xfId="13547"/>
    <cellStyle name="Normal 5 2 2 2 2 3 4 3" xfId="13548"/>
    <cellStyle name="Normal 5 2 2 2 2 3 4 3 2" xfId="13549"/>
    <cellStyle name="Normal 5 2 2 2 2 3 4 4" xfId="13550"/>
    <cellStyle name="Normal 5 2 2 2 2 3 5" xfId="13551"/>
    <cellStyle name="Normal 5 2 2 2 2 3 5 2" xfId="13552"/>
    <cellStyle name="Normal 5 2 2 2 2 3 5 2 2" xfId="13553"/>
    <cellStyle name="Normal 5 2 2 2 2 3 5 2 2 2" xfId="13554"/>
    <cellStyle name="Normal 5 2 2 2 2 3 5 2 3" xfId="13555"/>
    <cellStyle name="Normal 5 2 2 2 2 3 5 3" xfId="13556"/>
    <cellStyle name="Normal 5 2 2 2 2 3 5 3 2" xfId="13557"/>
    <cellStyle name="Normal 5 2 2 2 2 3 5 4" xfId="13558"/>
    <cellStyle name="Normal 5 2 2 2 2 3 6" xfId="13559"/>
    <cellStyle name="Normal 5 2 2 2 2 3 6 2" xfId="13560"/>
    <cellStyle name="Normal 5 2 2 2 2 3 6 2 2" xfId="13561"/>
    <cellStyle name="Normal 5 2 2 2 2 3 6 3" xfId="13562"/>
    <cellStyle name="Normal 5 2 2 2 2 3 7" xfId="13563"/>
    <cellStyle name="Normal 5 2 2 2 2 3 7 2" xfId="13564"/>
    <cellStyle name="Normal 5 2 2 2 2 3 8" xfId="13565"/>
    <cellStyle name="Normal 5 2 2 2 2 3 9" xfId="13566"/>
    <cellStyle name="Normal 5 2 2 2 2 4" xfId="13567"/>
    <cellStyle name="Normal 5 2 2 2 2 4 2" xfId="13568"/>
    <cellStyle name="Normal 5 2 2 2 2 4 2 2" xfId="13569"/>
    <cellStyle name="Normal 5 2 2 2 2 4 2 2 2" xfId="13570"/>
    <cellStyle name="Normal 5 2 2 2 2 4 2 2 2 2" xfId="13571"/>
    <cellStyle name="Normal 5 2 2 2 2 4 2 2 2 2 2" xfId="13572"/>
    <cellStyle name="Normal 5 2 2 2 2 4 2 2 2 2 2 2" xfId="13573"/>
    <cellStyle name="Normal 5 2 2 2 2 4 2 2 2 2 3" xfId="13574"/>
    <cellStyle name="Normal 5 2 2 2 2 4 2 2 2 3" xfId="13575"/>
    <cellStyle name="Normal 5 2 2 2 2 4 2 2 2 3 2" xfId="13576"/>
    <cellStyle name="Normal 5 2 2 2 2 4 2 2 2 4" xfId="13577"/>
    <cellStyle name="Normal 5 2 2 2 2 4 2 2 3" xfId="13578"/>
    <cellStyle name="Normal 5 2 2 2 2 4 2 2 3 2" xfId="13579"/>
    <cellStyle name="Normal 5 2 2 2 2 4 2 2 3 2 2" xfId="13580"/>
    <cellStyle name="Normal 5 2 2 2 2 4 2 2 3 3" xfId="13581"/>
    <cellStyle name="Normal 5 2 2 2 2 4 2 2 4" xfId="13582"/>
    <cellStyle name="Normal 5 2 2 2 2 4 2 2 4 2" xfId="13583"/>
    <cellStyle name="Normal 5 2 2 2 2 4 2 2 5" xfId="13584"/>
    <cellStyle name="Normal 5 2 2 2 2 4 2 3" xfId="13585"/>
    <cellStyle name="Normal 5 2 2 2 2 4 2 3 2" xfId="13586"/>
    <cellStyle name="Normal 5 2 2 2 2 4 2 3 2 2" xfId="13587"/>
    <cellStyle name="Normal 5 2 2 2 2 4 2 3 2 2 2" xfId="13588"/>
    <cellStyle name="Normal 5 2 2 2 2 4 2 3 2 3" xfId="13589"/>
    <cellStyle name="Normal 5 2 2 2 2 4 2 3 3" xfId="13590"/>
    <cellStyle name="Normal 5 2 2 2 2 4 2 3 3 2" xfId="13591"/>
    <cellStyle name="Normal 5 2 2 2 2 4 2 3 4" xfId="13592"/>
    <cellStyle name="Normal 5 2 2 2 2 4 2 4" xfId="13593"/>
    <cellStyle name="Normal 5 2 2 2 2 4 2 4 2" xfId="13594"/>
    <cellStyle name="Normal 5 2 2 2 2 4 2 4 2 2" xfId="13595"/>
    <cellStyle name="Normal 5 2 2 2 2 4 2 4 2 2 2" xfId="13596"/>
    <cellStyle name="Normal 5 2 2 2 2 4 2 4 2 3" xfId="13597"/>
    <cellStyle name="Normal 5 2 2 2 2 4 2 4 3" xfId="13598"/>
    <cellStyle name="Normal 5 2 2 2 2 4 2 4 3 2" xfId="13599"/>
    <cellStyle name="Normal 5 2 2 2 2 4 2 4 4" xfId="13600"/>
    <cellStyle name="Normal 5 2 2 2 2 4 2 5" xfId="13601"/>
    <cellStyle name="Normal 5 2 2 2 2 4 2 5 2" xfId="13602"/>
    <cellStyle name="Normal 5 2 2 2 2 4 2 5 2 2" xfId="13603"/>
    <cellStyle name="Normal 5 2 2 2 2 4 2 5 3" xfId="13604"/>
    <cellStyle name="Normal 5 2 2 2 2 4 2 6" xfId="13605"/>
    <cellStyle name="Normal 5 2 2 2 2 4 2 6 2" xfId="13606"/>
    <cellStyle name="Normal 5 2 2 2 2 4 2 7" xfId="13607"/>
    <cellStyle name="Normal 5 2 2 2 2 4 3" xfId="13608"/>
    <cellStyle name="Normal 5 2 2 2 2 4 3 2" xfId="13609"/>
    <cellStyle name="Normal 5 2 2 2 2 4 3 2 2" xfId="13610"/>
    <cellStyle name="Normal 5 2 2 2 2 4 3 2 2 2" xfId="13611"/>
    <cellStyle name="Normal 5 2 2 2 2 4 3 2 2 2 2" xfId="13612"/>
    <cellStyle name="Normal 5 2 2 2 2 4 3 2 2 3" xfId="13613"/>
    <cellStyle name="Normal 5 2 2 2 2 4 3 2 3" xfId="13614"/>
    <cellStyle name="Normal 5 2 2 2 2 4 3 2 3 2" xfId="13615"/>
    <cellStyle name="Normal 5 2 2 2 2 4 3 2 4" xfId="13616"/>
    <cellStyle name="Normal 5 2 2 2 2 4 3 3" xfId="13617"/>
    <cellStyle name="Normal 5 2 2 2 2 4 3 3 2" xfId="13618"/>
    <cellStyle name="Normal 5 2 2 2 2 4 3 3 2 2" xfId="13619"/>
    <cellStyle name="Normal 5 2 2 2 2 4 3 3 3" xfId="13620"/>
    <cellStyle name="Normal 5 2 2 2 2 4 3 4" xfId="13621"/>
    <cellStyle name="Normal 5 2 2 2 2 4 3 4 2" xfId="13622"/>
    <cellStyle name="Normal 5 2 2 2 2 4 3 5" xfId="13623"/>
    <cellStyle name="Normal 5 2 2 2 2 4 4" xfId="13624"/>
    <cellStyle name="Normal 5 2 2 2 2 4 4 2" xfId="13625"/>
    <cellStyle name="Normal 5 2 2 2 2 4 4 2 2" xfId="13626"/>
    <cellStyle name="Normal 5 2 2 2 2 4 4 2 2 2" xfId="13627"/>
    <cellStyle name="Normal 5 2 2 2 2 4 4 2 3" xfId="13628"/>
    <cellStyle name="Normal 5 2 2 2 2 4 4 3" xfId="13629"/>
    <cellStyle name="Normal 5 2 2 2 2 4 4 3 2" xfId="13630"/>
    <cellStyle name="Normal 5 2 2 2 2 4 4 4" xfId="13631"/>
    <cellStyle name="Normal 5 2 2 2 2 4 5" xfId="13632"/>
    <cellStyle name="Normal 5 2 2 2 2 4 5 2" xfId="13633"/>
    <cellStyle name="Normal 5 2 2 2 2 4 5 2 2" xfId="13634"/>
    <cellStyle name="Normal 5 2 2 2 2 4 5 2 2 2" xfId="13635"/>
    <cellStyle name="Normal 5 2 2 2 2 4 5 2 3" xfId="13636"/>
    <cellStyle name="Normal 5 2 2 2 2 4 5 3" xfId="13637"/>
    <cellStyle name="Normal 5 2 2 2 2 4 5 3 2" xfId="13638"/>
    <cellStyle name="Normal 5 2 2 2 2 4 5 4" xfId="13639"/>
    <cellStyle name="Normal 5 2 2 2 2 4 6" xfId="13640"/>
    <cellStyle name="Normal 5 2 2 2 2 4 6 2" xfId="13641"/>
    <cellStyle name="Normal 5 2 2 2 2 4 6 2 2" xfId="13642"/>
    <cellStyle name="Normal 5 2 2 2 2 4 6 3" xfId="13643"/>
    <cellStyle name="Normal 5 2 2 2 2 4 7" xfId="13644"/>
    <cellStyle name="Normal 5 2 2 2 2 4 7 2" xfId="13645"/>
    <cellStyle name="Normal 5 2 2 2 2 4 8" xfId="13646"/>
    <cellStyle name="Normal 5 2 2 2 2 5" xfId="13647"/>
    <cellStyle name="Normal 5 2 2 2 2 5 2" xfId="13648"/>
    <cellStyle name="Normal 5 2 2 2 2 5 2 2" xfId="13649"/>
    <cellStyle name="Normal 5 2 2 2 2 5 2 2 2" xfId="13650"/>
    <cellStyle name="Normal 5 2 2 2 2 5 2 2 2 2" xfId="13651"/>
    <cellStyle name="Normal 5 2 2 2 2 5 2 2 2 2 2" xfId="13652"/>
    <cellStyle name="Normal 5 2 2 2 2 5 2 2 2 2 2 2" xfId="13653"/>
    <cellStyle name="Normal 5 2 2 2 2 5 2 2 2 2 3" xfId="13654"/>
    <cellStyle name="Normal 5 2 2 2 2 5 2 2 2 3" xfId="13655"/>
    <cellStyle name="Normal 5 2 2 2 2 5 2 2 2 3 2" xfId="13656"/>
    <cellStyle name="Normal 5 2 2 2 2 5 2 2 2 4" xfId="13657"/>
    <cellStyle name="Normal 5 2 2 2 2 5 2 2 3" xfId="13658"/>
    <cellStyle name="Normal 5 2 2 2 2 5 2 2 3 2" xfId="13659"/>
    <cellStyle name="Normal 5 2 2 2 2 5 2 2 3 2 2" xfId="13660"/>
    <cellStyle name="Normal 5 2 2 2 2 5 2 2 3 3" xfId="13661"/>
    <cellStyle name="Normal 5 2 2 2 2 5 2 2 4" xfId="13662"/>
    <cellStyle name="Normal 5 2 2 2 2 5 2 2 4 2" xfId="13663"/>
    <cellStyle name="Normal 5 2 2 2 2 5 2 2 5" xfId="13664"/>
    <cellStyle name="Normal 5 2 2 2 2 5 2 3" xfId="13665"/>
    <cellStyle name="Normal 5 2 2 2 2 5 2 3 2" xfId="13666"/>
    <cellStyle name="Normal 5 2 2 2 2 5 2 3 2 2" xfId="13667"/>
    <cellStyle name="Normal 5 2 2 2 2 5 2 3 2 2 2" xfId="13668"/>
    <cellStyle name="Normal 5 2 2 2 2 5 2 3 2 3" xfId="13669"/>
    <cellStyle name="Normal 5 2 2 2 2 5 2 3 3" xfId="13670"/>
    <cellStyle name="Normal 5 2 2 2 2 5 2 3 3 2" xfId="13671"/>
    <cellStyle name="Normal 5 2 2 2 2 5 2 3 4" xfId="13672"/>
    <cellStyle name="Normal 5 2 2 2 2 5 2 4" xfId="13673"/>
    <cellStyle name="Normal 5 2 2 2 2 5 2 4 2" xfId="13674"/>
    <cellStyle name="Normal 5 2 2 2 2 5 2 4 2 2" xfId="13675"/>
    <cellStyle name="Normal 5 2 2 2 2 5 2 4 2 2 2" xfId="13676"/>
    <cellStyle name="Normal 5 2 2 2 2 5 2 4 2 3" xfId="13677"/>
    <cellStyle name="Normal 5 2 2 2 2 5 2 4 3" xfId="13678"/>
    <cellStyle name="Normal 5 2 2 2 2 5 2 4 3 2" xfId="13679"/>
    <cellStyle name="Normal 5 2 2 2 2 5 2 4 4" xfId="13680"/>
    <cellStyle name="Normal 5 2 2 2 2 5 2 5" xfId="13681"/>
    <cellStyle name="Normal 5 2 2 2 2 5 2 5 2" xfId="13682"/>
    <cellStyle name="Normal 5 2 2 2 2 5 2 5 2 2" xfId="13683"/>
    <cellStyle name="Normal 5 2 2 2 2 5 2 5 3" xfId="13684"/>
    <cellStyle name="Normal 5 2 2 2 2 5 2 6" xfId="13685"/>
    <cellStyle name="Normal 5 2 2 2 2 5 2 6 2" xfId="13686"/>
    <cellStyle name="Normal 5 2 2 2 2 5 2 7" xfId="13687"/>
    <cellStyle name="Normal 5 2 2 2 2 5 3" xfId="13688"/>
    <cellStyle name="Normal 5 2 2 2 2 5 3 2" xfId="13689"/>
    <cellStyle name="Normal 5 2 2 2 2 5 3 2 2" xfId="13690"/>
    <cellStyle name="Normal 5 2 2 2 2 5 3 2 2 2" xfId="13691"/>
    <cellStyle name="Normal 5 2 2 2 2 5 3 2 2 2 2" xfId="13692"/>
    <cellStyle name="Normal 5 2 2 2 2 5 3 2 2 3" xfId="13693"/>
    <cellStyle name="Normal 5 2 2 2 2 5 3 2 3" xfId="13694"/>
    <cellStyle name="Normal 5 2 2 2 2 5 3 2 3 2" xfId="13695"/>
    <cellStyle name="Normal 5 2 2 2 2 5 3 2 4" xfId="13696"/>
    <cellStyle name="Normal 5 2 2 2 2 5 3 3" xfId="13697"/>
    <cellStyle name="Normal 5 2 2 2 2 5 3 3 2" xfId="13698"/>
    <cellStyle name="Normal 5 2 2 2 2 5 3 3 2 2" xfId="13699"/>
    <cellStyle name="Normal 5 2 2 2 2 5 3 3 3" xfId="13700"/>
    <cellStyle name="Normal 5 2 2 2 2 5 3 4" xfId="13701"/>
    <cellStyle name="Normal 5 2 2 2 2 5 3 4 2" xfId="13702"/>
    <cellStyle name="Normal 5 2 2 2 2 5 3 5" xfId="13703"/>
    <cellStyle name="Normal 5 2 2 2 2 5 4" xfId="13704"/>
    <cellStyle name="Normal 5 2 2 2 2 5 4 2" xfId="13705"/>
    <cellStyle name="Normal 5 2 2 2 2 5 4 2 2" xfId="13706"/>
    <cellStyle name="Normal 5 2 2 2 2 5 4 2 2 2" xfId="13707"/>
    <cellStyle name="Normal 5 2 2 2 2 5 4 2 3" xfId="13708"/>
    <cellStyle name="Normal 5 2 2 2 2 5 4 3" xfId="13709"/>
    <cellStyle name="Normal 5 2 2 2 2 5 4 3 2" xfId="13710"/>
    <cellStyle name="Normal 5 2 2 2 2 5 4 4" xfId="13711"/>
    <cellStyle name="Normal 5 2 2 2 2 5 5" xfId="13712"/>
    <cellStyle name="Normal 5 2 2 2 2 5 5 2" xfId="13713"/>
    <cellStyle name="Normal 5 2 2 2 2 5 5 2 2" xfId="13714"/>
    <cellStyle name="Normal 5 2 2 2 2 5 5 2 2 2" xfId="13715"/>
    <cellStyle name="Normal 5 2 2 2 2 5 5 2 3" xfId="13716"/>
    <cellStyle name="Normal 5 2 2 2 2 5 5 3" xfId="13717"/>
    <cellStyle name="Normal 5 2 2 2 2 5 5 3 2" xfId="13718"/>
    <cellStyle name="Normal 5 2 2 2 2 5 5 4" xfId="13719"/>
    <cellStyle name="Normal 5 2 2 2 2 5 6" xfId="13720"/>
    <cellStyle name="Normal 5 2 2 2 2 5 6 2" xfId="13721"/>
    <cellStyle name="Normal 5 2 2 2 2 5 6 2 2" xfId="13722"/>
    <cellStyle name="Normal 5 2 2 2 2 5 6 3" xfId="13723"/>
    <cellStyle name="Normal 5 2 2 2 2 5 7" xfId="13724"/>
    <cellStyle name="Normal 5 2 2 2 2 5 7 2" xfId="13725"/>
    <cellStyle name="Normal 5 2 2 2 2 5 8" xfId="13726"/>
    <cellStyle name="Normal 5 2 2 2 2 6" xfId="13727"/>
    <cellStyle name="Normal 5 2 2 2 2 6 2" xfId="13728"/>
    <cellStyle name="Normal 5 2 2 2 2 6 2 2" xfId="13729"/>
    <cellStyle name="Normal 5 2 2 2 2 6 2 2 2" xfId="13730"/>
    <cellStyle name="Normal 5 2 2 2 2 6 2 2 2 2" xfId="13731"/>
    <cellStyle name="Normal 5 2 2 2 2 6 2 2 2 2 2" xfId="13732"/>
    <cellStyle name="Normal 5 2 2 2 2 6 2 2 2 3" xfId="13733"/>
    <cellStyle name="Normal 5 2 2 2 2 6 2 2 3" xfId="13734"/>
    <cellStyle name="Normal 5 2 2 2 2 6 2 2 3 2" xfId="13735"/>
    <cellStyle name="Normal 5 2 2 2 2 6 2 2 4" xfId="13736"/>
    <cellStyle name="Normal 5 2 2 2 2 6 2 3" xfId="13737"/>
    <cellStyle name="Normal 5 2 2 2 2 6 2 3 2" xfId="13738"/>
    <cellStyle name="Normal 5 2 2 2 2 6 2 3 2 2" xfId="13739"/>
    <cellStyle name="Normal 5 2 2 2 2 6 2 3 3" xfId="13740"/>
    <cellStyle name="Normal 5 2 2 2 2 6 2 4" xfId="13741"/>
    <cellStyle name="Normal 5 2 2 2 2 6 2 4 2" xfId="13742"/>
    <cellStyle name="Normal 5 2 2 2 2 6 2 5" xfId="13743"/>
    <cellStyle name="Normal 5 2 2 2 2 6 3" xfId="13744"/>
    <cellStyle name="Normal 5 2 2 2 2 6 3 2" xfId="13745"/>
    <cellStyle name="Normal 5 2 2 2 2 6 3 2 2" xfId="13746"/>
    <cellStyle name="Normal 5 2 2 2 2 6 3 2 2 2" xfId="13747"/>
    <cellStyle name="Normal 5 2 2 2 2 6 3 2 3" xfId="13748"/>
    <cellStyle name="Normal 5 2 2 2 2 6 3 3" xfId="13749"/>
    <cellStyle name="Normal 5 2 2 2 2 6 3 3 2" xfId="13750"/>
    <cellStyle name="Normal 5 2 2 2 2 6 3 4" xfId="13751"/>
    <cellStyle name="Normal 5 2 2 2 2 6 4" xfId="13752"/>
    <cellStyle name="Normal 5 2 2 2 2 6 4 2" xfId="13753"/>
    <cellStyle name="Normal 5 2 2 2 2 6 4 2 2" xfId="13754"/>
    <cellStyle name="Normal 5 2 2 2 2 6 4 2 2 2" xfId="13755"/>
    <cellStyle name="Normal 5 2 2 2 2 6 4 2 3" xfId="13756"/>
    <cellStyle name="Normal 5 2 2 2 2 6 4 3" xfId="13757"/>
    <cellStyle name="Normal 5 2 2 2 2 6 4 3 2" xfId="13758"/>
    <cellStyle name="Normal 5 2 2 2 2 6 4 4" xfId="13759"/>
    <cellStyle name="Normal 5 2 2 2 2 6 5" xfId="13760"/>
    <cellStyle name="Normal 5 2 2 2 2 6 5 2" xfId="13761"/>
    <cellStyle name="Normal 5 2 2 2 2 6 5 2 2" xfId="13762"/>
    <cellStyle name="Normal 5 2 2 2 2 6 5 3" xfId="13763"/>
    <cellStyle name="Normal 5 2 2 2 2 6 6" xfId="13764"/>
    <cellStyle name="Normal 5 2 2 2 2 6 6 2" xfId="13765"/>
    <cellStyle name="Normal 5 2 2 2 2 6 7" xfId="13766"/>
    <cellStyle name="Normal 5 2 2 2 2 7" xfId="13767"/>
    <cellStyle name="Normal 5 2 2 2 2 7 2" xfId="13768"/>
    <cellStyle name="Normal 5 2 2 2 2 7 2 2" xfId="13769"/>
    <cellStyle name="Normal 5 2 2 2 2 7 2 2 2" xfId="13770"/>
    <cellStyle name="Normal 5 2 2 2 2 7 2 2 2 2" xfId="13771"/>
    <cellStyle name="Normal 5 2 2 2 2 7 2 2 3" xfId="13772"/>
    <cellStyle name="Normal 5 2 2 2 2 7 2 3" xfId="13773"/>
    <cellStyle name="Normal 5 2 2 2 2 7 2 3 2" xfId="13774"/>
    <cellStyle name="Normal 5 2 2 2 2 7 2 4" xfId="13775"/>
    <cellStyle name="Normal 5 2 2 2 2 7 3" xfId="13776"/>
    <cellStyle name="Normal 5 2 2 2 2 7 3 2" xfId="13777"/>
    <cellStyle name="Normal 5 2 2 2 2 7 3 2 2" xfId="13778"/>
    <cellStyle name="Normal 5 2 2 2 2 7 3 2 2 2" xfId="13779"/>
    <cellStyle name="Normal 5 2 2 2 2 7 3 2 3" xfId="13780"/>
    <cellStyle name="Normal 5 2 2 2 2 7 3 3" xfId="13781"/>
    <cellStyle name="Normal 5 2 2 2 2 7 3 3 2" xfId="13782"/>
    <cellStyle name="Normal 5 2 2 2 2 7 3 4" xfId="13783"/>
    <cellStyle name="Normal 5 2 2 2 2 7 4" xfId="13784"/>
    <cellStyle name="Normal 5 2 2 2 2 7 4 2" xfId="13785"/>
    <cellStyle name="Normal 5 2 2 2 2 7 4 2 2" xfId="13786"/>
    <cellStyle name="Normal 5 2 2 2 2 7 4 3" xfId="13787"/>
    <cellStyle name="Normal 5 2 2 2 2 7 5" xfId="13788"/>
    <cellStyle name="Normal 5 2 2 2 2 7 5 2" xfId="13789"/>
    <cellStyle name="Normal 5 2 2 2 2 7 6" xfId="13790"/>
    <cellStyle name="Normal 5 2 2 2 2 8" xfId="13791"/>
    <cellStyle name="Normal 5 2 2 2 2 8 2" xfId="13792"/>
    <cellStyle name="Normal 5 2 2 2 2 8 2 2" xfId="13793"/>
    <cellStyle name="Normal 5 2 2 2 2 8 2 2 2" xfId="13794"/>
    <cellStyle name="Normal 5 2 2 2 2 8 2 3" xfId="13795"/>
    <cellStyle name="Normal 5 2 2 2 2 8 3" xfId="13796"/>
    <cellStyle name="Normal 5 2 2 2 2 8 3 2" xfId="13797"/>
    <cellStyle name="Normal 5 2 2 2 2 8 4" xfId="13798"/>
    <cellStyle name="Normal 5 2 2 2 2 9" xfId="13799"/>
    <cellStyle name="Normal 5 2 2 2 2 9 2" xfId="13800"/>
    <cellStyle name="Normal 5 2 2 2 2 9 2 2" xfId="13801"/>
    <cellStyle name="Normal 5 2 2 2 2 9 2 2 2" xfId="13802"/>
    <cellStyle name="Normal 5 2 2 2 2 9 2 3" xfId="13803"/>
    <cellStyle name="Normal 5 2 2 2 2 9 3" xfId="13804"/>
    <cellStyle name="Normal 5 2 2 2 2 9 3 2" xfId="13805"/>
    <cellStyle name="Normal 5 2 2 2 2 9 4" xfId="13806"/>
    <cellStyle name="Normal 5 2 2 2 3" xfId="13807"/>
    <cellStyle name="Normal 5 2 2 2 3 2" xfId="13808"/>
    <cellStyle name="Normal 5 2 2 2 3 2 2" xfId="13809"/>
    <cellStyle name="Normal 5 2 2 2 3 2 2 2" xfId="13810"/>
    <cellStyle name="Normal 5 2 2 2 3 2 2 2 2" xfId="13811"/>
    <cellStyle name="Normal 5 2 2 2 3 2 2 2 2 2" xfId="13812"/>
    <cellStyle name="Normal 5 2 2 2 3 2 2 2 2 2 2" xfId="13813"/>
    <cellStyle name="Normal 5 2 2 2 3 2 2 2 2 3" xfId="13814"/>
    <cellStyle name="Normal 5 2 2 2 3 2 2 2 3" xfId="13815"/>
    <cellStyle name="Normal 5 2 2 2 3 2 2 2 3 2" xfId="13816"/>
    <cellStyle name="Normal 5 2 2 2 3 2 2 2 4" xfId="13817"/>
    <cellStyle name="Normal 5 2 2 2 3 2 2 3" xfId="13818"/>
    <cellStyle name="Normal 5 2 2 2 3 2 2 3 2" xfId="13819"/>
    <cellStyle name="Normal 5 2 2 2 3 2 2 3 2 2" xfId="13820"/>
    <cellStyle name="Normal 5 2 2 2 3 2 2 3 3" xfId="13821"/>
    <cellStyle name="Normal 5 2 2 2 3 2 2 4" xfId="13822"/>
    <cellStyle name="Normal 5 2 2 2 3 2 2 4 2" xfId="13823"/>
    <cellStyle name="Normal 5 2 2 2 3 2 2 5" xfId="13824"/>
    <cellStyle name="Normal 5 2 2 2 3 2 3" xfId="13825"/>
    <cellStyle name="Normal 5 2 2 2 3 2 3 2" xfId="13826"/>
    <cellStyle name="Normal 5 2 2 2 3 2 3 2 2" xfId="13827"/>
    <cellStyle name="Normal 5 2 2 2 3 2 3 2 2 2" xfId="13828"/>
    <cellStyle name="Normal 5 2 2 2 3 2 3 2 3" xfId="13829"/>
    <cellStyle name="Normal 5 2 2 2 3 2 3 3" xfId="13830"/>
    <cellStyle name="Normal 5 2 2 2 3 2 3 3 2" xfId="13831"/>
    <cellStyle name="Normal 5 2 2 2 3 2 3 4" xfId="13832"/>
    <cellStyle name="Normal 5 2 2 2 3 2 4" xfId="13833"/>
    <cellStyle name="Normal 5 2 2 2 3 2 4 2" xfId="13834"/>
    <cellStyle name="Normal 5 2 2 2 3 2 4 2 2" xfId="13835"/>
    <cellStyle name="Normal 5 2 2 2 3 2 4 2 2 2" xfId="13836"/>
    <cellStyle name="Normal 5 2 2 2 3 2 4 2 3" xfId="13837"/>
    <cellStyle name="Normal 5 2 2 2 3 2 4 3" xfId="13838"/>
    <cellStyle name="Normal 5 2 2 2 3 2 4 3 2" xfId="13839"/>
    <cellStyle name="Normal 5 2 2 2 3 2 4 4" xfId="13840"/>
    <cellStyle name="Normal 5 2 2 2 3 2 5" xfId="13841"/>
    <cellStyle name="Normal 5 2 2 2 3 2 5 2" xfId="13842"/>
    <cellStyle name="Normal 5 2 2 2 3 2 5 2 2" xfId="13843"/>
    <cellStyle name="Normal 5 2 2 2 3 2 5 3" xfId="13844"/>
    <cellStyle name="Normal 5 2 2 2 3 2 6" xfId="13845"/>
    <cellStyle name="Normal 5 2 2 2 3 2 6 2" xfId="13846"/>
    <cellStyle name="Normal 5 2 2 2 3 2 7" xfId="13847"/>
    <cellStyle name="Normal 5 2 2 2 3 3" xfId="13848"/>
    <cellStyle name="Normal 5 2 2 2 3 3 2" xfId="13849"/>
    <cellStyle name="Normal 5 2 2 2 3 3 2 2" xfId="13850"/>
    <cellStyle name="Normal 5 2 2 2 3 3 2 2 2" xfId="13851"/>
    <cellStyle name="Normal 5 2 2 2 3 3 2 2 2 2" xfId="13852"/>
    <cellStyle name="Normal 5 2 2 2 3 3 2 2 3" xfId="13853"/>
    <cellStyle name="Normal 5 2 2 2 3 3 2 3" xfId="13854"/>
    <cellStyle name="Normal 5 2 2 2 3 3 2 3 2" xfId="13855"/>
    <cellStyle name="Normal 5 2 2 2 3 3 2 4" xfId="13856"/>
    <cellStyle name="Normal 5 2 2 2 3 3 3" xfId="13857"/>
    <cellStyle name="Normal 5 2 2 2 3 3 3 2" xfId="13858"/>
    <cellStyle name="Normal 5 2 2 2 3 3 3 2 2" xfId="13859"/>
    <cellStyle name="Normal 5 2 2 2 3 3 3 2 2 2" xfId="13860"/>
    <cellStyle name="Normal 5 2 2 2 3 3 3 2 3" xfId="13861"/>
    <cellStyle name="Normal 5 2 2 2 3 3 3 3" xfId="13862"/>
    <cellStyle name="Normal 5 2 2 2 3 3 3 3 2" xfId="13863"/>
    <cellStyle name="Normal 5 2 2 2 3 3 3 4" xfId="13864"/>
    <cellStyle name="Normal 5 2 2 2 3 3 4" xfId="13865"/>
    <cellStyle name="Normal 5 2 2 2 3 3 4 2" xfId="13866"/>
    <cellStyle name="Normal 5 2 2 2 3 3 4 2 2" xfId="13867"/>
    <cellStyle name="Normal 5 2 2 2 3 3 4 3" xfId="13868"/>
    <cellStyle name="Normal 5 2 2 2 3 3 5" xfId="13869"/>
    <cellStyle name="Normal 5 2 2 2 3 3 5 2" xfId="13870"/>
    <cellStyle name="Normal 5 2 2 2 3 3 6" xfId="13871"/>
    <cellStyle name="Normal 5 2 2 2 3 4" xfId="13872"/>
    <cellStyle name="Normal 5 2 2 2 3 4 2" xfId="13873"/>
    <cellStyle name="Normal 5 2 2 2 3 4 2 2" xfId="13874"/>
    <cellStyle name="Normal 5 2 2 2 3 4 2 2 2" xfId="13875"/>
    <cellStyle name="Normal 5 2 2 2 3 4 2 3" xfId="13876"/>
    <cellStyle name="Normal 5 2 2 2 3 4 3" xfId="13877"/>
    <cellStyle name="Normal 5 2 2 2 3 4 3 2" xfId="13878"/>
    <cellStyle name="Normal 5 2 2 2 3 4 4" xfId="13879"/>
    <cellStyle name="Normal 5 2 2 2 3 5" xfId="13880"/>
    <cellStyle name="Normal 5 2 2 2 3 5 2" xfId="13881"/>
    <cellStyle name="Normal 5 2 2 2 3 5 2 2" xfId="13882"/>
    <cellStyle name="Normal 5 2 2 2 3 5 2 2 2" xfId="13883"/>
    <cellStyle name="Normal 5 2 2 2 3 5 2 3" xfId="13884"/>
    <cellStyle name="Normal 5 2 2 2 3 5 3" xfId="13885"/>
    <cellStyle name="Normal 5 2 2 2 3 5 3 2" xfId="13886"/>
    <cellStyle name="Normal 5 2 2 2 3 5 4" xfId="13887"/>
    <cellStyle name="Normal 5 2 2 2 3 6" xfId="13888"/>
    <cellStyle name="Normal 5 2 2 2 3 6 2" xfId="13889"/>
    <cellStyle name="Normal 5 2 2 2 3 6 2 2" xfId="13890"/>
    <cellStyle name="Normal 5 2 2 2 3 6 3" xfId="13891"/>
    <cellStyle name="Normal 5 2 2 2 3 7" xfId="13892"/>
    <cellStyle name="Normal 5 2 2 2 3 7 2" xfId="13893"/>
    <cellStyle name="Normal 5 2 2 2 3 8" xfId="13894"/>
    <cellStyle name="Normal 5 2 2 2 3 9" xfId="13895"/>
    <cellStyle name="Normal 5 2 2 2 4" xfId="13896"/>
    <cellStyle name="Normal 5 2 2 2 4 2" xfId="13897"/>
    <cellStyle name="Normal 5 2 2 2 4 2 2" xfId="13898"/>
    <cellStyle name="Normal 5 2 2 2 4 2 2 2" xfId="13899"/>
    <cellStyle name="Normal 5 2 2 2 4 2 2 2 2" xfId="13900"/>
    <cellStyle name="Normal 5 2 2 2 4 2 2 2 2 2" xfId="13901"/>
    <cellStyle name="Normal 5 2 2 2 4 2 2 2 2 2 2" xfId="13902"/>
    <cellStyle name="Normal 5 2 2 2 4 2 2 2 2 3" xfId="13903"/>
    <cellStyle name="Normal 5 2 2 2 4 2 2 2 3" xfId="13904"/>
    <cellStyle name="Normal 5 2 2 2 4 2 2 2 3 2" xfId="13905"/>
    <cellStyle name="Normal 5 2 2 2 4 2 2 2 4" xfId="13906"/>
    <cellStyle name="Normal 5 2 2 2 4 2 2 3" xfId="13907"/>
    <cellStyle name="Normal 5 2 2 2 4 2 2 3 2" xfId="13908"/>
    <cellStyle name="Normal 5 2 2 2 4 2 2 3 2 2" xfId="13909"/>
    <cellStyle name="Normal 5 2 2 2 4 2 2 3 3" xfId="13910"/>
    <cellStyle name="Normal 5 2 2 2 4 2 2 4" xfId="13911"/>
    <cellStyle name="Normal 5 2 2 2 4 2 2 4 2" xfId="13912"/>
    <cellStyle name="Normal 5 2 2 2 4 2 2 5" xfId="13913"/>
    <cellStyle name="Normal 5 2 2 2 4 2 3" xfId="13914"/>
    <cellStyle name="Normal 5 2 2 2 4 2 3 2" xfId="13915"/>
    <cellStyle name="Normal 5 2 2 2 4 2 3 2 2" xfId="13916"/>
    <cellStyle name="Normal 5 2 2 2 4 2 3 2 2 2" xfId="13917"/>
    <cellStyle name="Normal 5 2 2 2 4 2 3 2 3" xfId="13918"/>
    <cellStyle name="Normal 5 2 2 2 4 2 3 3" xfId="13919"/>
    <cellStyle name="Normal 5 2 2 2 4 2 3 3 2" xfId="13920"/>
    <cellStyle name="Normal 5 2 2 2 4 2 3 4" xfId="13921"/>
    <cellStyle name="Normal 5 2 2 2 4 2 4" xfId="13922"/>
    <cellStyle name="Normal 5 2 2 2 4 2 4 2" xfId="13923"/>
    <cellStyle name="Normal 5 2 2 2 4 2 4 2 2" xfId="13924"/>
    <cellStyle name="Normal 5 2 2 2 4 2 4 2 2 2" xfId="13925"/>
    <cellStyle name="Normal 5 2 2 2 4 2 4 2 3" xfId="13926"/>
    <cellStyle name="Normal 5 2 2 2 4 2 4 3" xfId="13927"/>
    <cellStyle name="Normal 5 2 2 2 4 2 4 3 2" xfId="13928"/>
    <cellStyle name="Normal 5 2 2 2 4 2 4 4" xfId="13929"/>
    <cellStyle name="Normal 5 2 2 2 4 2 5" xfId="13930"/>
    <cellStyle name="Normal 5 2 2 2 4 2 5 2" xfId="13931"/>
    <cellStyle name="Normal 5 2 2 2 4 2 5 2 2" xfId="13932"/>
    <cellStyle name="Normal 5 2 2 2 4 2 5 3" xfId="13933"/>
    <cellStyle name="Normal 5 2 2 2 4 2 6" xfId="13934"/>
    <cellStyle name="Normal 5 2 2 2 4 2 6 2" xfId="13935"/>
    <cellStyle name="Normal 5 2 2 2 4 2 7" xfId="13936"/>
    <cellStyle name="Normal 5 2 2 2 4 3" xfId="13937"/>
    <cellStyle name="Normal 5 2 2 2 4 3 2" xfId="13938"/>
    <cellStyle name="Normal 5 2 2 2 4 3 2 2" xfId="13939"/>
    <cellStyle name="Normal 5 2 2 2 4 3 2 2 2" xfId="13940"/>
    <cellStyle name="Normal 5 2 2 2 4 3 2 2 2 2" xfId="13941"/>
    <cellStyle name="Normal 5 2 2 2 4 3 2 2 3" xfId="13942"/>
    <cellStyle name="Normal 5 2 2 2 4 3 2 3" xfId="13943"/>
    <cellStyle name="Normal 5 2 2 2 4 3 2 3 2" xfId="13944"/>
    <cellStyle name="Normal 5 2 2 2 4 3 2 4" xfId="13945"/>
    <cellStyle name="Normal 5 2 2 2 4 3 3" xfId="13946"/>
    <cellStyle name="Normal 5 2 2 2 4 3 3 2" xfId="13947"/>
    <cellStyle name="Normal 5 2 2 2 4 3 3 2 2" xfId="13948"/>
    <cellStyle name="Normal 5 2 2 2 4 3 3 2 2 2" xfId="13949"/>
    <cellStyle name="Normal 5 2 2 2 4 3 3 2 3" xfId="13950"/>
    <cellStyle name="Normal 5 2 2 2 4 3 3 3" xfId="13951"/>
    <cellStyle name="Normal 5 2 2 2 4 3 3 3 2" xfId="13952"/>
    <cellStyle name="Normal 5 2 2 2 4 3 3 4" xfId="13953"/>
    <cellStyle name="Normal 5 2 2 2 4 3 4" xfId="13954"/>
    <cellStyle name="Normal 5 2 2 2 4 3 4 2" xfId="13955"/>
    <cellStyle name="Normal 5 2 2 2 4 3 4 2 2" xfId="13956"/>
    <cellStyle name="Normal 5 2 2 2 4 3 4 3" xfId="13957"/>
    <cellStyle name="Normal 5 2 2 2 4 3 5" xfId="13958"/>
    <cellStyle name="Normal 5 2 2 2 4 3 5 2" xfId="13959"/>
    <cellStyle name="Normal 5 2 2 2 4 3 6" xfId="13960"/>
    <cellStyle name="Normal 5 2 2 2 4 4" xfId="13961"/>
    <cellStyle name="Normal 5 2 2 2 4 4 2" xfId="13962"/>
    <cellStyle name="Normal 5 2 2 2 4 4 2 2" xfId="13963"/>
    <cellStyle name="Normal 5 2 2 2 4 4 2 2 2" xfId="13964"/>
    <cellStyle name="Normal 5 2 2 2 4 4 2 3" xfId="13965"/>
    <cellStyle name="Normal 5 2 2 2 4 4 3" xfId="13966"/>
    <cellStyle name="Normal 5 2 2 2 4 4 3 2" xfId="13967"/>
    <cellStyle name="Normal 5 2 2 2 4 4 4" xfId="13968"/>
    <cellStyle name="Normal 5 2 2 2 4 5" xfId="13969"/>
    <cellStyle name="Normal 5 2 2 2 4 5 2" xfId="13970"/>
    <cellStyle name="Normal 5 2 2 2 4 5 2 2" xfId="13971"/>
    <cellStyle name="Normal 5 2 2 2 4 5 2 2 2" xfId="13972"/>
    <cellStyle name="Normal 5 2 2 2 4 5 2 3" xfId="13973"/>
    <cellStyle name="Normal 5 2 2 2 4 5 3" xfId="13974"/>
    <cellStyle name="Normal 5 2 2 2 4 5 3 2" xfId="13975"/>
    <cellStyle name="Normal 5 2 2 2 4 5 4" xfId="13976"/>
    <cellStyle name="Normal 5 2 2 2 4 6" xfId="13977"/>
    <cellStyle name="Normal 5 2 2 2 4 6 2" xfId="13978"/>
    <cellStyle name="Normal 5 2 2 2 4 6 2 2" xfId="13979"/>
    <cellStyle name="Normal 5 2 2 2 4 6 3" xfId="13980"/>
    <cellStyle name="Normal 5 2 2 2 4 7" xfId="13981"/>
    <cellStyle name="Normal 5 2 2 2 4 7 2" xfId="13982"/>
    <cellStyle name="Normal 5 2 2 2 4 8" xfId="13983"/>
    <cellStyle name="Normal 5 2 2 2 4 9" xfId="13984"/>
    <cellStyle name="Normal 5 2 2 2 5" xfId="13985"/>
    <cellStyle name="Normal 5 2 2 2 5 2" xfId="13986"/>
    <cellStyle name="Normal 5 2 2 2 5 2 2" xfId="13987"/>
    <cellStyle name="Normal 5 2 2 2 5 2 2 2" xfId="13988"/>
    <cellStyle name="Normal 5 2 2 2 5 2 2 2 2" xfId="13989"/>
    <cellStyle name="Normal 5 2 2 2 5 2 2 2 2 2" xfId="13990"/>
    <cellStyle name="Normal 5 2 2 2 5 2 2 2 2 2 2" xfId="13991"/>
    <cellStyle name="Normal 5 2 2 2 5 2 2 2 2 3" xfId="13992"/>
    <cellStyle name="Normal 5 2 2 2 5 2 2 2 3" xfId="13993"/>
    <cellStyle name="Normal 5 2 2 2 5 2 2 2 3 2" xfId="13994"/>
    <cellStyle name="Normal 5 2 2 2 5 2 2 2 4" xfId="13995"/>
    <cellStyle name="Normal 5 2 2 2 5 2 2 3" xfId="13996"/>
    <cellStyle name="Normal 5 2 2 2 5 2 2 3 2" xfId="13997"/>
    <cellStyle name="Normal 5 2 2 2 5 2 2 3 2 2" xfId="13998"/>
    <cellStyle name="Normal 5 2 2 2 5 2 2 3 3" xfId="13999"/>
    <cellStyle name="Normal 5 2 2 2 5 2 2 4" xfId="14000"/>
    <cellStyle name="Normal 5 2 2 2 5 2 2 4 2" xfId="14001"/>
    <cellStyle name="Normal 5 2 2 2 5 2 2 5" xfId="14002"/>
    <cellStyle name="Normal 5 2 2 2 5 2 3" xfId="14003"/>
    <cellStyle name="Normal 5 2 2 2 5 2 3 2" xfId="14004"/>
    <cellStyle name="Normal 5 2 2 2 5 2 3 2 2" xfId="14005"/>
    <cellStyle name="Normal 5 2 2 2 5 2 3 2 2 2" xfId="14006"/>
    <cellStyle name="Normal 5 2 2 2 5 2 3 2 3" xfId="14007"/>
    <cellStyle name="Normal 5 2 2 2 5 2 3 3" xfId="14008"/>
    <cellStyle name="Normal 5 2 2 2 5 2 3 3 2" xfId="14009"/>
    <cellStyle name="Normal 5 2 2 2 5 2 3 4" xfId="14010"/>
    <cellStyle name="Normal 5 2 2 2 5 2 4" xfId="14011"/>
    <cellStyle name="Normal 5 2 2 2 5 2 4 2" xfId="14012"/>
    <cellStyle name="Normal 5 2 2 2 5 2 4 2 2" xfId="14013"/>
    <cellStyle name="Normal 5 2 2 2 5 2 4 2 2 2" xfId="14014"/>
    <cellStyle name="Normal 5 2 2 2 5 2 4 2 3" xfId="14015"/>
    <cellStyle name="Normal 5 2 2 2 5 2 4 3" xfId="14016"/>
    <cellStyle name="Normal 5 2 2 2 5 2 4 3 2" xfId="14017"/>
    <cellStyle name="Normal 5 2 2 2 5 2 4 4" xfId="14018"/>
    <cellStyle name="Normal 5 2 2 2 5 2 5" xfId="14019"/>
    <cellStyle name="Normal 5 2 2 2 5 2 5 2" xfId="14020"/>
    <cellStyle name="Normal 5 2 2 2 5 2 5 2 2" xfId="14021"/>
    <cellStyle name="Normal 5 2 2 2 5 2 5 3" xfId="14022"/>
    <cellStyle name="Normal 5 2 2 2 5 2 6" xfId="14023"/>
    <cellStyle name="Normal 5 2 2 2 5 2 6 2" xfId="14024"/>
    <cellStyle name="Normal 5 2 2 2 5 2 7" xfId="14025"/>
    <cellStyle name="Normal 5 2 2 2 5 3" xfId="14026"/>
    <cellStyle name="Normal 5 2 2 2 5 3 2" xfId="14027"/>
    <cellStyle name="Normal 5 2 2 2 5 3 2 2" xfId="14028"/>
    <cellStyle name="Normal 5 2 2 2 5 3 2 2 2" xfId="14029"/>
    <cellStyle name="Normal 5 2 2 2 5 3 2 2 2 2" xfId="14030"/>
    <cellStyle name="Normal 5 2 2 2 5 3 2 2 3" xfId="14031"/>
    <cellStyle name="Normal 5 2 2 2 5 3 2 3" xfId="14032"/>
    <cellStyle name="Normal 5 2 2 2 5 3 2 3 2" xfId="14033"/>
    <cellStyle name="Normal 5 2 2 2 5 3 2 4" xfId="14034"/>
    <cellStyle name="Normal 5 2 2 2 5 3 3" xfId="14035"/>
    <cellStyle name="Normal 5 2 2 2 5 3 3 2" xfId="14036"/>
    <cellStyle name="Normal 5 2 2 2 5 3 3 2 2" xfId="14037"/>
    <cellStyle name="Normal 5 2 2 2 5 3 3 3" xfId="14038"/>
    <cellStyle name="Normal 5 2 2 2 5 3 4" xfId="14039"/>
    <cellStyle name="Normal 5 2 2 2 5 3 4 2" xfId="14040"/>
    <cellStyle name="Normal 5 2 2 2 5 3 5" xfId="14041"/>
    <cellStyle name="Normal 5 2 2 2 5 4" xfId="14042"/>
    <cellStyle name="Normal 5 2 2 2 5 4 2" xfId="14043"/>
    <cellStyle name="Normal 5 2 2 2 5 4 2 2" xfId="14044"/>
    <cellStyle name="Normal 5 2 2 2 5 4 2 2 2" xfId="14045"/>
    <cellStyle name="Normal 5 2 2 2 5 4 2 3" xfId="14046"/>
    <cellStyle name="Normal 5 2 2 2 5 4 3" xfId="14047"/>
    <cellStyle name="Normal 5 2 2 2 5 4 3 2" xfId="14048"/>
    <cellStyle name="Normal 5 2 2 2 5 4 4" xfId="14049"/>
    <cellStyle name="Normal 5 2 2 2 5 5" xfId="14050"/>
    <cellStyle name="Normal 5 2 2 2 5 5 2" xfId="14051"/>
    <cellStyle name="Normal 5 2 2 2 5 5 2 2" xfId="14052"/>
    <cellStyle name="Normal 5 2 2 2 5 5 2 2 2" xfId="14053"/>
    <cellStyle name="Normal 5 2 2 2 5 5 2 3" xfId="14054"/>
    <cellStyle name="Normal 5 2 2 2 5 5 3" xfId="14055"/>
    <cellStyle name="Normal 5 2 2 2 5 5 3 2" xfId="14056"/>
    <cellStyle name="Normal 5 2 2 2 5 5 4" xfId="14057"/>
    <cellStyle name="Normal 5 2 2 2 5 6" xfId="14058"/>
    <cellStyle name="Normal 5 2 2 2 5 6 2" xfId="14059"/>
    <cellStyle name="Normal 5 2 2 2 5 6 2 2" xfId="14060"/>
    <cellStyle name="Normal 5 2 2 2 5 6 3" xfId="14061"/>
    <cellStyle name="Normal 5 2 2 2 5 7" xfId="14062"/>
    <cellStyle name="Normal 5 2 2 2 5 7 2" xfId="14063"/>
    <cellStyle name="Normal 5 2 2 2 5 8" xfId="14064"/>
    <cellStyle name="Normal 5 2 2 2 6" xfId="14065"/>
    <cellStyle name="Normal 5 2 2 2 6 2" xfId="14066"/>
    <cellStyle name="Normal 5 2 2 2 6 2 2" xfId="14067"/>
    <cellStyle name="Normal 5 2 2 2 6 2 2 2" xfId="14068"/>
    <cellStyle name="Normal 5 2 2 2 6 2 2 2 2" xfId="14069"/>
    <cellStyle name="Normal 5 2 2 2 6 2 2 2 2 2" xfId="14070"/>
    <cellStyle name="Normal 5 2 2 2 6 2 2 2 2 2 2" xfId="14071"/>
    <cellStyle name="Normal 5 2 2 2 6 2 2 2 2 3" xfId="14072"/>
    <cellStyle name="Normal 5 2 2 2 6 2 2 2 3" xfId="14073"/>
    <cellStyle name="Normal 5 2 2 2 6 2 2 2 3 2" xfId="14074"/>
    <cellStyle name="Normal 5 2 2 2 6 2 2 2 4" xfId="14075"/>
    <cellStyle name="Normal 5 2 2 2 6 2 2 3" xfId="14076"/>
    <cellStyle name="Normal 5 2 2 2 6 2 2 3 2" xfId="14077"/>
    <cellStyle name="Normal 5 2 2 2 6 2 2 3 2 2" xfId="14078"/>
    <cellStyle name="Normal 5 2 2 2 6 2 2 3 3" xfId="14079"/>
    <cellStyle name="Normal 5 2 2 2 6 2 2 4" xfId="14080"/>
    <cellStyle name="Normal 5 2 2 2 6 2 2 4 2" xfId="14081"/>
    <cellStyle name="Normal 5 2 2 2 6 2 2 5" xfId="14082"/>
    <cellStyle name="Normal 5 2 2 2 6 2 3" xfId="14083"/>
    <cellStyle name="Normal 5 2 2 2 6 2 3 2" xfId="14084"/>
    <cellStyle name="Normal 5 2 2 2 6 2 3 2 2" xfId="14085"/>
    <cellStyle name="Normal 5 2 2 2 6 2 3 2 2 2" xfId="14086"/>
    <cellStyle name="Normal 5 2 2 2 6 2 3 2 3" xfId="14087"/>
    <cellStyle name="Normal 5 2 2 2 6 2 3 3" xfId="14088"/>
    <cellStyle name="Normal 5 2 2 2 6 2 3 3 2" xfId="14089"/>
    <cellStyle name="Normal 5 2 2 2 6 2 3 4" xfId="14090"/>
    <cellStyle name="Normal 5 2 2 2 6 2 4" xfId="14091"/>
    <cellStyle name="Normal 5 2 2 2 6 2 4 2" xfId="14092"/>
    <cellStyle name="Normal 5 2 2 2 6 2 4 2 2" xfId="14093"/>
    <cellStyle name="Normal 5 2 2 2 6 2 4 2 2 2" xfId="14094"/>
    <cellStyle name="Normal 5 2 2 2 6 2 4 2 3" xfId="14095"/>
    <cellStyle name="Normal 5 2 2 2 6 2 4 3" xfId="14096"/>
    <cellStyle name="Normal 5 2 2 2 6 2 4 3 2" xfId="14097"/>
    <cellStyle name="Normal 5 2 2 2 6 2 4 4" xfId="14098"/>
    <cellStyle name="Normal 5 2 2 2 6 2 5" xfId="14099"/>
    <cellStyle name="Normal 5 2 2 2 6 2 5 2" xfId="14100"/>
    <cellStyle name="Normal 5 2 2 2 6 2 5 2 2" xfId="14101"/>
    <cellStyle name="Normal 5 2 2 2 6 2 5 3" xfId="14102"/>
    <cellStyle name="Normal 5 2 2 2 6 2 6" xfId="14103"/>
    <cellStyle name="Normal 5 2 2 2 6 2 6 2" xfId="14104"/>
    <cellStyle name="Normal 5 2 2 2 6 2 7" xfId="14105"/>
    <cellStyle name="Normal 5 2 2 2 6 3" xfId="14106"/>
    <cellStyle name="Normal 5 2 2 2 6 3 2" xfId="14107"/>
    <cellStyle name="Normal 5 2 2 2 6 3 2 2" xfId="14108"/>
    <cellStyle name="Normal 5 2 2 2 6 3 2 2 2" xfId="14109"/>
    <cellStyle name="Normal 5 2 2 2 6 3 2 2 2 2" xfId="14110"/>
    <cellStyle name="Normal 5 2 2 2 6 3 2 2 3" xfId="14111"/>
    <cellStyle name="Normal 5 2 2 2 6 3 2 3" xfId="14112"/>
    <cellStyle name="Normal 5 2 2 2 6 3 2 3 2" xfId="14113"/>
    <cellStyle name="Normal 5 2 2 2 6 3 2 4" xfId="14114"/>
    <cellStyle name="Normal 5 2 2 2 6 3 3" xfId="14115"/>
    <cellStyle name="Normal 5 2 2 2 6 3 3 2" xfId="14116"/>
    <cellStyle name="Normal 5 2 2 2 6 3 3 2 2" xfId="14117"/>
    <cellStyle name="Normal 5 2 2 2 6 3 3 3" xfId="14118"/>
    <cellStyle name="Normal 5 2 2 2 6 3 4" xfId="14119"/>
    <cellStyle name="Normal 5 2 2 2 6 3 4 2" xfId="14120"/>
    <cellStyle name="Normal 5 2 2 2 6 3 5" xfId="14121"/>
    <cellStyle name="Normal 5 2 2 2 6 4" xfId="14122"/>
    <cellStyle name="Normal 5 2 2 2 6 4 2" xfId="14123"/>
    <cellStyle name="Normal 5 2 2 2 6 4 2 2" xfId="14124"/>
    <cellStyle name="Normal 5 2 2 2 6 4 2 2 2" xfId="14125"/>
    <cellStyle name="Normal 5 2 2 2 6 4 2 3" xfId="14126"/>
    <cellStyle name="Normal 5 2 2 2 6 4 3" xfId="14127"/>
    <cellStyle name="Normal 5 2 2 2 6 4 3 2" xfId="14128"/>
    <cellStyle name="Normal 5 2 2 2 6 4 4" xfId="14129"/>
    <cellStyle name="Normal 5 2 2 2 6 5" xfId="14130"/>
    <cellStyle name="Normal 5 2 2 2 6 5 2" xfId="14131"/>
    <cellStyle name="Normal 5 2 2 2 6 5 2 2" xfId="14132"/>
    <cellStyle name="Normal 5 2 2 2 6 5 2 2 2" xfId="14133"/>
    <cellStyle name="Normal 5 2 2 2 6 5 2 3" xfId="14134"/>
    <cellStyle name="Normal 5 2 2 2 6 5 3" xfId="14135"/>
    <cellStyle name="Normal 5 2 2 2 6 5 3 2" xfId="14136"/>
    <cellStyle name="Normal 5 2 2 2 6 5 4" xfId="14137"/>
    <cellStyle name="Normal 5 2 2 2 6 6" xfId="14138"/>
    <cellStyle name="Normal 5 2 2 2 6 6 2" xfId="14139"/>
    <cellStyle name="Normal 5 2 2 2 6 6 2 2" xfId="14140"/>
    <cellStyle name="Normal 5 2 2 2 6 6 3" xfId="14141"/>
    <cellStyle name="Normal 5 2 2 2 6 7" xfId="14142"/>
    <cellStyle name="Normal 5 2 2 2 6 7 2" xfId="14143"/>
    <cellStyle name="Normal 5 2 2 2 6 8" xfId="14144"/>
    <cellStyle name="Normal 5 2 2 2 7" xfId="14145"/>
    <cellStyle name="Normal 5 2 2 2 7 2" xfId="14146"/>
    <cellStyle name="Normal 5 2 2 2 7 2 2" xfId="14147"/>
    <cellStyle name="Normal 5 2 2 2 7 2 2 2" xfId="14148"/>
    <cellStyle name="Normal 5 2 2 2 7 2 2 2 2" xfId="14149"/>
    <cellStyle name="Normal 5 2 2 2 7 2 2 2 2 2" xfId="14150"/>
    <cellStyle name="Normal 5 2 2 2 7 2 2 2 3" xfId="14151"/>
    <cellStyle name="Normal 5 2 2 2 7 2 2 3" xfId="14152"/>
    <cellStyle name="Normal 5 2 2 2 7 2 2 3 2" xfId="14153"/>
    <cellStyle name="Normal 5 2 2 2 7 2 2 4" xfId="14154"/>
    <cellStyle name="Normal 5 2 2 2 7 2 3" xfId="14155"/>
    <cellStyle name="Normal 5 2 2 2 7 2 3 2" xfId="14156"/>
    <cellStyle name="Normal 5 2 2 2 7 2 3 2 2" xfId="14157"/>
    <cellStyle name="Normal 5 2 2 2 7 2 3 3" xfId="14158"/>
    <cellStyle name="Normal 5 2 2 2 7 2 4" xfId="14159"/>
    <cellStyle name="Normal 5 2 2 2 7 2 4 2" xfId="14160"/>
    <cellStyle name="Normal 5 2 2 2 7 2 5" xfId="14161"/>
    <cellStyle name="Normal 5 2 2 2 7 3" xfId="14162"/>
    <cellStyle name="Normal 5 2 2 2 7 3 2" xfId="14163"/>
    <cellStyle name="Normal 5 2 2 2 7 3 2 2" xfId="14164"/>
    <cellStyle name="Normal 5 2 2 2 7 3 2 2 2" xfId="14165"/>
    <cellStyle name="Normal 5 2 2 2 7 3 2 3" xfId="14166"/>
    <cellStyle name="Normal 5 2 2 2 7 3 3" xfId="14167"/>
    <cellStyle name="Normal 5 2 2 2 7 3 3 2" xfId="14168"/>
    <cellStyle name="Normal 5 2 2 2 7 3 4" xfId="14169"/>
    <cellStyle name="Normal 5 2 2 2 7 4" xfId="14170"/>
    <cellStyle name="Normal 5 2 2 2 7 4 2" xfId="14171"/>
    <cellStyle name="Normal 5 2 2 2 7 4 2 2" xfId="14172"/>
    <cellStyle name="Normal 5 2 2 2 7 4 2 2 2" xfId="14173"/>
    <cellStyle name="Normal 5 2 2 2 7 4 2 3" xfId="14174"/>
    <cellStyle name="Normal 5 2 2 2 7 4 3" xfId="14175"/>
    <cellStyle name="Normal 5 2 2 2 7 4 3 2" xfId="14176"/>
    <cellStyle name="Normal 5 2 2 2 7 4 4" xfId="14177"/>
    <cellStyle name="Normal 5 2 2 2 7 5" xfId="14178"/>
    <cellStyle name="Normal 5 2 2 2 7 5 2" xfId="14179"/>
    <cellStyle name="Normal 5 2 2 2 7 5 2 2" xfId="14180"/>
    <cellStyle name="Normal 5 2 2 2 7 5 3" xfId="14181"/>
    <cellStyle name="Normal 5 2 2 2 7 6" xfId="14182"/>
    <cellStyle name="Normal 5 2 2 2 7 6 2" xfId="14183"/>
    <cellStyle name="Normal 5 2 2 2 7 7" xfId="14184"/>
    <cellStyle name="Normal 5 2 2 2 8" xfId="14185"/>
    <cellStyle name="Normal 5 2 2 2 8 2" xfId="14186"/>
    <cellStyle name="Normal 5 2 2 2 8 2 2" xfId="14187"/>
    <cellStyle name="Normal 5 2 2 2 8 2 2 2" xfId="14188"/>
    <cellStyle name="Normal 5 2 2 2 8 2 2 2 2" xfId="14189"/>
    <cellStyle name="Normal 5 2 2 2 8 2 2 3" xfId="14190"/>
    <cellStyle name="Normal 5 2 2 2 8 2 3" xfId="14191"/>
    <cellStyle name="Normal 5 2 2 2 8 2 3 2" xfId="14192"/>
    <cellStyle name="Normal 5 2 2 2 8 2 4" xfId="14193"/>
    <cellStyle name="Normal 5 2 2 2 8 3" xfId="14194"/>
    <cellStyle name="Normal 5 2 2 2 8 3 2" xfId="14195"/>
    <cellStyle name="Normal 5 2 2 2 8 3 2 2" xfId="14196"/>
    <cellStyle name="Normal 5 2 2 2 8 3 2 2 2" xfId="14197"/>
    <cellStyle name="Normal 5 2 2 2 8 3 2 3" xfId="14198"/>
    <cellStyle name="Normal 5 2 2 2 8 3 3" xfId="14199"/>
    <cellStyle name="Normal 5 2 2 2 8 3 3 2" xfId="14200"/>
    <cellStyle name="Normal 5 2 2 2 8 3 4" xfId="14201"/>
    <cellStyle name="Normal 5 2 2 2 8 4" xfId="14202"/>
    <cellStyle name="Normal 5 2 2 2 8 4 2" xfId="14203"/>
    <cellStyle name="Normal 5 2 2 2 8 4 2 2" xfId="14204"/>
    <cellStyle name="Normal 5 2 2 2 8 4 3" xfId="14205"/>
    <cellStyle name="Normal 5 2 2 2 8 5" xfId="14206"/>
    <cellStyle name="Normal 5 2 2 2 8 5 2" xfId="14207"/>
    <cellStyle name="Normal 5 2 2 2 8 6" xfId="14208"/>
    <cellStyle name="Normal 5 2 2 2 9" xfId="14209"/>
    <cellStyle name="Normal 5 2 2 2 9 2" xfId="14210"/>
    <cellStyle name="Normal 5 2 2 2 9 2 2" xfId="14211"/>
    <cellStyle name="Normal 5 2 2 2 9 2 2 2" xfId="14212"/>
    <cellStyle name="Normal 5 2 2 2 9 2 3" xfId="14213"/>
    <cellStyle name="Normal 5 2 2 2 9 3" xfId="14214"/>
    <cellStyle name="Normal 5 2 2 2 9 3 2" xfId="14215"/>
    <cellStyle name="Normal 5 2 2 2 9 4" xfId="14216"/>
    <cellStyle name="Normal 5 2 2 3" xfId="14217"/>
    <cellStyle name="Normal 5 2 2 3 10" xfId="14218"/>
    <cellStyle name="Normal 5 2 2 3 10 2" xfId="14219"/>
    <cellStyle name="Normal 5 2 2 3 10 2 2" xfId="14220"/>
    <cellStyle name="Normal 5 2 2 3 10 3" xfId="14221"/>
    <cellStyle name="Normal 5 2 2 3 11" xfId="14222"/>
    <cellStyle name="Normal 5 2 2 3 11 2" xfId="14223"/>
    <cellStyle name="Normal 5 2 2 3 12" xfId="14224"/>
    <cellStyle name="Normal 5 2 2 3 13" xfId="14225"/>
    <cellStyle name="Normal 5 2 2 3 2" xfId="14226"/>
    <cellStyle name="Normal 5 2 2 3 2 2" xfId="14227"/>
    <cellStyle name="Normal 5 2 2 3 2 2 2" xfId="14228"/>
    <cellStyle name="Normal 5 2 2 3 2 2 2 2" xfId="14229"/>
    <cellStyle name="Normal 5 2 2 3 2 2 2 2 2" xfId="14230"/>
    <cellStyle name="Normal 5 2 2 3 2 2 2 2 2 2" xfId="14231"/>
    <cellStyle name="Normal 5 2 2 3 2 2 2 2 2 2 2" xfId="14232"/>
    <cellStyle name="Normal 5 2 2 3 2 2 2 2 2 3" xfId="14233"/>
    <cellStyle name="Normal 5 2 2 3 2 2 2 2 3" xfId="14234"/>
    <cellStyle name="Normal 5 2 2 3 2 2 2 2 3 2" xfId="14235"/>
    <cellStyle name="Normal 5 2 2 3 2 2 2 2 4" xfId="14236"/>
    <cellStyle name="Normal 5 2 2 3 2 2 2 3" xfId="14237"/>
    <cellStyle name="Normal 5 2 2 3 2 2 2 3 2" xfId="14238"/>
    <cellStyle name="Normal 5 2 2 3 2 2 2 3 2 2" xfId="14239"/>
    <cellStyle name="Normal 5 2 2 3 2 2 2 3 3" xfId="14240"/>
    <cellStyle name="Normal 5 2 2 3 2 2 2 4" xfId="14241"/>
    <cellStyle name="Normal 5 2 2 3 2 2 2 4 2" xfId="14242"/>
    <cellStyle name="Normal 5 2 2 3 2 2 2 5" xfId="14243"/>
    <cellStyle name="Normal 5 2 2 3 2 2 3" xfId="14244"/>
    <cellStyle name="Normal 5 2 2 3 2 2 3 2" xfId="14245"/>
    <cellStyle name="Normal 5 2 2 3 2 2 3 2 2" xfId="14246"/>
    <cellStyle name="Normal 5 2 2 3 2 2 3 2 2 2" xfId="14247"/>
    <cellStyle name="Normal 5 2 2 3 2 2 3 2 3" xfId="14248"/>
    <cellStyle name="Normal 5 2 2 3 2 2 3 3" xfId="14249"/>
    <cellStyle name="Normal 5 2 2 3 2 2 3 3 2" xfId="14250"/>
    <cellStyle name="Normal 5 2 2 3 2 2 3 4" xfId="14251"/>
    <cellStyle name="Normal 5 2 2 3 2 2 4" xfId="14252"/>
    <cellStyle name="Normal 5 2 2 3 2 2 4 2" xfId="14253"/>
    <cellStyle name="Normal 5 2 2 3 2 2 4 2 2" xfId="14254"/>
    <cellStyle name="Normal 5 2 2 3 2 2 4 2 2 2" xfId="14255"/>
    <cellStyle name="Normal 5 2 2 3 2 2 4 2 3" xfId="14256"/>
    <cellStyle name="Normal 5 2 2 3 2 2 4 3" xfId="14257"/>
    <cellStyle name="Normal 5 2 2 3 2 2 4 3 2" xfId="14258"/>
    <cellStyle name="Normal 5 2 2 3 2 2 4 4" xfId="14259"/>
    <cellStyle name="Normal 5 2 2 3 2 2 5" xfId="14260"/>
    <cellStyle name="Normal 5 2 2 3 2 2 5 2" xfId="14261"/>
    <cellStyle name="Normal 5 2 2 3 2 2 5 2 2" xfId="14262"/>
    <cellStyle name="Normal 5 2 2 3 2 2 5 3" xfId="14263"/>
    <cellStyle name="Normal 5 2 2 3 2 2 6" xfId="14264"/>
    <cellStyle name="Normal 5 2 2 3 2 2 6 2" xfId="14265"/>
    <cellStyle name="Normal 5 2 2 3 2 2 7" xfId="14266"/>
    <cellStyle name="Normal 5 2 2 3 2 3" xfId="14267"/>
    <cellStyle name="Normal 5 2 2 3 2 3 2" xfId="14268"/>
    <cellStyle name="Normal 5 2 2 3 2 3 2 2" xfId="14269"/>
    <cellStyle name="Normal 5 2 2 3 2 3 2 2 2" xfId="14270"/>
    <cellStyle name="Normal 5 2 2 3 2 3 2 2 2 2" xfId="14271"/>
    <cellStyle name="Normal 5 2 2 3 2 3 2 2 3" xfId="14272"/>
    <cellStyle name="Normal 5 2 2 3 2 3 2 3" xfId="14273"/>
    <cellStyle name="Normal 5 2 2 3 2 3 2 3 2" xfId="14274"/>
    <cellStyle name="Normal 5 2 2 3 2 3 2 4" xfId="14275"/>
    <cellStyle name="Normal 5 2 2 3 2 3 3" xfId="14276"/>
    <cellStyle name="Normal 5 2 2 3 2 3 3 2" xfId="14277"/>
    <cellStyle name="Normal 5 2 2 3 2 3 3 2 2" xfId="14278"/>
    <cellStyle name="Normal 5 2 2 3 2 3 3 2 2 2" xfId="14279"/>
    <cellStyle name="Normal 5 2 2 3 2 3 3 2 3" xfId="14280"/>
    <cellStyle name="Normal 5 2 2 3 2 3 3 3" xfId="14281"/>
    <cellStyle name="Normal 5 2 2 3 2 3 3 3 2" xfId="14282"/>
    <cellStyle name="Normal 5 2 2 3 2 3 3 4" xfId="14283"/>
    <cellStyle name="Normal 5 2 2 3 2 3 4" xfId="14284"/>
    <cellStyle name="Normal 5 2 2 3 2 3 4 2" xfId="14285"/>
    <cellStyle name="Normal 5 2 2 3 2 3 4 2 2" xfId="14286"/>
    <cellStyle name="Normal 5 2 2 3 2 3 4 3" xfId="14287"/>
    <cellStyle name="Normal 5 2 2 3 2 3 5" xfId="14288"/>
    <cellStyle name="Normal 5 2 2 3 2 3 5 2" xfId="14289"/>
    <cellStyle name="Normal 5 2 2 3 2 3 6" xfId="14290"/>
    <cellStyle name="Normal 5 2 2 3 2 4" xfId="14291"/>
    <cellStyle name="Normal 5 2 2 3 2 4 2" xfId="14292"/>
    <cellStyle name="Normal 5 2 2 3 2 4 2 2" xfId="14293"/>
    <cellStyle name="Normal 5 2 2 3 2 4 2 2 2" xfId="14294"/>
    <cellStyle name="Normal 5 2 2 3 2 4 2 3" xfId="14295"/>
    <cellStyle name="Normal 5 2 2 3 2 4 3" xfId="14296"/>
    <cellStyle name="Normal 5 2 2 3 2 4 3 2" xfId="14297"/>
    <cellStyle name="Normal 5 2 2 3 2 4 4" xfId="14298"/>
    <cellStyle name="Normal 5 2 2 3 2 5" xfId="14299"/>
    <cellStyle name="Normal 5 2 2 3 2 5 2" xfId="14300"/>
    <cellStyle name="Normal 5 2 2 3 2 5 2 2" xfId="14301"/>
    <cellStyle name="Normal 5 2 2 3 2 5 2 2 2" xfId="14302"/>
    <cellStyle name="Normal 5 2 2 3 2 5 2 3" xfId="14303"/>
    <cellStyle name="Normal 5 2 2 3 2 5 3" xfId="14304"/>
    <cellStyle name="Normal 5 2 2 3 2 5 3 2" xfId="14305"/>
    <cellStyle name="Normal 5 2 2 3 2 5 4" xfId="14306"/>
    <cellStyle name="Normal 5 2 2 3 2 6" xfId="14307"/>
    <cellStyle name="Normal 5 2 2 3 2 6 2" xfId="14308"/>
    <cellStyle name="Normal 5 2 2 3 2 6 2 2" xfId="14309"/>
    <cellStyle name="Normal 5 2 2 3 2 6 3" xfId="14310"/>
    <cellStyle name="Normal 5 2 2 3 2 7" xfId="14311"/>
    <cellStyle name="Normal 5 2 2 3 2 7 2" xfId="14312"/>
    <cellStyle name="Normal 5 2 2 3 2 8" xfId="14313"/>
    <cellStyle name="Normal 5 2 2 3 2 9" xfId="14314"/>
    <cellStyle name="Normal 5 2 2 3 3" xfId="14315"/>
    <cellStyle name="Normal 5 2 2 3 3 2" xfId="14316"/>
    <cellStyle name="Normal 5 2 2 3 3 2 2" xfId="14317"/>
    <cellStyle name="Normal 5 2 2 3 3 2 2 2" xfId="14318"/>
    <cellStyle name="Normal 5 2 2 3 3 2 2 2 2" xfId="14319"/>
    <cellStyle name="Normal 5 2 2 3 3 2 2 2 2 2" xfId="14320"/>
    <cellStyle name="Normal 5 2 2 3 3 2 2 2 2 2 2" xfId="14321"/>
    <cellStyle name="Normal 5 2 2 3 3 2 2 2 2 3" xfId="14322"/>
    <cellStyle name="Normal 5 2 2 3 3 2 2 2 3" xfId="14323"/>
    <cellStyle name="Normal 5 2 2 3 3 2 2 2 3 2" xfId="14324"/>
    <cellStyle name="Normal 5 2 2 3 3 2 2 2 4" xfId="14325"/>
    <cellStyle name="Normal 5 2 2 3 3 2 2 3" xfId="14326"/>
    <cellStyle name="Normal 5 2 2 3 3 2 2 3 2" xfId="14327"/>
    <cellStyle name="Normal 5 2 2 3 3 2 2 3 2 2" xfId="14328"/>
    <cellStyle name="Normal 5 2 2 3 3 2 2 3 3" xfId="14329"/>
    <cellStyle name="Normal 5 2 2 3 3 2 2 4" xfId="14330"/>
    <cellStyle name="Normal 5 2 2 3 3 2 2 4 2" xfId="14331"/>
    <cellStyle name="Normal 5 2 2 3 3 2 2 5" xfId="14332"/>
    <cellStyle name="Normal 5 2 2 3 3 2 3" xfId="14333"/>
    <cellStyle name="Normal 5 2 2 3 3 2 3 2" xfId="14334"/>
    <cellStyle name="Normal 5 2 2 3 3 2 3 2 2" xfId="14335"/>
    <cellStyle name="Normal 5 2 2 3 3 2 3 2 2 2" xfId="14336"/>
    <cellStyle name="Normal 5 2 2 3 3 2 3 2 3" xfId="14337"/>
    <cellStyle name="Normal 5 2 2 3 3 2 3 3" xfId="14338"/>
    <cellStyle name="Normal 5 2 2 3 3 2 3 3 2" xfId="14339"/>
    <cellStyle name="Normal 5 2 2 3 3 2 3 4" xfId="14340"/>
    <cellStyle name="Normal 5 2 2 3 3 2 4" xfId="14341"/>
    <cellStyle name="Normal 5 2 2 3 3 2 4 2" xfId="14342"/>
    <cellStyle name="Normal 5 2 2 3 3 2 4 2 2" xfId="14343"/>
    <cellStyle name="Normal 5 2 2 3 3 2 4 2 2 2" xfId="14344"/>
    <cellStyle name="Normal 5 2 2 3 3 2 4 2 3" xfId="14345"/>
    <cellStyle name="Normal 5 2 2 3 3 2 4 3" xfId="14346"/>
    <cellStyle name="Normal 5 2 2 3 3 2 4 3 2" xfId="14347"/>
    <cellStyle name="Normal 5 2 2 3 3 2 4 4" xfId="14348"/>
    <cellStyle name="Normal 5 2 2 3 3 2 5" xfId="14349"/>
    <cellStyle name="Normal 5 2 2 3 3 2 5 2" xfId="14350"/>
    <cellStyle name="Normal 5 2 2 3 3 2 5 2 2" xfId="14351"/>
    <cellStyle name="Normal 5 2 2 3 3 2 5 3" xfId="14352"/>
    <cellStyle name="Normal 5 2 2 3 3 2 6" xfId="14353"/>
    <cellStyle name="Normal 5 2 2 3 3 2 6 2" xfId="14354"/>
    <cellStyle name="Normal 5 2 2 3 3 2 7" xfId="14355"/>
    <cellStyle name="Normal 5 2 2 3 3 3" xfId="14356"/>
    <cellStyle name="Normal 5 2 2 3 3 3 2" xfId="14357"/>
    <cellStyle name="Normal 5 2 2 3 3 3 2 2" xfId="14358"/>
    <cellStyle name="Normal 5 2 2 3 3 3 2 2 2" xfId="14359"/>
    <cellStyle name="Normal 5 2 2 3 3 3 2 2 2 2" xfId="14360"/>
    <cellStyle name="Normal 5 2 2 3 3 3 2 2 3" xfId="14361"/>
    <cellStyle name="Normal 5 2 2 3 3 3 2 3" xfId="14362"/>
    <cellStyle name="Normal 5 2 2 3 3 3 2 3 2" xfId="14363"/>
    <cellStyle name="Normal 5 2 2 3 3 3 2 4" xfId="14364"/>
    <cellStyle name="Normal 5 2 2 3 3 3 3" xfId="14365"/>
    <cellStyle name="Normal 5 2 2 3 3 3 3 2" xfId="14366"/>
    <cellStyle name="Normal 5 2 2 3 3 3 3 2 2" xfId="14367"/>
    <cellStyle name="Normal 5 2 2 3 3 3 3 2 2 2" xfId="14368"/>
    <cellStyle name="Normal 5 2 2 3 3 3 3 2 3" xfId="14369"/>
    <cellStyle name="Normal 5 2 2 3 3 3 3 3" xfId="14370"/>
    <cellStyle name="Normal 5 2 2 3 3 3 3 3 2" xfId="14371"/>
    <cellStyle name="Normal 5 2 2 3 3 3 3 4" xfId="14372"/>
    <cellStyle name="Normal 5 2 2 3 3 3 4" xfId="14373"/>
    <cellStyle name="Normal 5 2 2 3 3 3 4 2" xfId="14374"/>
    <cellStyle name="Normal 5 2 2 3 3 3 4 2 2" xfId="14375"/>
    <cellStyle name="Normal 5 2 2 3 3 3 4 3" xfId="14376"/>
    <cellStyle name="Normal 5 2 2 3 3 3 5" xfId="14377"/>
    <cellStyle name="Normal 5 2 2 3 3 3 5 2" xfId="14378"/>
    <cellStyle name="Normal 5 2 2 3 3 3 6" xfId="14379"/>
    <cellStyle name="Normal 5 2 2 3 3 4" xfId="14380"/>
    <cellStyle name="Normal 5 2 2 3 3 4 2" xfId="14381"/>
    <cellStyle name="Normal 5 2 2 3 3 4 2 2" xfId="14382"/>
    <cellStyle name="Normal 5 2 2 3 3 4 2 2 2" xfId="14383"/>
    <cellStyle name="Normal 5 2 2 3 3 4 2 3" xfId="14384"/>
    <cellStyle name="Normal 5 2 2 3 3 4 3" xfId="14385"/>
    <cellStyle name="Normal 5 2 2 3 3 4 3 2" xfId="14386"/>
    <cellStyle name="Normal 5 2 2 3 3 4 4" xfId="14387"/>
    <cellStyle name="Normal 5 2 2 3 3 5" xfId="14388"/>
    <cellStyle name="Normal 5 2 2 3 3 5 2" xfId="14389"/>
    <cellStyle name="Normal 5 2 2 3 3 5 2 2" xfId="14390"/>
    <cellStyle name="Normal 5 2 2 3 3 5 2 2 2" xfId="14391"/>
    <cellStyle name="Normal 5 2 2 3 3 5 2 3" xfId="14392"/>
    <cellStyle name="Normal 5 2 2 3 3 5 3" xfId="14393"/>
    <cellStyle name="Normal 5 2 2 3 3 5 3 2" xfId="14394"/>
    <cellStyle name="Normal 5 2 2 3 3 5 4" xfId="14395"/>
    <cellStyle name="Normal 5 2 2 3 3 6" xfId="14396"/>
    <cellStyle name="Normal 5 2 2 3 3 6 2" xfId="14397"/>
    <cellStyle name="Normal 5 2 2 3 3 6 2 2" xfId="14398"/>
    <cellStyle name="Normal 5 2 2 3 3 6 3" xfId="14399"/>
    <cellStyle name="Normal 5 2 2 3 3 7" xfId="14400"/>
    <cellStyle name="Normal 5 2 2 3 3 7 2" xfId="14401"/>
    <cellStyle name="Normal 5 2 2 3 3 8" xfId="14402"/>
    <cellStyle name="Normal 5 2 2 3 3 9" xfId="14403"/>
    <cellStyle name="Normal 5 2 2 3 4" xfId="14404"/>
    <cellStyle name="Normal 5 2 2 3 4 2" xfId="14405"/>
    <cellStyle name="Normal 5 2 2 3 4 2 2" xfId="14406"/>
    <cellStyle name="Normal 5 2 2 3 4 2 2 2" xfId="14407"/>
    <cellStyle name="Normal 5 2 2 3 4 2 2 2 2" xfId="14408"/>
    <cellStyle name="Normal 5 2 2 3 4 2 2 2 2 2" xfId="14409"/>
    <cellStyle name="Normal 5 2 2 3 4 2 2 2 2 2 2" xfId="14410"/>
    <cellStyle name="Normal 5 2 2 3 4 2 2 2 2 3" xfId="14411"/>
    <cellStyle name="Normal 5 2 2 3 4 2 2 2 3" xfId="14412"/>
    <cellStyle name="Normal 5 2 2 3 4 2 2 2 3 2" xfId="14413"/>
    <cellStyle name="Normal 5 2 2 3 4 2 2 2 4" xfId="14414"/>
    <cellStyle name="Normal 5 2 2 3 4 2 2 3" xfId="14415"/>
    <cellStyle name="Normal 5 2 2 3 4 2 2 3 2" xfId="14416"/>
    <cellStyle name="Normal 5 2 2 3 4 2 2 3 2 2" xfId="14417"/>
    <cellStyle name="Normal 5 2 2 3 4 2 2 3 3" xfId="14418"/>
    <cellStyle name="Normal 5 2 2 3 4 2 2 4" xfId="14419"/>
    <cellStyle name="Normal 5 2 2 3 4 2 2 4 2" xfId="14420"/>
    <cellStyle name="Normal 5 2 2 3 4 2 2 5" xfId="14421"/>
    <cellStyle name="Normal 5 2 2 3 4 2 3" xfId="14422"/>
    <cellStyle name="Normal 5 2 2 3 4 2 3 2" xfId="14423"/>
    <cellStyle name="Normal 5 2 2 3 4 2 3 2 2" xfId="14424"/>
    <cellStyle name="Normal 5 2 2 3 4 2 3 2 2 2" xfId="14425"/>
    <cellStyle name="Normal 5 2 2 3 4 2 3 2 3" xfId="14426"/>
    <cellStyle name="Normal 5 2 2 3 4 2 3 3" xfId="14427"/>
    <cellStyle name="Normal 5 2 2 3 4 2 3 3 2" xfId="14428"/>
    <cellStyle name="Normal 5 2 2 3 4 2 3 4" xfId="14429"/>
    <cellStyle name="Normal 5 2 2 3 4 2 4" xfId="14430"/>
    <cellStyle name="Normal 5 2 2 3 4 2 4 2" xfId="14431"/>
    <cellStyle name="Normal 5 2 2 3 4 2 4 2 2" xfId="14432"/>
    <cellStyle name="Normal 5 2 2 3 4 2 4 2 2 2" xfId="14433"/>
    <cellStyle name="Normal 5 2 2 3 4 2 4 2 3" xfId="14434"/>
    <cellStyle name="Normal 5 2 2 3 4 2 4 3" xfId="14435"/>
    <cellStyle name="Normal 5 2 2 3 4 2 4 3 2" xfId="14436"/>
    <cellStyle name="Normal 5 2 2 3 4 2 4 4" xfId="14437"/>
    <cellStyle name="Normal 5 2 2 3 4 2 5" xfId="14438"/>
    <cellStyle name="Normal 5 2 2 3 4 2 5 2" xfId="14439"/>
    <cellStyle name="Normal 5 2 2 3 4 2 5 2 2" xfId="14440"/>
    <cellStyle name="Normal 5 2 2 3 4 2 5 3" xfId="14441"/>
    <cellStyle name="Normal 5 2 2 3 4 2 6" xfId="14442"/>
    <cellStyle name="Normal 5 2 2 3 4 2 6 2" xfId="14443"/>
    <cellStyle name="Normal 5 2 2 3 4 2 7" xfId="14444"/>
    <cellStyle name="Normal 5 2 2 3 4 3" xfId="14445"/>
    <cellStyle name="Normal 5 2 2 3 4 3 2" xfId="14446"/>
    <cellStyle name="Normal 5 2 2 3 4 3 2 2" xfId="14447"/>
    <cellStyle name="Normal 5 2 2 3 4 3 2 2 2" xfId="14448"/>
    <cellStyle name="Normal 5 2 2 3 4 3 2 2 2 2" xfId="14449"/>
    <cellStyle name="Normal 5 2 2 3 4 3 2 2 3" xfId="14450"/>
    <cellStyle name="Normal 5 2 2 3 4 3 2 3" xfId="14451"/>
    <cellStyle name="Normal 5 2 2 3 4 3 2 3 2" xfId="14452"/>
    <cellStyle name="Normal 5 2 2 3 4 3 2 4" xfId="14453"/>
    <cellStyle name="Normal 5 2 2 3 4 3 3" xfId="14454"/>
    <cellStyle name="Normal 5 2 2 3 4 3 3 2" xfId="14455"/>
    <cellStyle name="Normal 5 2 2 3 4 3 3 2 2" xfId="14456"/>
    <cellStyle name="Normal 5 2 2 3 4 3 3 3" xfId="14457"/>
    <cellStyle name="Normal 5 2 2 3 4 3 4" xfId="14458"/>
    <cellStyle name="Normal 5 2 2 3 4 3 4 2" xfId="14459"/>
    <cellStyle name="Normal 5 2 2 3 4 3 5" xfId="14460"/>
    <cellStyle name="Normal 5 2 2 3 4 4" xfId="14461"/>
    <cellStyle name="Normal 5 2 2 3 4 4 2" xfId="14462"/>
    <cellStyle name="Normal 5 2 2 3 4 4 2 2" xfId="14463"/>
    <cellStyle name="Normal 5 2 2 3 4 4 2 2 2" xfId="14464"/>
    <cellStyle name="Normal 5 2 2 3 4 4 2 3" xfId="14465"/>
    <cellStyle name="Normal 5 2 2 3 4 4 3" xfId="14466"/>
    <cellStyle name="Normal 5 2 2 3 4 4 3 2" xfId="14467"/>
    <cellStyle name="Normal 5 2 2 3 4 4 4" xfId="14468"/>
    <cellStyle name="Normal 5 2 2 3 4 5" xfId="14469"/>
    <cellStyle name="Normal 5 2 2 3 4 5 2" xfId="14470"/>
    <cellStyle name="Normal 5 2 2 3 4 5 2 2" xfId="14471"/>
    <cellStyle name="Normal 5 2 2 3 4 5 2 2 2" xfId="14472"/>
    <cellStyle name="Normal 5 2 2 3 4 5 2 3" xfId="14473"/>
    <cellStyle name="Normal 5 2 2 3 4 5 3" xfId="14474"/>
    <cellStyle name="Normal 5 2 2 3 4 5 3 2" xfId="14475"/>
    <cellStyle name="Normal 5 2 2 3 4 5 4" xfId="14476"/>
    <cellStyle name="Normal 5 2 2 3 4 6" xfId="14477"/>
    <cellStyle name="Normal 5 2 2 3 4 6 2" xfId="14478"/>
    <cellStyle name="Normal 5 2 2 3 4 6 2 2" xfId="14479"/>
    <cellStyle name="Normal 5 2 2 3 4 6 3" xfId="14480"/>
    <cellStyle name="Normal 5 2 2 3 4 7" xfId="14481"/>
    <cellStyle name="Normal 5 2 2 3 4 7 2" xfId="14482"/>
    <cellStyle name="Normal 5 2 2 3 4 8" xfId="14483"/>
    <cellStyle name="Normal 5 2 2 3 5" xfId="14484"/>
    <cellStyle name="Normal 5 2 2 3 5 2" xfId="14485"/>
    <cellStyle name="Normal 5 2 2 3 5 2 2" xfId="14486"/>
    <cellStyle name="Normal 5 2 2 3 5 2 2 2" xfId="14487"/>
    <cellStyle name="Normal 5 2 2 3 5 2 2 2 2" xfId="14488"/>
    <cellStyle name="Normal 5 2 2 3 5 2 2 2 2 2" xfId="14489"/>
    <cellStyle name="Normal 5 2 2 3 5 2 2 2 2 2 2" xfId="14490"/>
    <cellStyle name="Normal 5 2 2 3 5 2 2 2 2 3" xfId="14491"/>
    <cellStyle name="Normal 5 2 2 3 5 2 2 2 3" xfId="14492"/>
    <cellStyle name="Normal 5 2 2 3 5 2 2 2 3 2" xfId="14493"/>
    <cellStyle name="Normal 5 2 2 3 5 2 2 2 4" xfId="14494"/>
    <cellStyle name="Normal 5 2 2 3 5 2 2 3" xfId="14495"/>
    <cellStyle name="Normal 5 2 2 3 5 2 2 3 2" xfId="14496"/>
    <cellStyle name="Normal 5 2 2 3 5 2 2 3 2 2" xfId="14497"/>
    <cellStyle name="Normal 5 2 2 3 5 2 2 3 3" xfId="14498"/>
    <cellStyle name="Normal 5 2 2 3 5 2 2 4" xfId="14499"/>
    <cellStyle name="Normal 5 2 2 3 5 2 2 4 2" xfId="14500"/>
    <cellStyle name="Normal 5 2 2 3 5 2 2 5" xfId="14501"/>
    <cellStyle name="Normal 5 2 2 3 5 2 3" xfId="14502"/>
    <cellStyle name="Normal 5 2 2 3 5 2 3 2" xfId="14503"/>
    <cellStyle name="Normal 5 2 2 3 5 2 3 2 2" xfId="14504"/>
    <cellStyle name="Normal 5 2 2 3 5 2 3 2 2 2" xfId="14505"/>
    <cellStyle name="Normal 5 2 2 3 5 2 3 2 3" xfId="14506"/>
    <cellStyle name="Normal 5 2 2 3 5 2 3 3" xfId="14507"/>
    <cellStyle name="Normal 5 2 2 3 5 2 3 3 2" xfId="14508"/>
    <cellStyle name="Normal 5 2 2 3 5 2 3 4" xfId="14509"/>
    <cellStyle name="Normal 5 2 2 3 5 2 4" xfId="14510"/>
    <cellStyle name="Normal 5 2 2 3 5 2 4 2" xfId="14511"/>
    <cellStyle name="Normal 5 2 2 3 5 2 4 2 2" xfId="14512"/>
    <cellStyle name="Normal 5 2 2 3 5 2 4 2 2 2" xfId="14513"/>
    <cellStyle name="Normal 5 2 2 3 5 2 4 2 3" xfId="14514"/>
    <cellStyle name="Normal 5 2 2 3 5 2 4 3" xfId="14515"/>
    <cellStyle name="Normal 5 2 2 3 5 2 4 3 2" xfId="14516"/>
    <cellStyle name="Normal 5 2 2 3 5 2 4 4" xfId="14517"/>
    <cellStyle name="Normal 5 2 2 3 5 2 5" xfId="14518"/>
    <cellStyle name="Normal 5 2 2 3 5 2 5 2" xfId="14519"/>
    <cellStyle name="Normal 5 2 2 3 5 2 5 2 2" xfId="14520"/>
    <cellStyle name="Normal 5 2 2 3 5 2 5 3" xfId="14521"/>
    <cellStyle name="Normal 5 2 2 3 5 2 6" xfId="14522"/>
    <cellStyle name="Normal 5 2 2 3 5 2 6 2" xfId="14523"/>
    <cellStyle name="Normal 5 2 2 3 5 2 7" xfId="14524"/>
    <cellStyle name="Normal 5 2 2 3 5 3" xfId="14525"/>
    <cellStyle name="Normal 5 2 2 3 5 3 2" xfId="14526"/>
    <cellStyle name="Normal 5 2 2 3 5 3 2 2" xfId="14527"/>
    <cellStyle name="Normal 5 2 2 3 5 3 2 2 2" xfId="14528"/>
    <cellStyle name="Normal 5 2 2 3 5 3 2 2 2 2" xfId="14529"/>
    <cellStyle name="Normal 5 2 2 3 5 3 2 2 3" xfId="14530"/>
    <cellStyle name="Normal 5 2 2 3 5 3 2 3" xfId="14531"/>
    <cellStyle name="Normal 5 2 2 3 5 3 2 3 2" xfId="14532"/>
    <cellStyle name="Normal 5 2 2 3 5 3 2 4" xfId="14533"/>
    <cellStyle name="Normal 5 2 2 3 5 3 3" xfId="14534"/>
    <cellStyle name="Normal 5 2 2 3 5 3 3 2" xfId="14535"/>
    <cellStyle name="Normal 5 2 2 3 5 3 3 2 2" xfId="14536"/>
    <cellStyle name="Normal 5 2 2 3 5 3 3 3" xfId="14537"/>
    <cellStyle name="Normal 5 2 2 3 5 3 4" xfId="14538"/>
    <cellStyle name="Normal 5 2 2 3 5 3 4 2" xfId="14539"/>
    <cellStyle name="Normal 5 2 2 3 5 3 5" xfId="14540"/>
    <cellStyle name="Normal 5 2 2 3 5 4" xfId="14541"/>
    <cellStyle name="Normal 5 2 2 3 5 4 2" xfId="14542"/>
    <cellStyle name="Normal 5 2 2 3 5 4 2 2" xfId="14543"/>
    <cellStyle name="Normal 5 2 2 3 5 4 2 2 2" xfId="14544"/>
    <cellStyle name="Normal 5 2 2 3 5 4 2 3" xfId="14545"/>
    <cellStyle name="Normal 5 2 2 3 5 4 3" xfId="14546"/>
    <cellStyle name="Normal 5 2 2 3 5 4 3 2" xfId="14547"/>
    <cellStyle name="Normal 5 2 2 3 5 4 4" xfId="14548"/>
    <cellStyle name="Normal 5 2 2 3 5 5" xfId="14549"/>
    <cellStyle name="Normal 5 2 2 3 5 5 2" xfId="14550"/>
    <cellStyle name="Normal 5 2 2 3 5 5 2 2" xfId="14551"/>
    <cellStyle name="Normal 5 2 2 3 5 5 2 2 2" xfId="14552"/>
    <cellStyle name="Normal 5 2 2 3 5 5 2 3" xfId="14553"/>
    <cellStyle name="Normal 5 2 2 3 5 5 3" xfId="14554"/>
    <cellStyle name="Normal 5 2 2 3 5 5 3 2" xfId="14555"/>
    <cellStyle name="Normal 5 2 2 3 5 5 4" xfId="14556"/>
    <cellStyle name="Normal 5 2 2 3 5 6" xfId="14557"/>
    <cellStyle name="Normal 5 2 2 3 5 6 2" xfId="14558"/>
    <cellStyle name="Normal 5 2 2 3 5 6 2 2" xfId="14559"/>
    <cellStyle name="Normal 5 2 2 3 5 6 3" xfId="14560"/>
    <cellStyle name="Normal 5 2 2 3 5 7" xfId="14561"/>
    <cellStyle name="Normal 5 2 2 3 5 7 2" xfId="14562"/>
    <cellStyle name="Normal 5 2 2 3 5 8" xfId="14563"/>
    <cellStyle name="Normal 5 2 2 3 6" xfId="14564"/>
    <cellStyle name="Normal 5 2 2 3 6 2" xfId="14565"/>
    <cellStyle name="Normal 5 2 2 3 6 2 2" xfId="14566"/>
    <cellStyle name="Normal 5 2 2 3 6 2 2 2" xfId="14567"/>
    <cellStyle name="Normal 5 2 2 3 6 2 2 2 2" xfId="14568"/>
    <cellStyle name="Normal 5 2 2 3 6 2 2 2 2 2" xfId="14569"/>
    <cellStyle name="Normal 5 2 2 3 6 2 2 2 3" xfId="14570"/>
    <cellStyle name="Normal 5 2 2 3 6 2 2 3" xfId="14571"/>
    <cellStyle name="Normal 5 2 2 3 6 2 2 3 2" xfId="14572"/>
    <cellStyle name="Normal 5 2 2 3 6 2 2 4" xfId="14573"/>
    <cellStyle name="Normal 5 2 2 3 6 2 3" xfId="14574"/>
    <cellStyle name="Normal 5 2 2 3 6 2 3 2" xfId="14575"/>
    <cellStyle name="Normal 5 2 2 3 6 2 3 2 2" xfId="14576"/>
    <cellStyle name="Normal 5 2 2 3 6 2 3 3" xfId="14577"/>
    <cellStyle name="Normal 5 2 2 3 6 2 4" xfId="14578"/>
    <cellStyle name="Normal 5 2 2 3 6 2 4 2" xfId="14579"/>
    <cellStyle name="Normal 5 2 2 3 6 2 5" xfId="14580"/>
    <cellStyle name="Normal 5 2 2 3 6 3" xfId="14581"/>
    <cellStyle name="Normal 5 2 2 3 6 3 2" xfId="14582"/>
    <cellStyle name="Normal 5 2 2 3 6 3 2 2" xfId="14583"/>
    <cellStyle name="Normal 5 2 2 3 6 3 2 2 2" xfId="14584"/>
    <cellStyle name="Normal 5 2 2 3 6 3 2 3" xfId="14585"/>
    <cellStyle name="Normal 5 2 2 3 6 3 3" xfId="14586"/>
    <cellStyle name="Normal 5 2 2 3 6 3 3 2" xfId="14587"/>
    <cellStyle name="Normal 5 2 2 3 6 3 4" xfId="14588"/>
    <cellStyle name="Normal 5 2 2 3 6 4" xfId="14589"/>
    <cellStyle name="Normal 5 2 2 3 6 4 2" xfId="14590"/>
    <cellStyle name="Normal 5 2 2 3 6 4 2 2" xfId="14591"/>
    <cellStyle name="Normal 5 2 2 3 6 4 2 2 2" xfId="14592"/>
    <cellStyle name="Normal 5 2 2 3 6 4 2 3" xfId="14593"/>
    <cellStyle name="Normal 5 2 2 3 6 4 3" xfId="14594"/>
    <cellStyle name="Normal 5 2 2 3 6 4 3 2" xfId="14595"/>
    <cellStyle name="Normal 5 2 2 3 6 4 4" xfId="14596"/>
    <cellStyle name="Normal 5 2 2 3 6 5" xfId="14597"/>
    <cellStyle name="Normal 5 2 2 3 6 5 2" xfId="14598"/>
    <cellStyle name="Normal 5 2 2 3 6 5 2 2" xfId="14599"/>
    <cellStyle name="Normal 5 2 2 3 6 5 3" xfId="14600"/>
    <cellStyle name="Normal 5 2 2 3 6 6" xfId="14601"/>
    <cellStyle name="Normal 5 2 2 3 6 6 2" xfId="14602"/>
    <cellStyle name="Normal 5 2 2 3 6 7" xfId="14603"/>
    <cellStyle name="Normal 5 2 2 3 7" xfId="14604"/>
    <cellStyle name="Normal 5 2 2 3 7 2" xfId="14605"/>
    <cellStyle name="Normal 5 2 2 3 7 2 2" xfId="14606"/>
    <cellStyle name="Normal 5 2 2 3 7 2 2 2" xfId="14607"/>
    <cellStyle name="Normal 5 2 2 3 7 2 2 2 2" xfId="14608"/>
    <cellStyle name="Normal 5 2 2 3 7 2 2 3" xfId="14609"/>
    <cellStyle name="Normal 5 2 2 3 7 2 3" xfId="14610"/>
    <cellStyle name="Normal 5 2 2 3 7 2 3 2" xfId="14611"/>
    <cellStyle name="Normal 5 2 2 3 7 2 4" xfId="14612"/>
    <cellStyle name="Normal 5 2 2 3 7 3" xfId="14613"/>
    <cellStyle name="Normal 5 2 2 3 7 3 2" xfId="14614"/>
    <cellStyle name="Normal 5 2 2 3 7 3 2 2" xfId="14615"/>
    <cellStyle name="Normal 5 2 2 3 7 3 2 2 2" xfId="14616"/>
    <cellStyle name="Normal 5 2 2 3 7 3 2 3" xfId="14617"/>
    <cellStyle name="Normal 5 2 2 3 7 3 3" xfId="14618"/>
    <cellStyle name="Normal 5 2 2 3 7 3 3 2" xfId="14619"/>
    <cellStyle name="Normal 5 2 2 3 7 3 4" xfId="14620"/>
    <cellStyle name="Normal 5 2 2 3 7 4" xfId="14621"/>
    <cellStyle name="Normal 5 2 2 3 7 4 2" xfId="14622"/>
    <cellStyle name="Normal 5 2 2 3 7 4 2 2" xfId="14623"/>
    <cellStyle name="Normal 5 2 2 3 7 4 3" xfId="14624"/>
    <cellStyle name="Normal 5 2 2 3 7 5" xfId="14625"/>
    <cellStyle name="Normal 5 2 2 3 7 5 2" xfId="14626"/>
    <cellStyle name="Normal 5 2 2 3 7 6" xfId="14627"/>
    <cellStyle name="Normal 5 2 2 3 8" xfId="14628"/>
    <cellStyle name="Normal 5 2 2 3 8 2" xfId="14629"/>
    <cellStyle name="Normal 5 2 2 3 8 2 2" xfId="14630"/>
    <cellStyle name="Normal 5 2 2 3 8 2 2 2" xfId="14631"/>
    <cellStyle name="Normal 5 2 2 3 8 2 3" xfId="14632"/>
    <cellStyle name="Normal 5 2 2 3 8 3" xfId="14633"/>
    <cellStyle name="Normal 5 2 2 3 8 3 2" xfId="14634"/>
    <cellStyle name="Normal 5 2 2 3 8 4" xfId="14635"/>
    <cellStyle name="Normal 5 2 2 3 9" xfId="14636"/>
    <cellStyle name="Normal 5 2 2 3 9 2" xfId="14637"/>
    <cellStyle name="Normal 5 2 2 3 9 2 2" xfId="14638"/>
    <cellStyle name="Normal 5 2 2 3 9 2 2 2" xfId="14639"/>
    <cellStyle name="Normal 5 2 2 3 9 2 3" xfId="14640"/>
    <cellStyle name="Normal 5 2 2 3 9 3" xfId="14641"/>
    <cellStyle name="Normal 5 2 2 3 9 3 2" xfId="14642"/>
    <cellStyle name="Normal 5 2 2 3 9 4" xfId="14643"/>
    <cellStyle name="Normal 5 2 2 4" xfId="14644"/>
    <cellStyle name="Normal 5 2 2 4 2" xfId="14645"/>
    <cellStyle name="Normal 5 2 2 4 2 2" xfId="14646"/>
    <cellStyle name="Normal 5 2 2 4 2 2 2" xfId="14647"/>
    <cellStyle name="Normal 5 2 2 4 2 2 2 2" xfId="14648"/>
    <cellStyle name="Normal 5 2 2 4 2 2 2 2 2" xfId="14649"/>
    <cellStyle name="Normal 5 2 2 4 2 2 2 2 2 2" xfId="14650"/>
    <cellStyle name="Normal 5 2 2 4 2 2 2 2 3" xfId="14651"/>
    <cellStyle name="Normal 5 2 2 4 2 2 2 3" xfId="14652"/>
    <cellStyle name="Normal 5 2 2 4 2 2 2 3 2" xfId="14653"/>
    <cellStyle name="Normal 5 2 2 4 2 2 2 4" xfId="14654"/>
    <cellStyle name="Normal 5 2 2 4 2 2 3" xfId="14655"/>
    <cellStyle name="Normal 5 2 2 4 2 2 3 2" xfId="14656"/>
    <cellStyle name="Normal 5 2 2 4 2 2 3 2 2" xfId="14657"/>
    <cellStyle name="Normal 5 2 2 4 2 2 3 3" xfId="14658"/>
    <cellStyle name="Normal 5 2 2 4 2 2 4" xfId="14659"/>
    <cellStyle name="Normal 5 2 2 4 2 2 4 2" xfId="14660"/>
    <cellStyle name="Normal 5 2 2 4 2 2 5" xfId="14661"/>
    <cellStyle name="Normal 5 2 2 4 2 3" xfId="14662"/>
    <cellStyle name="Normal 5 2 2 4 2 3 2" xfId="14663"/>
    <cellStyle name="Normal 5 2 2 4 2 3 2 2" xfId="14664"/>
    <cellStyle name="Normal 5 2 2 4 2 3 2 2 2" xfId="14665"/>
    <cellStyle name="Normal 5 2 2 4 2 3 2 3" xfId="14666"/>
    <cellStyle name="Normal 5 2 2 4 2 3 3" xfId="14667"/>
    <cellStyle name="Normal 5 2 2 4 2 3 3 2" xfId="14668"/>
    <cellStyle name="Normal 5 2 2 4 2 3 4" xfId="14669"/>
    <cellStyle name="Normal 5 2 2 4 2 4" xfId="14670"/>
    <cellStyle name="Normal 5 2 2 4 2 4 2" xfId="14671"/>
    <cellStyle name="Normal 5 2 2 4 2 4 2 2" xfId="14672"/>
    <cellStyle name="Normal 5 2 2 4 2 4 2 2 2" xfId="14673"/>
    <cellStyle name="Normal 5 2 2 4 2 4 2 3" xfId="14674"/>
    <cellStyle name="Normal 5 2 2 4 2 4 3" xfId="14675"/>
    <cellStyle name="Normal 5 2 2 4 2 4 3 2" xfId="14676"/>
    <cellStyle name="Normal 5 2 2 4 2 4 4" xfId="14677"/>
    <cellStyle name="Normal 5 2 2 4 2 5" xfId="14678"/>
    <cellStyle name="Normal 5 2 2 4 2 5 2" xfId="14679"/>
    <cellStyle name="Normal 5 2 2 4 2 5 2 2" xfId="14680"/>
    <cellStyle name="Normal 5 2 2 4 2 5 3" xfId="14681"/>
    <cellStyle name="Normal 5 2 2 4 2 6" xfId="14682"/>
    <cellStyle name="Normal 5 2 2 4 2 6 2" xfId="14683"/>
    <cellStyle name="Normal 5 2 2 4 2 7" xfId="14684"/>
    <cellStyle name="Normal 5 2 2 4 3" xfId="14685"/>
    <cellStyle name="Normal 5 2 2 4 3 2" xfId="14686"/>
    <cellStyle name="Normal 5 2 2 4 3 2 2" xfId="14687"/>
    <cellStyle name="Normal 5 2 2 4 3 2 2 2" xfId="14688"/>
    <cellStyle name="Normal 5 2 2 4 3 2 2 2 2" xfId="14689"/>
    <cellStyle name="Normal 5 2 2 4 3 2 2 3" xfId="14690"/>
    <cellStyle name="Normal 5 2 2 4 3 2 3" xfId="14691"/>
    <cellStyle name="Normal 5 2 2 4 3 2 3 2" xfId="14692"/>
    <cellStyle name="Normal 5 2 2 4 3 2 4" xfId="14693"/>
    <cellStyle name="Normal 5 2 2 4 3 3" xfId="14694"/>
    <cellStyle name="Normal 5 2 2 4 3 3 2" xfId="14695"/>
    <cellStyle name="Normal 5 2 2 4 3 3 2 2" xfId="14696"/>
    <cellStyle name="Normal 5 2 2 4 3 3 2 2 2" xfId="14697"/>
    <cellStyle name="Normal 5 2 2 4 3 3 2 3" xfId="14698"/>
    <cellStyle name="Normal 5 2 2 4 3 3 3" xfId="14699"/>
    <cellStyle name="Normal 5 2 2 4 3 3 3 2" xfId="14700"/>
    <cellStyle name="Normal 5 2 2 4 3 3 4" xfId="14701"/>
    <cellStyle name="Normal 5 2 2 4 3 4" xfId="14702"/>
    <cellStyle name="Normal 5 2 2 4 3 4 2" xfId="14703"/>
    <cellStyle name="Normal 5 2 2 4 3 4 2 2" xfId="14704"/>
    <cellStyle name="Normal 5 2 2 4 3 4 3" xfId="14705"/>
    <cellStyle name="Normal 5 2 2 4 3 5" xfId="14706"/>
    <cellStyle name="Normal 5 2 2 4 3 5 2" xfId="14707"/>
    <cellStyle name="Normal 5 2 2 4 3 6" xfId="14708"/>
    <cellStyle name="Normal 5 2 2 4 4" xfId="14709"/>
    <cellStyle name="Normal 5 2 2 4 4 2" xfId="14710"/>
    <cellStyle name="Normal 5 2 2 4 4 2 2" xfId="14711"/>
    <cellStyle name="Normal 5 2 2 4 4 2 2 2" xfId="14712"/>
    <cellStyle name="Normal 5 2 2 4 4 2 3" xfId="14713"/>
    <cellStyle name="Normal 5 2 2 4 4 3" xfId="14714"/>
    <cellStyle name="Normal 5 2 2 4 4 3 2" xfId="14715"/>
    <cellStyle name="Normal 5 2 2 4 4 4" xfId="14716"/>
    <cellStyle name="Normal 5 2 2 4 5" xfId="14717"/>
    <cellStyle name="Normal 5 2 2 4 5 2" xfId="14718"/>
    <cellStyle name="Normal 5 2 2 4 5 2 2" xfId="14719"/>
    <cellStyle name="Normal 5 2 2 4 5 2 2 2" xfId="14720"/>
    <cellStyle name="Normal 5 2 2 4 5 2 3" xfId="14721"/>
    <cellStyle name="Normal 5 2 2 4 5 3" xfId="14722"/>
    <cellStyle name="Normal 5 2 2 4 5 3 2" xfId="14723"/>
    <cellStyle name="Normal 5 2 2 4 5 4" xfId="14724"/>
    <cellStyle name="Normal 5 2 2 4 6" xfId="14725"/>
    <cellStyle name="Normal 5 2 2 4 6 2" xfId="14726"/>
    <cellStyle name="Normal 5 2 2 4 6 2 2" xfId="14727"/>
    <cellStyle name="Normal 5 2 2 4 6 3" xfId="14728"/>
    <cellStyle name="Normal 5 2 2 4 7" xfId="14729"/>
    <cellStyle name="Normal 5 2 2 4 7 2" xfId="14730"/>
    <cellStyle name="Normal 5 2 2 4 8" xfId="14731"/>
    <cellStyle name="Normal 5 2 2 4 9" xfId="14732"/>
    <cellStyle name="Normal 5 2 2 5" xfId="14733"/>
    <cellStyle name="Normal 5 2 2 5 2" xfId="14734"/>
    <cellStyle name="Normal 5 2 2 5 2 2" xfId="14735"/>
    <cellStyle name="Normal 5 2 2 5 2 2 2" xfId="14736"/>
    <cellStyle name="Normal 5 2 2 5 2 2 2 2" xfId="14737"/>
    <cellStyle name="Normal 5 2 2 5 2 2 2 2 2" xfId="14738"/>
    <cellStyle name="Normal 5 2 2 5 2 2 2 2 2 2" xfId="14739"/>
    <cellStyle name="Normal 5 2 2 5 2 2 2 2 3" xfId="14740"/>
    <cellStyle name="Normal 5 2 2 5 2 2 2 3" xfId="14741"/>
    <cellStyle name="Normal 5 2 2 5 2 2 2 3 2" xfId="14742"/>
    <cellStyle name="Normal 5 2 2 5 2 2 2 4" xfId="14743"/>
    <cellStyle name="Normal 5 2 2 5 2 2 3" xfId="14744"/>
    <cellStyle name="Normal 5 2 2 5 2 2 3 2" xfId="14745"/>
    <cellStyle name="Normal 5 2 2 5 2 2 3 2 2" xfId="14746"/>
    <cellStyle name="Normal 5 2 2 5 2 2 3 3" xfId="14747"/>
    <cellStyle name="Normal 5 2 2 5 2 2 4" xfId="14748"/>
    <cellStyle name="Normal 5 2 2 5 2 2 4 2" xfId="14749"/>
    <cellStyle name="Normal 5 2 2 5 2 2 5" xfId="14750"/>
    <cellStyle name="Normal 5 2 2 5 2 3" xfId="14751"/>
    <cellStyle name="Normal 5 2 2 5 2 3 2" xfId="14752"/>
    <cellStyle name="Normal 5 2 2 5 2 3 2 2" xfId="14753"/>
    <cellStyle name="Normal 5 2 2 5 2 3 2 2 2" xfId="14754"/>
    <cellStyle name="Normal 5 2 2 5 2 3 2 3" xfId="14755"/>
    <cellStyle name="Normal 5 2 2 5 2 3 3" xfId="14756"/>
    <cellStyle name="Normal 5 2 2 5 2 3 3 2" xfId="14757"/>
    <cellStyle name="Normal 5 2 2 5 2 3 4" xfId="14758"/>
    <cellStyle name="Normal 5 2 2 5 2 4" xfId="14759"/>
    <cellStyle name="Normal 5 2 2 5 2 4 2" xfId="14760"/>
    <cellStyle name="Normal 5 2 2 5 2 4 2 2" xfId="14761"/>
    <cellStyle name="Normal 5 2 2 5 2 4 2 2 2" xfId="14762"/>
    <cellStyle name="Normal 5 2 2 5 2 4 2 3" xfId="14763"/>
    <cellStyle name="Normal 5 2 2 5 2 4 3" xfId="14764"/>
    <cellStyle name="Normal 5 2 2 5 2 4 3 2" xfId="14765"/>
    <cellStyle name="Normal 5 2 2 5 2 4 4" xfId="14766"/>
    <cellStyle name="Normal 5 2 2 5 2 5" xfId="14767"/>
    <cellStyle name="Normal 5 2 2 5 2 5 2" xfId="14768"/>
    <cellStyle name="Normal 5 2 2 5 2 5 2 2" xfId="14769"/>
    <cellStyle name="Normal 5 2 2 5 2 5 3" xfId="14770"/>
    <cellStyle name="Normal 5 2 2 5 2 6" xfId="14771"/>
    <cellStyle name="Normal 5 2 2 5 2 6 2" xfId="14772"/>
    <cellStyle name="Normal 5 2 2 5 2 7" xfId="14773"/>
    <cellStyle name="Normal 5 2 2 5 3" xfId="14774"/>
    <cellStyle name="Normal 5 2 2 5 3 2" xfId="14775"/>
    <cellStyle name="Normal 5 2 2 5 3 2 2" xfId="14776"/>
    <cellStyle name="Normal 5 2 2 5 3 2 2 2" xfId="14777"/>
    <cellStyle name="Normal 5 2 2 5 3 2 2 2 2" xfId="14778"/>
    <cellStyle name="Normal 5 2 2 5 3 2 2 3" xfId="14779"/>
    <cellStyle name="Normal 5 2 2 5 3 2 3" xfId="14780"/>
    <cellStyle name="Normal 5 2 2 5 3 2 3 2" xfId="14781"/>
    <cellStyle name="Normal 5 2 2 5 3 2 4" xfId="14782"/>
    <cellStyle name="Normal 5 2 2 5 3 3" xfId="14783"/>
    <cellStyle name="Normal 5 2 2 5 3 3 2" xfId="14784"/>
    <cellStyle name="Normal 5 2 2 5 3 3 2 2" xfId="14785"/>
    <cellStyle name="Normal 5 2 2 5 3 3 2 2 2" xfId="14786"/>
    <cellStyle name="Normal 5 2 2 5 3 3 2 3" xfId="14787"/>
    <cellStyle name="Normal 5 2 2 5 3 3 3" xfId="14788"/>
    <cellStyle name="Normal 5 2 2 5 3 3 3 2" xfId="14789"/>
    <cellStyle name="Normal 5 2 2 5 3 3 4" xfId="14790"/>
    <cellStyle name="Normal 5 2 2 5 3 4" xfId="14791"/>
    <cellStyle name="Normal 5 2 2 5 3 4 2" xfId="14792"/>
    <cellStyle name="Normal 5 2 2 5 3 4 2 2" xfId="14793"/>
    <cellStyle name="Normal 5 2 2 5 3 4 3" xfId="14794"/>
    <cellStyle name="Normal 5 2 2 5 3 5" xfId="14795"/>
    <cellStyle name="Normal 5 2 2 5 3 5 2" xfId="14796"/>
    <cellStyle name="Normal 5 2 2 5 3 6" xfId="14797"/>
    <cellStyle name="Normal 5 2 2 5 4" xfId="14798"/>
    <cellStyle name="Normal 5 2 2 5 4 2" xfId="14799"/>
    <cellStyle name="Normal 5 2 2 5 4 2 2" xfId="14800"/>
    <cellStyle name="Normal 5 2 2 5 4 2 2 2" xfId="14801"/>
    <cellStyle name="Normal 5 2 2 5 4 2 3" xfId="14802"/>
    <cellStyle name="Normal 5 2 2 5 4 3" xfId="14803"/>
    <cellStyle name="Normal 5 2 2 5 4 3 2" xfId="14804"/>
    <cellStyle name="Normal 5 2 2 5 4 4" xfId="14805"/>
    <cellStyle name="Normal 5 2 2 5 5" xfId="14806"/>
    <cellStyle name="Normal 5 2 2 5 5 2" xfId="14807"/>
    <cellStyle name="Normal 5 2 2 5 5 2 2" xfId="14808"/>
    <cellStyle name="Normal 5 2 2 5 5 2 2 2" xfId="14809"/>
    <cellStyle name="Normal 5 2 2 5 5 2 3" xfId="14810"/>
    <cellStyle name="Normal 5 2 2 5 5 3" xfId="14811"/>
    <cellStyle name="Normal 5 2 2 5 5 3 2" xfId="14812"/>
    <cellStyle name="Normal 5 2 2 5 5 4" xfId="14813"/>
    <cellStyle name="Normal 5 2 2 5 6" xfId="14814"/>
    <cellStyle name="Normal 5 2 2 5 6 2" xfId="14815"/>
    <cellStyle name="Normal 5 2 2 5 6 2 2" xfId="14816"/>
    <cellStyle name="Normal 5 2 2 5 6 3" xfId="14817"/>
    <cellStyle name="Normal 5 2 2 5 7" xfId="14818"/>
    <cellStyle name="Normal 5 2 2 5 7 2" xfId="14819"/>
    <cellStyle name="Normal 5 2 2 5 8" xfId="14820"/>
    <cellStyle name="Normal 5 2 2 5 9" xfId="14821"/>
    <cellStyle name="Normal 5 2 2 6" xfId="14822"/>
    <cellStyle name="Normal 5 2 2 6 2" xfId="14823"/>
    <cellStyle name="Normal 5 2 2 6 2 2" xfId="14824"/>
    <cellStyle name="Normal 5 2 2 6 2 2 2" xfId="14825"/>
    <cellStyle name="Normal 5 2 2 6 2 2 2 2" xfId="14826"/>
    <cellStyle name="Normal 5 2 2 6 2 2 2 2 2" xfId="14827"/>
    <cellStyle name="Normal 5 2 2 6 2 2 2 2 2 2" xfId="14828"/>
    <cellStyle name="Normal 5 2 2 6 2 2 2 2 3" xfId="14829"/>
    <cellStyle name="Normal 5 2 2 6 2 2 2 3" xfId="14830"/>
    <cellStyle name="Normal 5 2 2 6 2 2 2 3 2" xfId="14831"/>
    <cellStyle name="Normal 5 2 2 6 2 2 2 4" xfId="14832"/>
    <cellStyle name="Normal 5 2 2 6 2 2 3" xfId="14833"/>
    <cellStyle name="Normal 5 2 2 6 2 2 3 2" xfId="14834"/>
    <cellStyle name="Normal 5 2 2 6 2 2 3 2 2" xfId="14835"/>
    <cellStyle name="Normal 5 2 2 6 2 2 3 3" xfId="14836"/>
    <cellStyle name="Normal 5 2 2 6 2 2 4" xfId="14837"/>
    <cellStyle name="Normal 5 2 2 6 2 2 4 2" xfId="14838"/>
    <cellStyle name="Normal 5 2 2 6 2 2 5" xfId="14839"/>
    <cellStyle name="Normal 5 2 2 6 2 3" xfId="14840"/>
    <cellStyle name="Normal 5 2 2 6 2 3 2" xfId="14841"/>
    <cellStyle name="Normal 5 2 2 6 2 3 2 2" xfId="14842"/>
    <cellStyle name="Normal 5 2 2 6 2 3 2 2 2" xfId="14843"/>
    <cellStyle name="Normal 5 2 2 6 2 3 2 3" xfId="14844"/>
    <cellStyle name="Normal 5 2 2 6 2 3 3" xfId="14845"/>
    <cellStyle name="Normal 5 2 2 6 2 3 3 2" xfId="14846"/>
    <cellStyle name="Normal 5 2 2 6 2 3 4" xfId="14847"/>
    <cellStyle name="Normal 5 2 2 6 2 4" xfId="14848"/>
    <cellStyle name="Normal 5 2 2 6 2 4 2" xfId="14849"/>
    <cellStyle name="Normal 5 2 2 6 2 4 2 2" xfId="14850"/>
    <cellStyle name="Normal 5 2 2 6 2 4 2 2 2" xfId="14851"/>
    <cellStyle name="Normal 5 2 2 6 2 4 2 3" xfId="14852"/>
    <cellStyle name="Normal 5 2 2 6 2 4 3" xfId="14853"/>
    <cellStyle name="Normal 5 2 2 6 2 4 3 2" xfId="14854"/>
    <cellStyle name="Normal 5 2 2 6 2 4 4" xfId="14855"/>
    <cellStyle name="Normal 5 2 2 6 2 5" xfId="14856"/>
    <cellStyle name="Normal 5 2 2 6 2 5 2" xfId="14857"/>
    <cellStyle name="Normal 5 2 2 6 2 5 2 2" xfId="14858"/>
    <cellStyle name="Normal 5 2 2 6 2 5 3" xfId="14859"/>
    <cellStyle name="Normal 5 2 2 6 2 6" xfId="14860"/>
    <cellStyle name="Normal 5 2 2 6 2 6 2" xfId="14861"/>
    <cellStyle name="Normal 5 2 2 6 2 7" xfId="14862"/>
    <cellStyle name="Normal 5 2 2 6 3" xfId="14863"/>
    <cellStyle name="Normal 5 2 2 6 3 2" xfId="14864"/>
    <cellStyle name="Normal 5 2 2 6 3 2 2" xfId="14865"/>
    <cellStyle name="Normal 5 2 2 6 3 2 2 2" xfId="14866"/>
    <cellStyle name="Normal 5 2 2 6 3 2 2 2 2" xfId="14867"/>
    <cellStyle name="Normal 5 2 2 6 3 2 2 3" xfId="14868"/>
    <cellStyle name="Normal 5 2 2 6 3 2 3" xfId="14869"/>
    <cellStyle name="Normal 5 2 2 6 3 2 3 2" xfId="14870"/>
    <cellStyle name="Normal 5 2 2 6 3 2 4" xfId="14871"/>
    <cellStyle name="Normal 5 2 2 6 3 3" xfId="14872"/>
    <cellStyle name="Normal 5 2 2 6 3 3 2" xfId="14873"/>
    <cellStyle name="Normal 5 2 2 6 3 3 2 2" xfId="14874"/>
    <cellStyle name="Normal 5 2 2 6 3 3 3" xfId="14875"/>
    <cellStyle name="Normal 5 2 2 6 3 4" xfId="14876"/>
    <cellStyle name="Normal 5 2 2 6 3 4 2" xfId="14877"/>
    <cellStyle name="Normal 5 2 2 6 3 5" xfId="14878"/>
    <cellStyle name="Normal 5 2 2 6 4" xfId="14879"/>
    <cellStyle name="Normal 5 2 2 6 4 2" xfId="14880"/>
    <cellStyle name="Normal 5 2 2 6 4 2 2" xfId="14881"/>
    <cellStyle name="Normal 5 2 2 6 4 2 2 2" xfId="14882"/>
    <cellStyle name="Normal 5 2 2 6 4 2 3" xfId="14883"/>
    <cellStyle name="Normal 5 2 2 6 4 3" xfId="14884"/>
    <cellStyle name="Normal 5 2 2 6 4 3 2" xfId="14885"/>
    <cellStyle name="Normal 5 2 2 6 4 4" xfId="14886"/>
    <cellStyle name="Normal 5 2 2 6 5" xfId="14887"/>
    <cellStyle name="Normal 5 2 2 6 5 2" xfId="14888"/>
    <cellStyle name="Normal 5 2 2 6 5 2 2" xfId="14889"/>
    <cellStyle name="Normal 5 2 2 6 5 2 2 2" xfId="14890"/>
    <cellStyle name="Normal 5 2 2 6 5 2 3" xfId="14891"/>
    <cellStyle name="Normal 5 2 2 6 5 3" xfId="14892"/>
    <cellStyle name="Normal 5 2 2 6 5 3 2" xfId="14893"/>
    <cellStyle name="Normal 5 2 2 6 5 4" xfId="14894"/>
    <cellStyle name="Normal 5 2 2 6 6" xfId="14895"/>
    <cellStyle name="Normal 5 2 2 6 6 2" xfId="14896"/>
    <cellStyle name="Normal 5 2 2 6 6 2 2" xfId="14897"/>
    <cellStyle name="Normal 5 2 2 6 6 3" xfId="14898"/>
    <cellStyle name="Normal 5 2 2 6 7" xfId="14899"/>
    <cellStyle name="Normal 5 2 2 6 7 2" xfId="14900"/>
    <cellStyle name="Normal 5 2 2 6 8" xfId="14901"/>
    <cellStyle name="Normal 5 2 2 7" xfId="14902"/>
    <cellStyle name="Normal 5 2 2 7 2" xfId="14903"/>
    <cellStyle name="Normal 5 2 2 7 2 2" xfId="14904"/>
    <cellStyle name="Normal 5 2 2 7 2 2 2" xfId="14905"/>
    <cellStyle name="Normal 5 2 2 7 2 2 2 2" xfId="14906"/>
    <cellStyle name="Normal 5 2 2 7 2 2 2 2 2" xfId="14907"/>
    <cellStyle name="Normal 5 2 2 7 2 2 2 2 2 2" xfId="14908"/>
    <cellStyle name="Normal 5 2 2 7 2 2 2 2 3" xfId="14909"/>
    <cellStyle name="Normal 5 2 2 7 2 2 2 3" xfId="14910"/>
    <cellStyle name="Normal 5 2 2 7 2 2 2 3 2" xfId="14911"/>
    <cellStyle name="Normal 5 2 2 7 2 2 2 4" xfId="14912"/>
    <cellStyle name="Normal 5 2 2 7 2 2 3" xfId="14913"/>
    <cellStyle name="Normal 5 2 2 7 2 2 3 2" xfId="14914"/>
    <cellStyle name="Normal 5 2 2 7 2 2 3 2 2" xfId="14915"/>
    <cellStyle name="Normal 5 2 2 7 2 2 3 3" xfId="14916"/>
    <cellStyle name="Normal 5 2 2 7 2 2 4" xfId="14917"/>
    <cellStyle name="Normal 5 2 2 7 2 2 4 2" xfId="14918"/>
    <cellStyle name="Normal 5 2 2 7 2 2 5" xfId="14919"/>
    <cellStyle name="Normal 5 2 2 7 2 3" xfId="14920"/>
    <cellStyle name="Normal 5 2 2 7 2 3 2" xfId="14921"/>
    <cellStyle name="Normal 5 2 2 7 2 3 2 2" xfId="14922"/>
    <cellStyle name="Normal 5 2 2 7 2 3 2 2 2" xfId="14923"/>
    <cellStyle name="Normal 5 2 2 7 2 3 2 3" xfId="14924"/>
    <cellStyle name="Normal 5 2 2 7 2 3 3" xfId="14925"/>
    <cellStyle name="Normal 5 2 2 7 2 3 3 2" xfId="14926"/>
    <cellStyle name="Normal 5 2 2 7 2 3 4" xfId="14927"/>
    <cellStyle name="Normal 5 2 2 7 2 4" xfId="14928"/>
    <cellStyle name="Normal 5 2 2 7 2 4 2" xfId="14929"/>
    <cellStyle name="Normal 5 2 2 7 2 4 2 2" xfId="14930"/>
    <cellStyle name="Normal 5 2 2 7 2 4 2 2 2" xfId="14931"/>
    <cellStyle name="Normal 5 2 2 7 2 4 2 3" xfId="14932"/>
    <cellStyle name="Normal 5 2 2 7 2 4 3" xfId="14933"/>
    <cellStyle name="Normal 5 2 2 7 2 4 3 2" xfId="14934"/>
    <cellStyle name="Normal 5 2 2 7 2 4 4" xfId="14935"/>
    <cellStyle name="Normal 5 2 2 7 2 5" xfId="14936"/>
    <cellStyle name="Normal 5 2 2 7 2 5 2" xfId="14937"/>
    <cellStyle name="Normal 5 2 2 7 2 5 2 2" xfId="14938"/>
    <cellStyle name="Normal 5 2 2 7 2 5 3" xfId="14939"/>
    <cellStyle name="Normal 5 2 2 7 2 6" xfId="14940"/>
    <cellStyle name="Normal 5 2 2 7 2 6 2" xfId="14941"/>
    <cellStyle name="Normal 5 2 2 7 2 7" xfId="14942"/>
    <cellStyle name="Normal 5 2 2 7 3" xfId="14943"/>
    <cellStyle name="Normal 5 2 2 7 3 2" xfId="14944"/>
    <cellStyle name="Normal 5 2 2 7 3 2 2" xfId="14945"/>
    <cellStyle name="Normal 5 2 2 7 3 2 2 2" xfId="14946"/>
    <cellStyle name="Normal 5 2 2 7 3 2 2 2 2" xfId="14947"/>
    <cellStyle name="Normal 5 2 2 7 3 2 2 3" xfId="14948"/>
    <cellStyle name="Normal 5 2 2 7 3 2 3" xfId="14949"/>
    <cellStyle name="Normal 5 2 2 7 3 2 3 2" xfId="14950"/>
    <cellStyle name="Normal 5 2 2 7 3 2 4" xfId="14951"/>
    <cellStyle name="Normal 5 2 2 7 3 3" xfId="14952"/>
    <cellStyle name="Normal 5 2 2 7 3 3 2" xfId="14953"/>
    <cellStyle name="Normal 5 2 2 7 3 3 2 2" xfId="14954"/>
    <cellStyle name="Normal 5 2 2 7 3 3 3" xfId="14955"/>
    <cellStyle name="Normal 5 2 2 7 3 4" xfId="14956"/>
    <cellStyle name="Normal 5 2 2 7 3 4 2" xfId="14957"/>
    <cellStyle name="Normal 5 2 2 7 3 5" xfId="14958"/>
    <cellStyle name="Normal 5 2 2 7 4" xfId="14959"/>
    <cellStyle name="Normal 5 2 2 7 4 2" xfId="14960"/>
    <cellStyle name="Normal 5 2 2 7 4 2 2" xfId="14961"/>
    <cellStyle name="Normal 5 2 2 7 4 2 2 2" xfId="14962"/>
    <cellStyle name="Normal 5 2 2 7 4 2 3" xfId="14963"/>
    <cellStyle name="Normal 5 2 2 7 4 3" xfId="14964"/>
    <cellStyle name="Normal 5 2 2 7 4 3 2" xfId="14965"/>
    <cellStyle name="Normal 5 2 2 7 4 4" xfId="14966"/>
    <cellStyle name="Normal 5 2 2 7 5" xfId="14967"/>
    <cellStyle name="Normal 5 2 2 7 5 2" xfId="14968"/>
    <cellStyle name="Normal 5 2 2 7 5 2 2" xfId="14969"/>
    <cellStyle name="Normal 5 2 2 7 5 2 2 2" xfId="14970"/>
    <cellStyle name="Normal 5 2 2 7 5 2 3" xfId="14971"/>
    <cellStyle name="Normal 5 2 2 7 5 3" xfId="14972"/>
    <cellStyle name="Normal 5 2 2 7 5 3 2" xfId="14973"/>
    <cellStyle name="Normal 5 2 2 7 5 4" xfId="14974"/>
    <cellStyle name="Normal 5 2 2 7 6" xfId="14975"/>
    <cellStyle name="Normal 5 2 2 7 6 2" xfId="14976"/>
    <cellStyle name="Normal 5 2 2 7 6 2 2" xfId="14977"/>
    <cellStyle name="Normal 5 2 2 7 6 3" xfId="14978"/>
    <cellStyle name="Normal 5 2 2 7 7" xfId="14979"/>
    <cellStyle name="Normal 5 2 2 7 7 2" xfId="14980"/>
    <cellStyle name="Normal 5 2 2 7 8" xfId="14981"/>
    <cellStyle name="Normal 5 2 2 8" xfId="14982"/>
    <cellStyle name="Normal 5 2 2 8 2" xfId="14983"/>
    <cellStyle name="Normal 5 2 2 8 2 2" xfId="14984"/>
    <cellStyle name="Normal 5 2 2 8 2 2 2" xfId="14985"/>
    <cellStyle name="Normal 5 2 2 8 2 2 2 2" xfId="14986"/>
    <cellStyle name="Normal 5 2 2 8 2 2 2 2 2" xfId="14987"/>
    <cellStyle name="Normal 5 2 2 8 2 2 2 3" xfId="14988"/>
    <cellStyle name="Normal 5 2 2 8 2 2 3" xfId="14989"/>
    <cellStyle name="Normal 5 2 2 8 2 2 3 2" xfId="14990"/>
    <cellStyle name="Normal 5 2 2 8 2 2 4" xfId="14991"/>
    <cellStyle name="Normal 5 2 2 8 2 3" xfId="14992"/>
    <cellStyle name="Normal 5 2 2 8 2 3 2" xfId="14993"/>
    <cellStyle name="Normal 5 2 2 8 2 3 2 2" xfId="14994"/>
    <cellStyle name="Normal 5 2 2 8 2 3 3" xfId="14995"/>
    <cellStyle name="Normal 5 2 2 8 2 4" xfId="14996"/>
    <cellStyle name="Normal 5 2 2 8 2 4 2" xfId="14997"/>
    <cellStyle name="Normal 5 2 2 8 2 5" xfId="14998"/>
    <cellStyle name="Normal 5 2 2 8 3" xfId="14999"/>
    <cellStyle name="Normal 5 2 2 8 3 2" xfId="15000"/>
    <cellStyle name="Normal 5 2 2 8 3 2 2" xfId="15001"/>
    <cellStyle name="Normal 5 2 2 8 3 2 2 2" xfId="15002"/>
    <cellStyle name="Normal 5 2 2 8 3 2 3" xfId="15003"/>
    <cellStyle name="Normal 5 2 2 8 3 3" xfId="15004"/>
    <cellStyle name="Normal 5 2 2 8 3 3 2" xfId="15005"/>
    <cellStyle name="Normal 5 2 2 8 3 4" xfId="15006"/>
    <cellStyle name="Normal 5 2 2 8 4" xfId="15007"/>
    <cellStyle name="Normal 5 2 2 8 4 2" xfId="15008"/>
    <cellStyle name="Normal 5 2 2 8 4 2 2" xfId="15009"/>
    <cellStyle name="Normal 5 2 2 8 4 2 2 2" xfId="15010"/>
    <cellStyle name="Normal 5 2 2 8 4 2 3" xfId="15011"/>
    <cellStyle name="Normal 5 2 2 8 4 3" xfId="15012"/>
    <cellStyle name="Normal 5 2 2 8 4 3 2" xfId="15013"/>
    <cellStyle name="Normal 5 2 2 8 4 4" xfId="15014"/>
    <cellStyle name="Normal 5 2 2 8 5" xfId="15015"/>
    <cellStyle name="Normal 5 2 2 8 5 2" xfId="15016"/>
    <cellStyle name="Normal 5 2 2 8 5 2 2" xfId="15017"/>
    <cellStyle name="Normal 5 2 2 8 5 3" xfId="15018"/>
    <cellStyle name="Normal 5 2 2 8 6" xfId="15019"/>
    <cellStyle name="Normal 5 2 2 8 6 2" xfId="15020"/>
    <cellStyle name="Normal 5 2 2 8 7" xfId="15021"/>
    <cellStyle name="Normal 5 2 2 9" xfId="15022"/>
    <cellStyle name="Normal 5 2 2 9 2" xfId="15023"/>
    <cellStyle name="Normal 5 2 2 9 2 2" xfId="15024"/>
    <cellStyle name="Normal 5 2 2 9 2 2 2" xfId="15025"/>
    <cellStyle name="Normal 5 2 2 9 2 2 2 2" xfId="15026"/>
    <cellStyle name="Normal 5 2 2 9 2 2 3" xfId="15027"/>
    <cellStyle name="Normal 5 2 2 9 2 3" xfId="15028"/>
    <cellStyle name="Normal 5 2 2 9 2 3 2" xfId="15029"/>
    <cellStyle name="Normal 5 2 2 9 2 4" xfId="15030"/>
    <cellStyle name="Normal 5 2 2 9 3" xfId="15031"/>
    <cellStyle name="Normal 5 2 2 9 3 2" xfId="15032"/>
    <cellStyle name="Normal 5 2 2 9 3 2 2" xfId="15033"/>
    <cellStyle name="Normal 5 2 2 9 3 2 2 2" xfId="15034"/>
    <cellStyle name="Normal 5 2 2 9 3 2 3" xfId="15035"/>
    <cellStyle name="Normal 5 2 2 9 3 3" xfId="15036"/>
    <cellStyle name="Normal 5 2 2 9 3 3 2" xfId="15037"/>
    <cellStyle name="Normal 5 2 2 9 3 4" xfId="15038"/>
    <cellStyle name="Normal 5 2 2 9 4" xfId="15039"/>
    <cellStyle name="Normal 5 2 2 9 4 2" xfId="15040"/>
    <cellStyle name="Normal 5 2 2 9 4 2 2" xfId="15041"/>
    <cellStyle name="Normal 5 2 2 9 4 3" xfId="15042"/>
    <cellStyle name="Normal 5 2 2 9 5" xfId="15043"/>
    <cellStyle name="Normal 5 2 2 9 5 2" xfId="15044"/>
    <cellStyle name="Normal 5 2 2 9 6" xfId="15045"/>
    <cellStyle name="Normal 5 2 3" xfId="15046"/>
    <cellStyle name="Normal 5 2 3 10" xfId="15047"/>
    <cellStyle name="Normal 5 2 3 10 2" xfId="15048"/>
    <cellStyle name="Normal 5 2 3 10 2 2" xfId="15049"/>
    <cellStyle name="Normal 5 2 3 10 2 2 2" xfId="15050"/>
    <cellStyle name="Normal 5 2 3 10 2 3" xfId="15051"/>
    <cellStyle name="Normal 5 2 3 10 3" xfId="15052"/>
    <cellStyle name="Normal 5 2 3 10 3 2" xfId="15053"/>
    <cellStyle name="Normal 5 2 3 10 4" xfId="15054"/>
    <cellStyle name="Normal 5 2 3 11" xfId="15055"/>
    <cellStyle name="Normal 5 2 3 11 2" xfId="15056"/>
    <cellStyle name="Normal 5 2 3 11 2 2" xfId="15057"/>
    <cellStyle name="Normal 5 2 3 11 2 2 2" xfId="15058"/>
    <cellStyle name="Normal 5 2 3 11 2 3" xfId="15059"/>
    <cellStyle name="Normal 5 2 3 11 3" xfId="15060"/>
    <cellStyle name="Normal 5 2 3 11 3 2" xfId="15061"/>
    <cellStyle name="Normal 5 2 3 11 4" xfId="15062"/>
    <cellStyle name="Normal 5 2 3 12" xfId="15063"/>
    <cellStyle name="Normal 5 2 3 12 2" xfId="15064"/>
    <cellStyle name="Normal 5 2 3 12 2 2" xfId="15065"/>
    <cellStyle name="Normal 5 2 3 12 3" xfId="15066"/>
    <cellStyle name="Normal 5 2 3 13" xfId="15067"/>
    <cellStyle name="Normal 5 2 3 13 2" xfId="15068"/>
    <cellStyle name="Normal 5 2 3 14" xfId="15069"/>
    <cellStyle name="Normal 5 2 3 15" xfId="15070"/>
    <cellStyle name="Normal 5 2 3 16" xfId="15071"/>
    <cellStyle name="Normal 5 2 3 2" xfId="15072"/>
    <cellStyle name="Normal 5 2 3 2 10" xfId="15073"/>
    <cellStyle name="Normal 5 2 3 2 10 2" xfId="15074"/>
    <cellStyle name="Normal 5 2 3 2 10 2 2" xfId="15075"/>
    <cellStyle name="Normal 5 2 3 2 10 2 2 2" xfId="15076"/>
    <cellStyle name="Normal 5 2 3 2 10 2 3" xfId="15077"/>
    <cellStyle name="Normal 5 2 3 2 10 3" xfId="15078"/>
    <cellStyle name="Normal 5 2 3 2 10 3 2" xfId="15079"/>
    <cellStyle name="Normal 5 2 3 2 10 4" xfId="15080"/>
    <cellStyle name="Normal 5 2 3 2 11" xfId="15081"/>
    <cellStyle name="Normal 5 2 3 2 11 2" xfId="15082"/>
    <cellStyle name="Normal 5 2 3 2 11 2 2" xfId="15083"/>
    <cellStyle name="Normal 5 2 3 2 11 3" xfId="15084"/>
    <cellStyle name="Normal 5 2 3 2 12" xfId="15085"/>
    <cellStyle name="Normal 5 2 3 2 12 2" xfId="15086"/>
    <cellStyle name="Normal 5 2 3 2 13" xfId="15087"/>
    <cellStyle name="Normal 5 2 3 2 14" xfId="15088"/>
    <cellStyle name="Normal 5 2 3 2 2" xfId="15089"/>
    <cellStyle name="Normal 5 2 3 2 2 10" xfId="15090"/>
    <cellStyle name="Normal 5 2 3 2 2 10 2" xfId="15091"/>
    <cellStyle name="Normal 5 2 3 2 2 10 2 2" xfId="15092"/>
    <cellStyle name="Normal 5 2 3 2 2 10 3" xfId="15093"/>
    <cellStyle name="Normal 5 2 3 2 2 11" xfId="15094"/>
    <cellStyle name="Normal 5 2 3 2 2 11 2" xfId="15095"/>
    <cellStyle name="Normal 5 2 3 2 2 12" xfId="15096"/>
    <cellStyle name="Normal 5 2 3 2 2 13" xfId="15097"/>
    <cellStyle name="Normal 5 2 3 2 2 2" xfId="15098"/>
    <cellStyle name="Normal 5 2 3 2 2 2 2" xfId="15099"/>
    <cellStyle name="Normal 5 2 3 2 2 2 2 2" xfId="15100"/>
    <cellStyle name="Normal 5 2 3 2 2 2 2 2 2" xfId="15101"/>
    <cellStyle name="Normal 5 2 3 2 2 2 2 2 2 2" xfId="15102"/>
    <cellStyle name="Normal 5 2 3 2 2 2 2 2 2 2 2" xfId="15103"/>
    <cellStyle name="Normal 5 2 3 2 2 2 2 2 2 2 2 2" xfId="15104"/>
    <cellStyle name="Normal 5 2 3 2 2 2 2 2 2 2 3" xfId="15105"/>
    <cellStyle name="Normal 5 2 3 2 2 2 2 2 2 3" xfId="15106"/>
    <cellStyle name="Normal 5 2 3 2 2 2 2 2 2 3 2" xfId="15107"/>
    <cellStyle name="Normal 5 2 3 2 2 2 2 2 2 4" xfId="15108"/>
    <cellStyle name="Normal 5 2 3 2 2 2 2 2 3" xfId="15109"/>
    <cellStyle name="Normal 5 2 3 2 2 2 2 2 3 2" xfId="15110"/>
    <cellStyle name="Normal 5 2 3 2 2 2 2 2 3 2 2" xfId="15111"/>
    <cellStyle name="Normal 5 2 3 2 2 2 2 2 3 3" xfId="15112"/>
    <cellStyle name="Normal 5 2 3 2 2 2 2 2 4" xfId="15113"/>
    <cellStyle name="Normal 5 2 3 2 2 2 2 2 4 2" xfId="15114"/>
    <cellStyle name="Normal 5 2 3 2 2 2 2 2 5" xfId="15115"/>
    <cellStyle name="Normal 5 2 3 2 2 2 2 3" xfId="15116"/>
    <cellStyle name="Normal 5 2 3 2 2 2 2 3 2" xfId="15117"/>
    <cellStyle name="Normal 5 2 3 2 2 2 2 3 2 2" xfId="15118"/>
    <cellStyle name="Normal 5 2 3 2 2 2 2 3 2 2 2" xfId="15119"/>
    <cellStyle name="Normal 5 2 3 2 2 2 2 3 2 3" xfId="15120"/>
    <cellStyle name="Normal 5 2 3 2 2 2 2 3 3" xfId="15121"/>
    <cellStyle name="Normal 5 2 3 2 2 2 2 3 3 2" xfId="15122"/>
    <cellStyle name="Normal 5 2 3 2 2 2 2 3 4" xfId="15123"/>
    <cellStyle name="Normal 5 2 3 2 2 2 2 4" xfId="15124"/>
    <cellStyle name="Normal 5 2 3 2 2 2 2 4 2" xfId="15125"/>
    <cellStyle name="Normal 5 2 3 2 2 2 2 4 2 2" xfId="15126"/>
    <cellStyle name="Normal 5 2 3 2 2 2 2 4 2 2 2" xfId="15127"/>
    <cellStyle name="Normal 5 2 3 2 2 2 2 4 2 3" xfId="15128"/>
    <cellStyle name="Normal 5 2 3 2 2 2 2 4 3" xfId="15129"/>
    <cellStyle name="Normal 5 2 3 2 2 2 2 4 3 2" xfId="15130"/>
    <cellStyle name="Normal 5 2 3 2 2 2 2 4 4" xfId="15131"/>
    <cellStyle name="Normal 5 2 3 2 2 2 2 5" xfId="15132"/>
    <cellStyle name="Normal 5 2 3 2 2 2 2 5 2" xfId="15133"/>
    <cellStyle name="Normal 5 2 3 2 2 2 2 5 2 2" xfId="15134"/>
    <cellStyle name="Normal 5 2 3 2 2 2 2 5 3" xfId="15135"/>
    <cellStyle name="Normal 5 2 3 2 2 2 2 6" xfId="15136"/>
    <cellStyle name="Normal 5 2 3 2 2 2 2 6 2" xfId="15137"/>
    <cellStyle name="Normal 5 2 3 2 2 2 2 7" xfId="15138"/>
    <cellStyle name="Normal 5 2 3 2 2 2 3" xfId="15139"/>
    <cellStyle name="Normal 5 2 3 2 2 2 3 2" xfId="15140"/>
    <cellStyle name="Normal 5 2 3 2 2 2 3 2 2" xfId="15141"/>
    <cellStyle name="Normal 5 2 3 2 2 2 3 2 2 2" xfId="15142"/>
    <cellStyle name="Normal 5 2 3 2 2 2 3 2 2 2 2" xfId="15143"/>
    <cellStyle name="Normal 5 2 3 2 2 2 3 2 2 3" xfId="15144"/>
    <cellStyle name="Normal 5 2 3 2 2 2 3 2 3" xfId="15145"/>
    <cellStyle name="Normal 5 2 3 2 2 2 3 2 3 2" xfId="15146"/>
    <cellStyle name="Normal 5 2 3 2 2 2 3 2 4" xfId="15147"/>
    <cellStyle name="Normal 5 2 3 2 2 2 3 3" xfId="15148"/>
    <cellStyle name="Normal 5 2 3 2 2 2 3 3 2" xfId="15149"/>
    <cellStyle name="Normal 5 2 3 2 2 2 3 3 2 2" xfId="15150"/>
    <cellStyle name="Normal 5 2 3 2 2 2 3 3 2 2 2" xfId="15151"/>
    <cellStyle name="Normal 5 2 3 2 2 2 3 3 2 3" xfId="15152"/>
    <cellStyle name="Normal 5 2 3 2 2 2 3 3 3" xfId="15153"/>
    <cellStyle name="Normal 5 2 3 2 2 2 3 3 3 2" xfId="15154"/>
    <cellStyle name="Normal 5 2 3 2 2 2 3 3 4" xfId="15155"/>
    <cellStyle name="Normal 5 2 3 2 2 2 3 4" xfId="15156"/>
    <cellStyle name="Normal 5 2 3 2 2 2 3 4 2" xfId="15157"/>
    <cellStyle name="Normal 5 2 3 2 2 2 3 4 2 2" xfId="15158"/>
    <cellStyle name="Normal 5 2 3 2 2 2 3 4 3" xfId="15159"/>
    <cellStyle name="Normal 5 2 3 2 2 2 3 5" xfId="15160"/>
    <cellStyle name="Normal 5 2 3 2 2 2 3 5 2" xfId="15161"/>
    <cellStyle name="Normal 5 2 3 2 2 2 3 6" xfId="15162"/>
    <cellStyle name="Normal 5 2 3 2 2 2 4" xfId="15163"/>
    <cellStyle name="Normal 5 2 3 2 2 2 4 2" xfId="15164"/>
    <cellStyle name="Normal 5 2 3 2 2 2 4 2 2" xfId="15165"/>
    <cellStyle name="Normal 5 2 3 2 2 2 4 2 2 2" xfId="15166"/>
    <cellStyle name="Normal 5 2 3 2 2 2 4 2 3" xfId="15167"/>
    <cellStyle name="Normal 5 2 3 2 2 2 4 3" xfId="15168"/>
    <cellStyle name="Normal 5 2 3 2 2 2 4 3 2" xfId="15169"/>
    <cellStyle name="Normal 5 2 3 2 2 2 4 4" xfId="15170"/>
    <cellStyle name="Normal 5 2 3 2 2 2 5" xfId="15171"/>
    <cellStyle name="Normal 5 2 3 2 2 2 5 2" xfId="15172"/>
    <cellStyle name="Normal 5 2 3 2 2 2 5 2 2" xfId="15173"/>
    <cellStyle name="Normal 5 2 3 2 2 2 5 2 2 2" xfId="15174"/>
    <cellStyle name="Normal 5 2 3 2 2 2 5 2 3" xfId="15175"/>
    <cellStyle name="Normal 5 2 3 2 2 2 5 3" xfId="15176"/>
    <cellStyle name="Normal 5 2 3 2 2 2 5 3 2" xfId="15177"/>
    <cellStyle name="Normal 5 2 3 2 2 2 5 4" xfId="15178"/>
    <cellStyle name="Normal 5 2 3 2 2 2 6" xfId="15179"/>
    <cellStyle name="Normal 5 2 3 2 2 2 6 2" xfId="15180"/>
    <cellStyle name="Normal 5 2 3 2 2 2 6 2 2" xfId="15181"/>
    <cellStyle name="Normal 5 2 3 2 2 2 6 3" xfId="15182"/>
    <cellStyle name="Normal 5 2 3 2 2 2 7" xfId="15183"/>
    <cellStyle name="Normal 5 2 3 2 2 2 7 2" xfId="15184"/>
    <cellStyle name="Normal 5 2 3 2 2 2 8" xfId="15185"/>
    <cellStyle name="Normal 5 2 3 2 2 2 9" xfId="15186"/>
    <cellStyle name="Normal 5 2 3 2 2 3" xfId="15187"/>
    <cellStyle name="Normal 5 2 3 2 2 3 2" xfId="15188"/>
    <cellStyle name="Normal 5 2 3 2 2 3 2 2" xfId="15189"/>
    <cellStyle name="Normal 5 2 3 2 2 3 2 2 2" xfId="15190"/>
    <cellStyle name="Normal 5 2 3 2 2 3 2 2 2 2" xfId="15191"/>
    <cellStyle name="Normal 5 2 3 2 2 3 2 2 2 2 2" xfId="15192"/>
    <cellStyle name="Normal 5 2 3 2 2 3 2 2 2 2 2 2" xfId="15193"/>
    <cellStyle name="Normal 5 2 3 2 2 3 2 2 2 2 3" xfId="15194"/>
    <cellStyle name="Normal 5 2 3 2 2 3 2 2 2 3" xfId="15195"/>
    <cellStyle name="Normal 5 2 3 2 2 3 2 2 2 3 2" xfId="15196"/>
    <cellStyle name="Normal 5 2 3 2 2 3 2 2 2 4" xfId="15197"/>
    <cellStyle name="Normal 5 2 3 2 2 3 2 2 3" xfId="15198"/>
    <cellStyle name="Normal 5 2 3 2 2 3 2 2 3 2" xfId="15199"/>
    <cellStyle name="Normal 5 2 3 2 2 3 2 2 3 2 2" xfId="15200"/>
    <cellStyle name="Normal 5 2 3 2 2 3 2 2 3 3" xfId="15201"/>
    <cellStyle name="Normal 5 2 3 2 2 3 2 2 4" xfId="15202"/>
    <cellStyle name="Normal 5 2 3 2 2 3 2 2 4 2" xfId="15203"/>
    <cellStyle name="Normal 5 2 3 2 2 3 2 2 5" xfId="15204"/>
    <cellStyle name="Normal 5 2 3 2 2 3 2 3" xfId="15205"/>
    <cellStyle name="Normal 5 2 3 2 2 3 2 3 2" xfId="15206"/>
    <cellStyle name="Normal 5 2 3 2 2 3 2 3 2 2" xfId="15207"/>
    <cellStyle name="Normal 5 2 3 2 2 3 2 3 2 2 2" xfId="15208"/>
    <cellStyle name="Normal 5 2 3 2 2 3 2 3 2 3" xfId="15209"/>
    <cellStyle name="Normal 5 2 3 2 2 3 2 3 3" xfId="15210"/>
    <cellStyle name="Normal 5 2 3 2 2 3 2 3 3 2" xfId="15211"/>
    <cellStyle name="Normal 5 2 3 2 2 3 2 3 4" xfId="15212"/>
    <cellStyle name="Normal 5 2 3 2 2 3 2 4" xfId="15213"/>
    <cellStyle name="Normal 5 2 3 2 2 3 2 4 2" xfId="15214"/>
    <cellStyle name="Normal 5 2 3 2 2 3 2 4 2 2" xfId="15215"/>
    <cellStyle name="Normal 5 2 3 2 2 3 2 4 2 2 2" xfId="15216"/>
    <cellStyle name="Normal 5 2 3 2 2 3 2 4 2 3" xfId="15217"/>
    <cellStyle name="Normal 5 2 3 2 2 3 2 4 3" xfId="15218"/>
    <cellStyle name="Normal 5 2 3 2 2 3 2 4 3 2" xfId="15219"/>
    <cellStyle name="Normal 5 2 3 2 2 3 2 4 4" xfId="15220"/>
    <cellStyle name="Normal 5 2 3 2 2 3 2 5" xfId="15221"/>
    <cellStyle name="Normal 5 2 3 2 2 3 2 5 2" xfId="15222"/>
    <cellStyle name="Normal 5 2 3 2 2 3 2 5 2 2" xfId="15223"/>
    <cellStyle name="Normal 5 2 3 2 2 3 2 5 3" xfId="15224"/>
    <cellStyle name="Normal 5 2 3 2 2 3 2 6" xfId="15225"/>
    <cellStyle name="Normal 5 2 3 2 2 3 2 6 2" xfId="15226"/>
    <cellStyle name="Normal 5 2 3 2 2 3 2 7" xfId="15227"/>
    <cellStyle name="Normal 5 2 3 2 2 3 3" xfId="15228"/>
    <cellStyle name="Normal 5 2 3 2 2 3 3 2" xfId="15229"/>
    <cellStyle name="Normal 5 2 3 2 2 3 3 2 2" xfId="15230"/>
    <cellStyle name="Normal 5 2 3 2 2 3 3 2 2 2" xfId="15231"/>
    <cellStyle name="Normal 5 2 3 2 2 3 3 2 2 2 2" xfId="15232"/>
    <cellStyle name="Normal 5 2 3 2 2 3 3 2 2 3" xfId="15233"/>
    <cellStyle name="Normal 5 2 3 2 2 3 3 2 3" xfId="15234"/>
    <cellStyle name="Normal 5 2 3 2 2 3 3 2 3 2" xfId="15235"/>
    <cellStyle name="Normal 5 2 3 2 2 3 3 2 4" xfId="15236"/>
    <cellStyle name="Normal 5 2 3 2 2 3 3 3" xfId="15237"/>
    <cellStyle name="Normal 5 2 3 2 2 3 3 3 2" xfId="15238"/>
    <cellStyle name="Normal 5 2 3 2 2 3 3 3 2 2" xfId="15239"/>
    <cellStyle name="Normal 5 2 3 2 2 3 3 3 2 2 2" xfId="15240"/>
    <cellStyle name="Normal 5 2 3 2 2 3 3 3 2 3" xfId="15241"/>
    <cellStyle name="Normal 5 2 3 2 2 3 3 3 3" xfId="15242"/>
    <cellStyle name="Normal 5 2 3 2 2 3 3 3 3 2" xfId="15243"/>
    <cellStyle name="Normal 5 2 3 2 2 3 3 3 4" xfId="15244"/>
    <cellStyle name="Normal 5 2 3 2 2 3 3 4" xfId="15245"/>
    <cellStyle name="Normal 5 2 3 2 2 3 3 4 2" xfId="15246"/>
    <cellStyle name="Normal 5 2 3 2 2 3 3 4 2 2" xfId="15247"/>
    <cellStyle name="Normal 5 2 3 2 2 3 3 4 3" xfId="15248"/>
    <cellStyle name="Normal 5 2 3 2 2 3 3 5" xfId="15249"/>
    <cellStyle name="Normal 5 2 3 2 2 3 3 5 2" xfId="15250"/>
    <cellStyle name="Normal 5 2 3 2 2 3 3 6" xfId="15251"/>
    <cellStyle name="Normal 5 2 3 2 2 3 4" xfId="15252"/>
    <cellStyle name="Normal 5 2 3 2 2 3 4 2" xfId="15253"/>
    <cellStyle name="Normal 5 2 3 2 2 3 4 2 2" xfId="15254"/>
    <cellStyle name="Normal 5 2 3 2 2 3 4 2 2 2" xfId="15255"/>
    <cellStyle name="Normal 5 2 3 2 2 3 4 2 3" xfId="15256"/>
    <cellStyle name="Normal 5 2 3 2 2 3 4 3" xfId="15257"/>
    <cellStyle name="Normal 5 2 3 2 2 3 4 3 2" xfId="15258"/>
    <cellStyle name="Normal 5 2 3 2 2 3 4 4" xfId="15259"/>
    <cellStyle name="Normal 5 2 3 2 2 3 5" xfId="15260"/>
    <cellStyle name="Normal 5 2 3 2 2 3 5 2" xfId="15261"/>
    <cellStyle name="Normal 5 2 3 2 2 3 5 2 2" xfId="15262"/>
    <cellStyle name="Normal 5 2 3 2 2 3 5 2 2 2" xfId="15263"/>
    <cellStyle name="Normal 5 2 3 2 2 3 5 2 3" xfId="15264"/>
    <cellStyle name="Normal 5 2 3 2 2 3 5 3" xfId="15265"/>
    <cellStyle name="Normal 5 2 3 2 2 3 5 3 2" xfId="15266"/>
    <cellStyle name="Normal 5 2 3 2 2 3 5 4" xfId="15267"/>
    <cellStyle name="Normal 5 2 3 2 2 3 6" xfId="15268"/>
    <cellStyle name="Normal 5 2 3 2 2 3 6 2" xfId="15269"/>
    <cellStyle name="Normal 5 2 3 2 2 3 6 2 2" xfId="15270"/>
    <cellStyle name="Normal 5 2 3 2 2 3 6 3" xfId="15271"/>
    <cellStyle name="Normal 5 2 3 2 2 3 7" xfId="15272"/>
    <cellStyle name="Normal 5 2 3 2 2 3 7 2" xfId="15273"/>
    <cellStyle name="Normal 5 2 3 2 2 3 8" xfId="15274"/>
    <cellStyle name="Normal 5 2 3 2 2 3 9" xfId="15275"/>
    <cellStyle name="Normal 5 2 3 2 2 4" xfId="15276"/>
    <cellStyle name="Normal 5 2 3 2 2 4 2" xfId="15277"/>
    <cellStyle name="Normal 5 2 3 2 2 4 2 2" xfId="15278"/>
    <cellStyle name="Normal 5 2 3 2 2 4 2 2 2" xfId="15279"/>
    <cellStyle name="Normal 5 2 3 2 2 4 2 2 2 2" xfId="15280"/>
    <cellStyle name="Normal 5 2 3 2 2 4 2 2 2 2 2" xfId="15281"/>
    <cellStyle name="Normal 5 2 3 2 2 4 2 2 2 2 2 2" xfId="15282"/>
    <cellStyle name="Normal 5 2 3 2 2 4 2 2 2 2 3" xfId="15283"/>
    <cellStyle name="Normal 5 2 3 2 2 4 2 2 2 3" xfId="15284"/>
    <cellStyle name="Normal 5 2 3 2 2 4 2 2 2 3 2" xfId="15285"/>
    <cellStyle name="Normal 5 2 3 2 2 4 2 2 2 4" xfId="15286"/>
    <cellStyle name="Normal 5 2 3 2 2 4 2 2 3" xfId="15287"/>
    <cellStyle name="Normal 5 2 3 2 2 4 2 2 3 2" xfId="15288"/>
    <cellStyle name="Normal 5 2 3 2 2 4 2 2 3 2 2" xfId="15289"/>
    <cellStyle name="Normal 5 2 3 2 2 4 2 2 3 3" xfId="15290"/>
    <cellStyle name="Normal 5 2 3 2 2 4 2 2 4" xfId="15291"/>
    <cellStyle name="Normal 5 2 3 2 2 4 2 2 4 2" xfId="15292"/>
    <cellStyle name="Normal 5 2 3 2 2 4 2 2 5" xfId="15293"/>
    <cellStyle name="Normal 5 2 3 2 2 4 2 3" xfId="15294"/>
    <cellStyle name="Normal 5 2 3 2 2 4 2 3 2" xfId="15295"/>
    <cellStyle name="Normal 5 2 3 2 2 4 2 3 2 2" xfId="15296"/>
    <cellStyle name="Normal 5 2 3 2 2 4 2 3 2 2 2" xfId="15297"/>
    <cellStyle name="Normal 5 2 3 2 2 4 2 3 2 3" xfId="15298"/>
    <cellStyle name="Normal 5 2 3 2 2 4 2 3 3" xfId="15299"/>
    <cellStyle name="Normal 5 2 3 2 2 4 2 3 3 2" xfId="15300"/>
    <cellStyle name="Normal 5 2 3 2 2 4 2 3 4" xfId="15301"/>
    <cellStyle name="Normal 5 2 3 2 2 4 2 4" xfId="15302"/>
    <cellStyle name="Normal 5 2 3 2 2 4 2 4 2" xfId="15303"/>
    <cellStyle name="Normal 5 2 3 2 2 4 2 4 2 2" xfId="15304"/>
    <cellStyle name="Normal 5 2 3 2 2 4 2 4 2 2 2" xfId="15305"/>
    <cellStyle name="Normal 5 2 3 2 2 4 2 4 2 3" xfId="15306"/>
    <cellStyle name="Normal 5 2 3 2 2 4 2 4 3" xfId="15307"/>
    <cellStyle name="Normal 5 2 3 2 2 4 2 4 3 2" xfId="15308"/>
    <cellStyle name="Normal 5 2 3 2 2 4 2 4 4" xfId="15309"/>
    <cellStyle name="Normal 5 2 3 2 2 4 2 5" xfId="15310"/>
    <cellStyle name="Normal 5 2 3 2 2 4 2 5 2" xfId="15311"/>
    <cellStyle name="Normal 5 2 3 2 2 4 2 5 2 2" xfId="15312"/>
    <cellStyle name="Normal 5 2 3 2 2 4 2 5 3" xfId="15313"/>
    <cellStyle name="Normal 5 2 3 2 2 4 2 6" xfId="15314"/>
    <cellStyle name="Normal 5 2 3 2 2 4 2 6 2" xfId="15315"/>
    <cellStyle name="Normal 5 2 3 2 2 4 2 7" xfId="15316"/>
    <cellStyle name="Normal 5 2 3 2 2 4 3" xfId="15317"/>
    <cellStyle name="Normal 5 2 3 2 2 4 3 2" xfId="15318"/>
    <cellStyle name="Normal 5 2 3 2 2 4 3 2 2" xfId="15319"/>
    <cellStyle name="Normal 5 2 3 2 2 4 3 2 2 2" xfId="15320"/>
    <cellStyle name="Normal 5 2 3 2 2 4 3 2 2 2 2" xfId="15321"/>
    <cellStyle name="Normal 5 2 3 2 2 4 3 2 2 3" xfId="15322"/>
    <cellStyle name="Normal 5 2 3 2 2 4 3 2 3" xfId="15323"/>
    <cellStyle name="Normal 5 2 3 2 2 4 3 2 3 2" xfId="15324"/>
    <cellStyle name="Normal 5 2 3 2 2 4 3 2 4" xfId="15325"/>
    <cellStyle name="Normal 5 2 3 2 2 4 3 3" xfId="15326"/>
    <cellStyle name="Normal 5 2 3 2 2 4 3 3 2" xfId="15327"/>
    <cellStyle name="Normal 5 2 3 2 2 4 3 3 2 2" xfId="15328"/>
    <cellStyle name="Normal 5 2 3 2 2 4 3 3 3" xfId="15329"/>
    <cellStyle name="Normal 5 2 3 2 2 4 3 4" xfId="15330"/>
    <cellStyle name="Normal 5 2 3 2 2 4 3 4 2" xfId="15331"/>
    <cellStyle name="Normal 5 2 3 2 2 4 3 5" xfId="15332"/>
    <cellStyle name="Normal 5 2 3 2 2 4 4" xfId="15333"/>
    <cellStyle name="Normal 5 2 3 2 2 4 4 2" xfId="15334"/>
    <cellStyle name="Normal 5 2 3 2 2 4 4 2 2" xfId="15335"/>
    <cellStyle name="Normal 5 2 3 2 2 4 4 2 2 2" xfId="15336"/>
    <cellStyle name="Normal 5 2 3 2 2 4 4 2 3" xfId="15337"/>
    <cellStyle name="Normal 5 2 3 2 2 4 4 3" xfId="15338"/>
    <cellStyle name="Normal 5 2 3 2 2 4 4 3 2" xfId="15339"/>
    <cellStyle name="Normal 5 2 3 2 2 4 4 4" xfId="15340"/>
    <cellStyle name="Normal 5 2 3 2 2 4 5" xfId="15341"/>
    <cellStyle name="Normal 5 2 3 2 2 4 5 2" xfId="15342"/>
    <cellStyle name="Normal 5 2 3 2 2 4 5 2 2" xfId="15343"/>
    <cellStyle name="Normal 5 2 3 2 2 4 5 2 2 2" xfId="15344"/>
    <cellStyle name="Normal 5 2 3 2 2 4 5 2 3" xfId="15345"/>
    <cellStyle name="Normal 5 2 3 2 2 4 5 3" xfId="15346"/>
    <cellStyle name="Normal 5 2 3 2 2 4 5 3 2" xfId="15347"/>
    <cellStyle name="Normal 5 2 3 2 2 4 5 4" xfId="15348"/>
    <cellStyle name="Normal 5 2 3 2 2 4 6" xfId="15349"/>
    <cellStyle name="Normal 5 2 3 2 2 4 6 2" xfId="15350"/>
    <cellStyle name="Normal 5 2 3 2 2 4 6 2 2" xfId="15351"/>
    <cellStyle name="Normal 5 2 3 2 2 4 6 3" xfId="15352"/>
    <cellStyle name="Normal 5 2 3 2 2 4 7" xfId="15353"/>
    <cellStyle name="Normal 5 2 3 2 2 4 7 2" xfId="15354"/>
    <cellStyle name="Normal 5 2 3 2 2 4 8" xfId="15355"/>
    <cellStyle name="Normal 5 2 3 2 2 5" xfId="15356"/>
    <cellStyle name="Normal 5 2 3 2 2 5 2" xfId="15357"/>
    <cellStyle name="Normal 5 2 3 2 2 5 2 2" xfId="15358"/>
    <cellStyle name="Normal 5 2 3 2 2 5 2 2 2" xfId="15359"/>
    <cellStyle name="Normal 5 2 3 2 2 5 2 2 2 2" xfId="15360"/>
    <cellStyle name="Normal 5 2 3 2 2 5 2 2 2 2 2" xfId="15361"/>
    <cellStyle name="Normal 5 2 3 2 2 5 2 2 2 2 2 2" xfId="15362"/>
    <cellStyle name="Normal 5 2 3 2 2 5 2 2 2 2 3" xfId="15363"/>
    <cellStyle name="Normal 5 2 3 2 2 5 2 2 2 3" xfId="15364"/>
    <cellStyle name="Normal 5 2 3 2 2 5 2 2 2 3 2" xfId="15365"/>
    <cellStyle name="Normal 5 2 3 2 2 5 2 2 2 4" xfId="15366"/>
    <cellStyle name="Normal 5 2 3 2 2 5 2 2 3" xfId="15367"/>
    <cellStyle name="Normal 5 2 3 2 2 5 2 2 3 2" xfId="15368"/>
    <cellStyle name="Normal 5 2 3 2 2 5 2 2 3 2 2" xfId="15369"/>
    <cellStyle name="Normal 5 2 3 2 2 5 2 2 3 3" xfId="15370"/>
    <cellStyle name="Normal 5 2 3 2 2 5 2 2 4" xfId="15371"/>
    <cellStyle name="Normal 5 2 3 2 2 5 2 2 4 2" xfId="15372"/>
    <cellStyle name="Normal 5 2 3 2 2 5 2 2 5" xfId="15373"/>
    <cellStyle name="Normal 5 2 3 2 2 5 2 3" xfId="15374"/>
    <cellStyle name="Normal 5 2 3 2 2 5 2 3 2" xfId="15375"/>
    <cellStyle name="Normal 5 2 3 2 2 5 2 3 2 2" xfId="15376"/>
    <cellStyle name="Normal 5 2 3 2 2 5 2 3 2 2 2" xfId="15377"/>
    <cellStyle name="Normal 5 2 3 2 2 5 2 3 2 3" xfId="15378"/>
    <cellStyle name="Normal 5 2 3 2 2 5 2 3 3" xfId="15379"/>
    <cellStyle name="Normal 5 2 3 2 2 5 2 3 3 2" xfId="15380"/>
    <cellStyle name="Normal 5 2 3 2 2 5 2 3 4" xfId="15381"/>
    <cellStyle name="Normal 5 2 3 2 2 5 2 4" xfId="15382"/>
    <cellStyle name="Normal 5 2 3 2 2 5 2 4 2" xfId="15383"/>
    <cellStyle name="Normal 5 2 3 2 2 5 2 4 2 2" xfId="15384"/>
    <cellStyle name="Normal 5 2 3 2 2 5 2 4 2 2 2" xfId="15385"/>
    <cellStyle name="Normal 5 2 3 2 2 5 2 4 2 3" xfId="15386"/>
    <cellStyle name="Normal 5 2 3 2 2 5 2 4 3" xfId="15387"/>
    <cellStyle name="Normal 5 2 3 2 2 5 2 4 3 2" xfId="15388"/>
    <cellStyle name="Normal 5 2 3 2 2 5 2 4 4" xfId="15389"/>
    <cellStyle name="Normal 5 2 3 2 2 5 2 5" xfId="15390"/>
    <cellStyle name="Normal 5 2 3 2 2 5 2 5 2" xfId="15391"/>
    <cellStyle name="Normal 5 2 3 2 2 5 2 5 2 2" xfId="15392"/>
    <cellStyle name="Normal 5 2 3 2 2 5 2 5 3" xfId="15393"/>
    <cellStyle name="Normal 5 2 3 2 2 5 2 6" xfId="15394"/>
    <cellStyle name="Normal 5 2 3 2 2 5 2 6 2" xfId="15395"/>
    <cellStyle name="Normal 5 2 3 2 2 5 2 7" xfId="15396"/>
    <cellStyle name="Normal 5 2 3 2 2 5 3" xfId="15397"/>
    <cellStyle name="Normal 5 2 3 2 2 5 3 2" xfId="15398"/>
    <cellStyle name="Normal 5 2 3 2 2 5 3 2 2" xfId="15399"/>
    <cellStyle name="Normal 5 2 3 2 2 5 3 2 2 2" xfId="15400"/>
    <cellStyle name="Normal 5 2 3 2 2 5 3 2 2 2 2" xfId="15401"/>
    <cellStyle name="Normal 5 2 3 2 2 5 3 2 2 3" xfId="15402"/>
    <cellStyle name="Normal 5 2 3 2 2 5 3 2 3" xfId="15403"/>
    <cellStyle name="Normal 5 2 3 2 2 5 3 2 3 2" xfId="15404"/>
    <cellStyle name="Normal 5 2 3 2 2 5 3 2 4" xfId="15405"/>
    <cellStyle name="Normal 5 2 3 2 2 5 3 3" xfId="15406"/>
    <cellStyle name="Normal 5 2 3 2 2 5 3 3 2" xfId="15407"/>
    <cellStyle name="Normal 5 2 3 2 2 5 3 3 2 2" xfId="15408"/>
    <cellStyle name="Normal 5 2 3 2 2 5 3 3 3" xfId="15409"/>
    <cellStyle name="Normal 5 2 3 2 2 5 3 4" xfId="15410"/>
    <cellStyle name="Normal 5 2 3 2 2 5 3 4 2" xfId="15411"/>
    <cellStyle name="Normal 5 2 3 2 2 5 3 5" xfId="15412"/>
    <cellStyle name="Normal 5 2 3 2 2 5 4" xfId="15413"/>
    <cellStyle name="Normal 5 2 3 2 2 5 4 2" xfId="15414"/>
    <cellStyle name="Normal 5 2 3 2 2 5 4 2 2" xfId="15415"/>
    <cellStyle name="Normal 5 2 3 2 2 5 4 2 2 2" xfId="15416"/>
    <cellStyle name="Normal 5 2 3 2 2 5 4 2 3" xfId="15417"/>
    <cellStyle name="Normal 5 2 3 2 2 5 4 3" xfId="15418"/>
    <cellStyle name="Normal 5 2 3 2 2 5 4 3 2" xfId="15419"/>
    <cellStyle name="Normal 5 2 3 2 2 5 4 4" xfId="15420"/>
    <cellStyle name="Normal 5 2 3 2 2 5 5" xfId="15421"/>
    <cellStyle name="Normal 5 2 3 2 2 5 5 2" xfId="15422"/>
    <cellStyle name="Normal 5 2 3 2 2 5 5 2 2" xfId="15423"/>
    <cellStyle name="Normal 5 2 3 2 2 5 5 2 2 2" xfId="15424"/>
    <cellStyle name="Normal 5 2 3 2 2 5 5 2 3" xfId="15425"/>
    <cellStyle name="Normal 5 2 3 2 2 5 5 3" xfId="15426"/>
    <cellStyle name="Normal 5 2 3 2 2 5 5 3 2" xfId="15427"/>
    <cellStyle name="Normal 5 2 3 2 2 5 5 4" xfId="15428"/>
    <cellStyle name="Normal 5 2 3 2 2 5 6" xfId="15429"/>
    <cellStyle name="Normal 5 2 3 2 2 5 6 2" xfId="15430"/>
    <cellStyle name="Normal 5 2 3 2 2 5 6 2 2" xfId="15431"/>
    <cellStyle name="Normal 5 2 3 2 2 5 6 3" xfId="15432"/>
    <cellStyle name="Normal 5 2 3 2 2 5 7" xfId="15433"/>
    <cellStyle name="Normal 5 2 3 2 2 5 7 2" xfId="15434"/>
    <cellStyle name="Normal 5 2 3 2 2 5 8" xfId="15435"/>
    <cellStyle name="Normal 5 2 3 2 2 6" xfId="15436"/>
    <cellStyle name="Normal 5 2 3 2 2 6 2" xfId="15437"/>
    <cellStyle name="Normal 5 2 3 2 2 6 2 2" xfId="15438"/>
    <cellStyle name="Normal 5 2 3 2 2 6 2 2 2" xfId="15439"/>
    <cellStyle name="Normal 5 2 3 2 2 6 2 2 2 2" xfId="15440"/>
    <cellStyle name="Normal 5 2 3 2 2 6 2 2 2 2 2" xfId="15441"/>
    <cellStyle name="Normal 5 2 3 2 2 6 2 2 2 3" xfId="15442"/>
    <cellStyle name="Normal 5 2 3 2 2 6 2 2 3" xfId="15443"/>
    <cellStyle name="Normal 5 2 3 2 2 6 2 2 3 2" xfId="15444"/>
    <cellStyle name="Normal 5 2 3 2 2 6 2 2 4" xfId="15445"/>
    <cellStyle name="Normal 5 2 3 2 2 6 2 3" xfId="15446"/>
    <cellStyle name="Normal 5 2 3 2 2 6 2 3 2" xfId="15447"/>
    <cellStyle name="Normal 5 2 3 2 2 6 2 3 2 2" xfId="15448"/>
    <cellStyle name="Normal 5 2 3 2 2 6 2 3 3" xfId="15449"/>
    <cellStyle name="Normal 5 2 3 2 2 6 2 4" xfId="15450"/>
    <cellStyle name="Normal 5 2 3 2 2 6 2 4 2" xfId="15451"/>
    <cellStyle name="Normal 5 2 3 2 2 6 2 5" xfId="15452"/>
    <cellStyle name="Normal 5 2 3 2 2 6 3" xfId="15453"/>
    <cellStyle name="Normal 5 2 3 2 2 6 3 2" xfId="15454"/>
    <cellStyle name="Normal 5 2 3 2 2 6 3 2 2" xfId="15455"/>
    <cellStyle name="Normal 5 2 3 2 2 6 3 2 2 2" xfId="15456"/>
    <cellStyle name="Normal 5 2 3 2 2 6 3 2 3" xfId="15457"/>
    <cellStyle name="Normal 5 2 3 2 2 6 3 3" xfId="15458"/>
    <cellStyle name="Normal 5 2 3 2 2 6 3 3 2" xfId="15459"/>
    <cellStyle name="Normal 5 2 3 2 2 6 3 4" xfId="15460"/>
    <cellStyle name="Normal 5 2 3 2 2 6 4" xfId="15461"/>
    <cellStyle name="Normal 5 2 3 2 2 6 4 2" xfId="15462"/>
    <cellStyle name="Normal 5 2 3 2 2 6 4 2 2" xfId="15463"/>
    <cellStyle name="Normal 5 2 3 2 2 6 4 2 2 2" xfId="15464"/>
    <cellStyle name="Normal 5 2 3 2 2 6 4 2 3" xfId="15465"/>
    <cellStyle name="Normal 5 2 3 2 2 6 4 3" xfId="15466"/>
    <cellStyle name="Normal 5 2 3 2 2 6 4 3 2" xfId="15467"/>
    <cellStyle name="Normal 5 2 3 2 2 6 4 4" xfId="15468"/>
    <cellStyle name="Normal 5 2 3 2 2 6 5" xfId="15469"/>
    <cellStyle name="Normal 5 2 3 2 2 6 5 2" xfId="15470"/>
    <cellStyle name="Normal 5 2 3 2 2 6 5 2 2" xfId="15471"/>
    <cellStyle name="Normal 5 2 3 2 2 6 5 3" xfId="15472"/>
    <cellStyle name="Normal 5 2 3 2 2 6 6" xfId="15473"/>
    <cellStyle name="Normal 5 2 3 2 2 6 6 2" xfId="15474"/>
    <cellStyle name="Normal 5 2 3 2 2 6 7" xfId="15475"/>
    <cellStyle name="Normal 5 2 3 2 2 7" xfId="15476"/>
    <cellStyle name="Normal 5 2 3 2 2 7 2" xfId="15477"/>
    <cellStyle name="Normal 5 2 3 2 2 7 2 2" xfId="15478"/>
    <cellStyle name="Normal 5 2 3 2 2 7 2 2 2" xfId="15479"/>
    <cellStyle name="Normal 5 2 3 2 2 7 2 2 2 2" xfId="15480"/>
    <cellStyle name="Normal 5 2 3 2 2 7 2 2 3" xfId="15481"/>
    <cellStyle name="Normal 5 2 3 2 2 7 2 3" xfId="15482"/>
    <cellStyle name="Normal 5 2 3 2 2 7 2 3 2" xfId="15483"/>
    <cellStyle name="Normal 5 2 3 2 2 7 2 4" xfId="15484"/>
    <cellStyle name="Normal 5 2 3 2 2 7 3" xfId="15485"/>
    <cellStyle name="Normal 5 2 3 2 2 7 3 2" xfId="15486"/>
    <cellStyle name="Normal 5 2 3 2 2 7 3 2 2" xfId="15487"/>
    <cellStyle name="Normal 5 2 3 2 2 7 3 2 2 2" xfId="15488"/>
    <cellStyle name="Normal 5 2 3 2 2 7 3 2 3" xfId="15489"/>
    <cellStyle name="Normal 5 2 3 2 2 7 3 3" xfId="15490"/>
    <cellStyle name="Normal 5 2 3 2 2 7 3 3 2" xfId="15491"/>
    <cellStyle name="Normal 5 2 3 2 2 7 3 4" xfId="15492"/>
    <cellStyle name="Normal 5 2 3 2 2 7 4" xfId="15493"/>
    <cellStyle name="Normal 5 2 3 2 2 7 4 2" xfId="15494"/>
    <cellStyle name="Normal 5 2 3 2 2 7 4 2 2" xfId="15495"/>
    <cellStyle name="Normal 5 2 3 2 2 7 4 3" xfId="15496"/>
    <cellStyle name="Normal 5 2 3 2 2 7 5" xfId="15497"/>
    <cellStyle name="Normal 5 2 3 2 2 7 5 2" xfId="15498"/>
    <cellStyle name="Normal 5 2 3 2 2 7 6" xfId="15499"/>
    <cellStyle name="Normal 5 2 3 2 2 8" xfId="15500"/>
    <cellStyle name="Normal 5 2 3 2 2 8 2" xfId="15501"/>
    <cellStyle name="Normal 5 2 3 2 2 8 2 2" xfId="15502"/>
    <cellStyle name="Normal 5 2 3 2 2 8 2 2 2" xfId="15503"/>
    <cellStyle name="Normal 5 2 3 2 2 8 2 3" xfId="15504"/>
    <cellStyle name="Normal 5 2 3 2 2 8 3" xfId="15505"/>
    <cellStyle name="Normal 5 2 3 2 2 8 3 2" xfId="15506"/>
    <cellStyle name="Normal 5 2 3 2 2 8 4" xfId="15507"/>
    <cellStyle name="Normal 5 2 3 2 2 9" xfId="15508"/>
    <cellStyle name="Normal 5 2 3 2 2 9 2" xfId="15509"/>
    <cellStyle name="Normal 5 2 3 2 2 9 2 2" xfId="15510"/>
    <cellStyle name="Normal 5 2 3 2 2 9 2 2 2" xfId="15511"/>
    <cellStyle name="Normal 5 2 3 2 2 9 2 3" xfId="15512"/>
    <cellStyle name="Normal 5 2 3 2 2 9 3" xfId="15513"/>
    <cellStyle name="Normal 5 2 3 2 2 9 3 2" xfId="15514"/>
    <cellStyle name="Normal 5 2 3 2 2 9 4" xfId="15515"/>
    <cellStyle name="Normal 5 2 3 2 3" xfId="15516"/>
    <cellStyle name="Normal 5 2 3 2 3 2" xfId="15517"/>
    <cellStyle name="Normal 5 2 3 2 3 2 2" xfId="15518"/>
    <cellStyle name="Normal 5 2 3 2 3 2 2 2" xfId="15519"/>
    <cellStyle name="Normal 5 2 3 2 3 2 2 2 2" xfId="15520"/>
    <cellStyle name="Normal 5 2 3 2 3 2 2 2 2 2" xfId="15521"/>
    <cellStyle name="Normal 5 2 3 2 3 2 2 2 2 2 2" xfId="15522"/>
    <cellStyle name="Normal 5 2 3 2 3 2 2 2 2 3" xfId="15523"/>
    <cellStyle name="Normal 5 2 3 2 3 2 2 2 3" xfId="15524"/>
    <cellStyle name="Normal 5 2 3 2 3 2 2 2 3 2" xfId="15525"/>
    <cellStyle name="Normal 5 2 3 2 3 2 2 2 4" xfId="15526"/>
    <cellStyle name="Normal 5 2 3 2 3 2 2 3" xfId="15527"/>
    <cellStyle name="Normal 5 2 3 2 3 2 2 3 2" xfId="15528"/>
    <cellStyle name="Normal 5 2 3 2 3 2 2 3 2 2" xfId="15529"/>
    <cellStyle name="Normal 5 2 3 2 3 2 2 3 3" xfId="15530"/>
    <cellStyle name="Normal 5 2 3 2 3 2 2 4" xfId="15531"/>
    <cellStyle name="Normal 5 2 3 2 3 2 2 4 2" xfId="15532"/>
    <cellStyle name="Normal 5 2 3 2 3 2 2 5" xfId="15533"/>
    <cellStyle name="Normal 5 2 3 2 3 2 3" xfId="15534"/>
    <cellStyle name="Normal 5 2 3 2 3 2 3 2" xfId="15535"/>
    <cellStyle name="Normal 5 2 3 2 3 2 3 2 2" xfId="15536"/>
    <cellStyle name="Normal 5 2 3 2 3 2 3 2 2 2" xfId="15537"/>
    <cellStyle name="Normal 5 2 3 2 3 2 3 2 3" xfId="15538"/>
    <cellStyle name="Normal 5 2 3 2 3 2 3 3" xfId="15539"/>
    <cellStyle name="Normal 5 2 3 2 3 2 3 3 2" xfId="15540"/>
    <cellStyle name="Normal 5 2 3 2 3 2 3 4" xfId="15541"/>
    <cellStyle name="Normal 5 2 3 2 3 2 4" xfId="15542"/>
    <cellStyle name="Normal 5 2 3 2 3 2 4 2" xfId="15543"/>
    <cellStyle name="Normal 5 2 3 2 3 2 4 2 2" xfId="15544"/>
    <cellStyle name="Normal 5 2 3 2 3 2 4 2 2 2" xfId="15545"/>
    <cellStyle name="Normal 5 2 3 2 3 2 4 2 3" xfId="15546"/>
    <cellStyle name="Normal 5 2 3 2 3 2 4 3" xfId="15547"/>
    <cellStyle name="Normal 5 2 3 2 3 2 4 3 2" xfId="15548"/>
    <cellStyle name="Normal 5 2 3 2 3 2 4 4" xfId="15549"/>
    <cellStyle name="Normal 5 2 3 2 3 2 5" xfId="15550"/>
    <cellStyle name="Normal 5 2 3 2 3 2 5 2" xfId="15551"/>
    <cellStyle name="Normal 5 2 3 2 3 2 5 2 2" xfId="15552"/>
    <cellStyle name="Normal 5 2 3 2 3 2 5 3" xfId="15553"/>
    <cellStyle name="Normal 5 2 3 2 3 2 6" xfId="15554"/>
    <cellStyle name="Normal 5 2 3 2 3 2 6 2" xfId="15555"/>
    <cellStyle name="Normal 5 2 3 2 3 2 7" xfId="15556"/>
    <cellStyle name="Normal 5 2 3 2 3 3" xfId="15557"/>
    <cellStyle name="Normal 5 2 3 2 3 3 2" xfId="15558"/>
    <cellStyle name="Normal 5 2 3 2 3 3 2 2" xfId="15559"/>
    <cellStyle name="Normal 5 2 3 2 3 3 2 2 2" xfId="15560"/>
    <cellStyle name="Normal 5 2 3 2 3 3 2 2 2 2" xfId="15561"/>
    <cellStyle name="Normal 5 2 3 2 3 3 2 2 3" xfId="15562"/>
    <cellStyle name="Normal 5 2 3 2 3 3 2 3" xfId="15563"/>
    <cellStyle name="Normal 5 2 3 2 3 3 2 3 2" xfId="15564"/>
    <cellStyle name="Normal 5 2 3 2 3 3 2 4" xfId="15565"/>
    <cellStyle name="Normal 5 2 3 2 3 3 3" xfId="15566"/>
    <cellStyle name="Normal 5 2 3 2 3 3 3 2" xfId="15567"/>
    <cellStyle name="Normal 5 2 3 2 3 3 3 2 2" xfId="15568"/>
    <cellStyle name="Normal 5 2 3 2 3 3 3 2 2 2" xfId="15569"/>
    <cellStyle name="Normal 5 2 3 2 3 3 3 2 3" xfId="15570"/>
    <cellStyle name="Normal 5 2 3 2 3 3 3 3" xfId="15571"/>
    <cellStyle name="Normal 5 2 3 2 3 3 3 3 2" xfId="15572"/>
    <cellStyle name="Normal 5 2 3 2 3 3 3 4" xfId="15573"/>
    <cellStyle name="Normal 5 2 3 2 3 3 4" xfId="15574"/>
    <cellStyle name="Normal 5 2 3 2 3 3 4 2" xfId="15575"/>
    <cellStyle name="Normal 5 2 3 2 3 3 4 2 2" xfId="15576"/>
    <cellStyle name="Normal 5 2 3 2 3 3 4 3" xfId="15577"/>
    <cellStyle name="Normal 5 2 3 2 3 3 5" xfId="15578"/>
    <cellStyle name="Normal 5 2 3 2 3 3 5 2" xfId="15579"/>
    <cellStyle name="Normal 5 2 3 2 3 3 6" xfId="15580"/>
    <cellStyle name="Normal 5 2 3 2 3 4" xfId="15581"/>
    <cellStyle name="Normal 5 2 3 2 3 4 2" xfId="15582"/>
    <cellStyle name="Normal 5 2 3 2 3 4 2 2" xfId="15583"/>
    <cellStyle name="Normal 5 2 3 2 3 4 2 2 2" xfId="15584"/>
    <cellStyle name="Normal 5 2 3 2 3 4 2 3" xfId="15585"/>
    <cellStyle name="Normal 5 2 3 2 3 4 3" xfId="15586"/>
    <cellStyle name="Normal 5 2 3 2 3 4 3 2" xfId="15587"/>
    <cellStyle name="Normal 5 2 3 2 3 4 4" xfId="15588"/>
    <cellStyle name="Normal 5 2 3 2 3 5" xfId="15589"/>
    <cellStyle name="Normal 5 2 3 2 3 5 2" xfId="15590"/>
    <cellStyle name="Normal 5 2 3 2 3 5 2 2" xfId="15591"/>
    <cellStyle name="Normal 5 2 3 2 3 5 2 2 2" xfId="15592"/>
    <cellStyle name="Normal 5 2 3 2 3 5 2 3" xfId="15593"/>
    <cellStyle name="Normal 5 2 3 2 3 5 3" xfId="15594"/>
    <cellStyle name="Normal 5 2 3 2 3 5 3 2" xfId="15595"/>
    <cellStyle name="Normal 5 2 3 2 3 5 4" xfId="15596"/>
    <cellStyle name="Normal 5 2 3 2 3 6" xfId="15597"/>
    <cellStyle name="Normal 5 2 3 2 3 6 2" xfId="15598"/>
    <cellStyle name="Normal 5 2 3 2 3 6 2 2" xfId="15599"/>
    <cellStyle name="Normal 5 2 3 2 3 6 3" xfId="15600"/>
    <cellStyle name="Normal 5 2 3 2 3 7" xfId="15601"/>
    <cellStyle name="Normal 5 2 3 2 3 7 2" xfId="15602"/>
    <cellStyle name="Normal 5 2 3 2 3 8" xfId="15603"/>
    <cellStyle name="Normal 5 2 3 2 3 9" xfId="15604"/>
    <cellStyle name="Normal 5 2 3 2 4" xfId="15605"/>
    <cellStyle name="Normal 5 2 3 2 4 2" xfId="15606"/>
    <cellStyle name="Normal 5 2 3 2 4 2 2" xfId="15607"/>
    <cellStyle name="Normal 5 2 3 2 4 2 2 2" xfId="15608"/>
    <cellStyle name="Normal 5 2 3 2 4 2 2 2 2" xfId="15609"/>
    <cellStyle name="Normal 5 2 3 2 4 2 2 2 2 2" xfId="15610"/>
    <cellStyle name="Normal 5 2 3 2 4 2 2 2 2 2 2" xfId="15611"/>
    <cellStyle name="Normal 5 2 3 2 4 2 2 2 2 3" xfId="15612"/>
    <cellStyle name="Normal 5 2 3 2 4 2 2 2 3" xfId="15613"/>
    <cellStyle name="Normal 5 2 3 2 4 2 2 2 3 2" xfId="15614"/>
    <cellStyle name="Normal 5 2 3 2 4 2 2 2 4" xfId="15615"/>
    <cellStyle name="Normal 5 2 3 2 4 2 2 3" xfId="15616"/>
    <cellStyle name="Normal 5 2 3 2 4 2 2 3 2" xfId="15617"/>
    <cellStyle name="Normal 5 2 3 2 4 2 2 3 2 2" xfId="15618"/>
    <cellStyle name="Normal 5 2 3 2 4 2 2 3 3" xfId="15619"/>
    <cellStyle name="Normal 5 2 3 2 4 2 2 4" xfId="15620"/>
    <cellStyle name="Normal 5 2 3 2 4 2 2 4 2" xfId="15621"/>
    <cellStyle name="Normal 5 2 3 2 4 2 2 5" xfId="15622"/>
    <cellStyle name="Normal 5 2 3 2 4 2 3" xfId="15623"/>
    <cellStyle name="Normal 5 2 3 2 4 2 3 2" xfId="15624"/>
    <cellStyle name="Normal 5 2 3 2 4 2 3 2 2" xfId="15625"/>
    <cellStyle name="Normal 5 2 3 2 4 2 3 2 2 2" xfId="15626"/>
    <cellStyle name="Normal 5 2 3 2 4 2 3 2 3" xfId="15627"/>
    <cellStyle name="Normal 5 2 3 2 4 2 3 3" xfId="15628"/>
    <cellStyle name="Normal 5 2 3 2 4 2 3 3 2" xfId="15629"/>
    <cellStyle name="Normal 5 2 3 2 4 2 3 4" xfId="15630"/>
    <cellStyle name="Normal 5 2 3 2 4 2 4" xfId="15631"/>
    <cellStyle name="Normal 5 2 3 2 4 2 4 2" xfId="15632"/>
    <cellStyle name="Normal 5 2 3 2 4 2 4 2 2" xfId="15633"/>
    <cellStyle name="Normal 5 2 3 2 4 2 4 2 2 2" xfId="15634"/>
    <cellStyle name="Normal 5 2 3 2 4 2 4 2 3" xfId="15635"/>
    <cellStyle name="Normal 5 2 3 2 4 2 4 3" xfId="15636"/>
    <cellStyle name="Normal 5 2 3 2 4 2 4 3 2" xfId="15637"/>
    <cellStyle name="Normal 5 2 3 2 4 2 4 4" xfId="15638"/>
    <cellStyle name="Normal 5 2 3 2 4 2 5" xfId="15639"/>
    <cellStyle name="Normal 5 2 3 2 4 2 5 2" xfId="15640"/>
    <cellStyle name="Normal 5 2 3 2 4 2 5 2 2" xfId="15641"/>
    <cellStyle name="Normal 5 2 3 2 4 2 5 3" xfId="15642"/>
    <cellStyle name="Normal 5 2 3 2 4 2 6" xfId="15643"/>
    <cellStyle name="Normal 5 2 3 2 4 2 6 2" xfId="15644"/>
    <cellStyle name="Normal 5 2 3 2 4 2 7" xfId="15645"/>
    <cellStyle name="Normal 5 2 3 2 4 3" xfId="15646"/>
    <cellStyle name="Normal 5 2 3 2 4 3 2" xfId="15647"/>
    <cellStyle name="Normal 5 2 3 2 4 3 2 2" xfId="15648"/>
    <cellStyle name="Normal 5 2 3 2 4 3 2 2 2" xfId="15649"/>
    <cellStyle name="Normal 5 2 3 2 4 3 2 2 2 2" xfId="15650"/>
    <cellStyle name="Normal 5 2 3 2 4 3 2 2 3" xfId="15651"/>
    <cellStyle name="Normal 5 2 3 2 4 3 2 3" xfId="15652"/>
    <cellStyle name="Normal 5 2 3 2 4 3 2 3 2" xfId="15653"/>
    <cellStyle name="Normal 5 2 3 2 4 3 2 4" xfId="15654"/>
    <cellStyle name="Normal 5 2 3 2 4 3 3" xfId="15655"/>
    <cellStyle name="Normal 5 2 3 2 4 3 3 2" xfId="15656"/>
    <cellStyle name="Normal 5 2 3 2 4 3 3 2 2" xfId="15657"/>
    <cellStyle name="Normal 5 2 3 2 4 3 3 2 2 2" xfId="15658"/>
    <cellStyle name="Normal 5 2 3 2 4 3 3 2 3" xfId="15659"/>
    <cellStyle name="Normal 5 2 3 2 4 3 3 3" xfId="15660"/>
    <cellStyle name="Normal 5 2 3 2 4 3 3 3 2" xfId="15661"/>
    <cellStyle name="Normal 5 2 3 2 4 3 3 4" xfId="15662"/>
    <cellStyle name="Normal 5 2 3 2 4 3 4" xfId="15663"/>
    <cellStyle name="Normal 5 2 3 2 4 3 4 2" xfId="15664"/>
    <cellStyle name="Normal 5 2 3 2 4 3 4 2 2" xfId="15665"/>
    <cellStyle name="Normal 5 2 3 2 4 3 4 3" xfId="15666"/>
    <cellStyle name="Normal 5 2 3 2 4 3 5" xfId="15667"/>
    <cellStyle name="Normal 5 2 3 2 4 3 5 2" xfId="15668"/>
    <cellStyle name="Normal 5 2 3 2 4 3 6" xfId="15669"/>
    <cellStyle name="Normal 5 2 3 2 4 4" xfId="15670"/>
    <cellStyle name="Normal 5 2 3 2 4 4 2" xfId="15671"/>
    <cellStyle name="Normal 5 2 3 2 4 4 2 2" xfId="15672"/>
    <cellStyle name="Normal 5 2 3 2 4 4 2 2 2" xfId="15673"/>
    <cellStyle name="Normal 5 2 3 2 4 4 2 3" xfId="15674"/>
    <cellStyle name="Normal 5 2 3 2 4 4 3" xfId="15675"/>
    <cellStyle name="Normal 5 2 3 2 4 4 3 2" xfId="15676"/>
    <cellStyle name="Normal 5 2 3 2 4 4 4" xfId="15677"/>
    <cellStyle name="Normal 5 2 3 2 4 5" xfId="15678"/>
    <cellStyle name="Normal 5 2 3 2 4 5 2" xfId="15679"/>
    <cellStyle name="Normal 5 2 3 2 4 5 2 2" xfId="15680"/>
    <cellStyle name="Normal 5 2 3 2 4 5 2 2 2" xfId="15681"/>
    <cellStyle name="Normal 5 2 3 2 4 5 2 3" xfId="15682"/>
    <cellStyle name="Normal 5 2 3 2 4 5 3" xfId="15683"/>
    <cellStyle name="Normal 5 2 3 2 4 5 3 2" xfId="15684"/>
    <cellStyle name="Normal 5 2 3 2 4 5 4" xfId="15685"/>
    <cellStyle name="Normal 5 2 3 2 4 6" xfId="15686"/>
    <cellStyle name="Normal 5 2 3 2 4 6 2" xfId="15687"/>
    <cellStyle name="Normal 5 2 3 2 4 6 2 2" xfId="15688"/>
    <cellStyle name="Normal 5 2 3 2 4 6 3" xfId="15689"/>
    <cellStyle name="Normal 5 2 3 2 4 7" xfId="15690"/>
    <cellStyle name="Normal 5 2 3 2 4 7 2" xfId="15691"/>
    <cellStyle name="Normal 5 2 3 2 4 8" xfId="15692"/>
    <cellStyle name="Normal 5 2 3 2 4 9" xfId="15693"/>
    <cellStyle name="Normal 5 2 3 2 5" xfId="15694"/>
    <cellStyle name="Normal 5 2 3 2 5 2" xfId="15695"/>
    <cellStyle name="Normal 5 2 3 2 5 2 2" xfId="15696"/>
    <cellStyle name="Normal 5 2 3 2 5 2 2 2" xfId="15697"/>
    <cellStyle name="Normal 5 2 3 2 5 2 2 2 2" xfId="15698"/>
    <cellStyle name="Normal 5 2 3 2 5 2 2 2 2 2" xfId="15699"/>
    <cellStyle name="Normal 5 2 3 2 5 2 2 2 2 2 2" xfId="15700"/>
    <cellStyle name="Normal 5 2 3 2 5 2 2 2 2 3" xfId="15701"/>
    <cellStyle name="Normal 5 2 3 2 5 2 2 2 3" xfId="15702"/>
    <cellStyle name="Normal 5 2 3 2 5 2 2 2 3 2" xfId="15703"/>
    <cellStyle name="Normal 5 2 3 2 5 2 2 2 4" xfId="15704"/>
    <cellStyle name="Normal 5 2 3 2 5 2 2 3" xfId="15705"/>
    <cellStyle name="Normal 5 2 3 2 5 2 2 3 2" xfId="15706"/>
    <cellStyle name="Normal 5 2 3 2 5 2 2 3 2 2" xfId="15707"/>
    <cellStyle name="Normal 5 2 3 2 5 2 2 3 3" xfId="15708"/>
    <cellStyle name="Normal 5 2 3 2 5 2 2 4" xfId="15709"/>
    <cellStyle name="Normal 5 2 3 2 5 2 2 4 2" xfId="15710"/>
    <cellStyle name="Normal 5 2 3 2 5 2 2 5" xfId="15711"/>
    <cellStyle name="Normal 5 2 3 2 5 2 3" xfId="15712"/>
    <cellStyle name="Normal 5 2 3 2 5 2 3 2" xfId="15713"/>
    <cellStyle name="Normal 5 2 3 2 5 2 3 2 2" xfId="15714"/>
    <cellStyle name="Normal 5 2 3 2 5 2 3 2 2 2" xfId="15715"/>
    <cellStyle name="Normal 5 2 3 2 5 2 3 2 3" xfId="15716"/>
    <cellStyle name="Normal 5 2 3 2 5 2 3 3" xfId="15717"/>
    <cellStyle name="Normal 5 2 3 2 5 2 3 3 2" xfId="15718"/>
    <cellStyle name="Normal 5 2 3 2 5 2 3 4" xfId="15719"/>
    <cellStyle name="Normal 5 2 3 2 5 2 4" xfId="15720"/>
    <cellStyle name="Normal 5 2 3 2 5 2 4 2" xfId="15721"/>
    <cellStyle name="Normal 5 2 3 2 5 2 4 2 2" xfId="15722"/>
    <cellStyle name="Normal 5 2 3 2 5 2 4 2 2 2" xfId="15723"/>
    <cellStyle name="Normal 5 2 3 2 5 2 4 2 3" xfId="15724"/>
    <cellStyle name="Normal 5 2 3 2 5 2 4 3" xfId="15725"/>
    <cellStyle name="Normal 5 2 3 2 5 2 4 3 2" xfId="15726"/>
    <cellStyle name="Normal 5 2 3 2 5 2 4 4" xfId="15727"/>
    <cellStyle name="Normal 5 2 3 2 5 2 5" xfId="15728"/>
    <cellStyle name="Normal 5 2 3 2 5 2 5 2" xfId="15729"/>
    <cellStyle name="Normal 5 2 3 2 5 2 5 2 2" xfId="15730"/>
    <cellStyle name="Normal 5 2 3 2 5 2 5 3" xfId="15731"/>
    <cellStyle name="Normal 5 2 3 2 5 2 6" xfId="15732"/>
    <cellStyle name="Normal 5 2 3 2 5 2 6 2" xfId="15733"/>
    <cellStyle name="Normal 5 2 3 2 5 2 7" xfId="15734"/>
    <cellStyle name="Normal 5 2 3 2 5 3" xfId="15735"/>
    <cellStyle name="Normal 5 2 3 2 5 3 2" xfId="15736"/>
    <cellStyle name="Normal 5 2 3 2 5 3 2 2" xfId="15737"/>
    <cellStyle name="Normal 5 2 3 2 5 3 2 2 2" xfId="15738"/>
    <cellStyle name="Normal 5 2 3 2 5 3 2 2 2 2" xfId="15739"/>
    <cellStyle name="Normal 5 2 3 2 5 3 2 2 3" xfId="15740"/>
    <cellStyle name="Normal 5 2 3 2 5 3 2 3" xfId="15741"/>
    <cellStyle name="Normal 5 2 3 2 5 3 2 3 2" xfId="15742"/>
    <cellStyle name="Normal 5 2 3 2 5 3 2 4" xfId="15743"/>
    <cellStyle name="Normal 5 2 3 2 5 3 3" xfId="15744"/>
    <cellStyle name="Normal 5 2 3 2 5 3 3 2" xfId="15745"/>
    <cellStyle name="Normal 5 2 3 2 5 3 3 2 2" xfId="15746"/>
    <cellStyle name="Normal 5 2 3 2 5 3 3 3" xfId="15747"/>
    <cellStyle name="Normal 5 2 3 2 5 3 4" xfId="15748"/>
    <cellStyle name="Normal 5 2 3 2 5 3 4 2" xfId="15749"/>
    <cellStyle name="Normal 5 2 3 2 5 3 5" xfId="15750"/>
    <cellStyle name="Normal 5 2 3 2 5 4" xfId="15751"/>
    <cellStyle name="Normal 5 2 3 2 5 4 2" xfId="15752"/>
    <cellStyle name="Normal 5 2 3 2 5 4 2 2" xfId="15753"/>
    <cellStyle name="Normal 5 2 3 2 5 4 2 2 2" xfId="15754"/>
    <cellStyle name="Normal 5 2 3 2 5 4 2 3" xfId="15755"/>
    <cellStyle name="Normal 5 2 3 2 5 4 3" xfId="15756"/>
    <cellStyle name="Normal 5 2 3 2 5 4 3 2" xfId="15757"/>
    <cellStyle name="Normal 5 2 3 2 5 4 4" xfId="15758"/>
    <cellStyle name="Normal 5 2 3 2 5 5" xfId="15759"/>
    <cellStyle name="Normal 5 2 3 2 5 5 2" xfId="15760"/>
    <cellStyle name="Normal 5 2 3 2 5 5 2 2" xfId="15761"/>
    <cellStyle name="Normal 5 2 3 2 5 5 2 2 2" xfId="15762"/>
    <cellStyle name="Normal 5 2 3 2 5 5 2 3" xfId="15763"/>
    <cellStyle name="Normal 5 2 3 2 5 5 3" xfId="15764"/>
    <cellStyle name="Normal 5 2 3 2 5 5 3 2" xfId="15765"/>
    <cellStyle name="Normal 5 2 3 2 5 5 4" xfId="15766"/>
    <cellStyle name="Normal 5 2 3 2 5 6" xfId="15767"/>
    <cellStyle name="Normal 5 2 3 2 5 6 2" xfId="15768"/>
    <cellStyle name="Normal 5 2 3 2 5 6 2 2" xfId="15769"/>
    <cellStyle name="Normal 5 2 3 2 5 6 3" xfId="15770"/>
    <cellStyle name="Normal 5 2 3 2 5 7" xfId="15771"/>
    <cellStyle name="Normal 5 2 3 2 5 7 2" xfId="15772"/>
    <cellStyle name="Normal 5 2 3 2 5 8" xfId="15773"/>
    <cellStyle name="Normal 5 2 3 2 6" xfId="15774"/>
    <cellStyle name="Normal 5 2 3 2 6 2" xfId="15775"/>
    <cellStyle name="Normal 5 2 3 2 6 2 2" xfId="15776"/>
    <cellStyle name="Normal 5 2 3 2 6 2 2 2" xfId="15777"/>
    <cellStyle name="Normal 5 2 3 2 6 2 2 2 2" xfId="15778"/>
    <cellStyle name="Normal 5 2 3 2 6 2 2 2 2 2" xfId="15779"/>
    <cellStyle name="Normal 5 2 3 2 6 2 2 2 2 2 2" xfId="15780"/>
    <cellStyle name="Normal 5 2 3 2 6 2 2 2 2 3" xfId="15781"/>
    <cellStyle name="Normal 5 2 3 2 6 2 2 2 3" xfId="15782"/>
    <cellStyle name="Normal 5 2 3 2 6 2 2 2 3 2" xfId="15783"/>
    <cellStyle name="Normal 5 2 3 2 6 2 2 2 4" xfId="15784"/>
    <cellStyle name="Normal 5 2 3 2 6 2 2 3" xfId="15785"/>
    <cellStyle name="Normal 5 2 3 2 6 2 2 3 2" xfId="15786"/>
    <cellStyle name="Normal 5 2 3 2 6 2 2 3 2 2" xfId="15787"/>
    <cellStyle name="Normal 5 2 3 2 6 2 2 3 3" xfId="15788"/>
    <cellStyle name="Normal 5 2 3 2 6 2 2 4" xfId="15789"/>
    <cellStyle name="Normal 5 2 3 2 6 2 2 4 2" xfId="15790"/>
    <cellStyle name="Normal 5 2 3 2 6 2 2 5" xfId="15791"/>
    <cellStyle name="Normal 5 2 3 2 6 2 3" xfId="15792"/>
    <cellStyle name="Normal 5 2 3 2 6 2 3 2" xfId="15793"/>
    <cellStyle name="Normal 5 2 3 2 6 2 3 2 2" xfId="15794"/>
    <cellStyle name="Normal 5 2 3 2 6 2 3 2 2 2" xfId="15795"/>
    <cellStyle name="Normal 5 2 3 2 6 2 3 2 3" xfId="15796"/>
    <cellStyle name="Normal 5 2 3 2 6 2 3 3" xfId="15797"/>
    <cellStyle name="Normal 5 2 3 2 6 2 3 3 2" xfId="15798"/>
    <cellStyle name="Normal 5 2 3 2 6 2 3 4" xfId="15799"/>
    <cellStyle name="Normal 5 2 3 2 6 2 4" xfId="15800"/>
    <cellStyle name="Normal 5 2 3 2 6 2 4 2" xfId="15801"/>
    <cellStyle name="Normal 5 2 3 2 6 2 4 2 2" xfId="15802"/>
    <cellStyle name="Normal 5 2 3 2 6 2 4 2 2 2" xfId="15803"/>
    <cellStyle name="Normal 5 2 3 2 6 2 4 2 3" xfId="15804"/>
    <cellStyle name="Normal 5 2 3 2 6 2 4 3" xfId="15805"/>
    <cellStyle name="Normal 5 2 3 2 6 2 4 3 2" xfId="15806"/>
    <cellStyle name="Normal 5 2 3 2 6 2 4 4" xfId="15807"/>
    <cellStyle name="Normal 5 2 3 2 6 2 5" xfId="15808"/>
    <cellStyle name="Normal 5 2 3 2 6 2 5 2" xfId="15809"/>
    <cellStyle name="Normal 5 2 3 2 6 2 5 2 2" xfId="15810"/>
    <cellStyle name="Normal 5 2 3 2 6 2 5 3" xfId="15811"/>
    <cellStyle name="Normal 5 2 3 2 6 2 6" xfId="15812"/>
    <cellStyle name="Normal 5 2 3 2 6 2 6 2" xfId="15813"/>
    <cellStyle name="Normal 5 2 3 2 6 2 7" xfId="15814"/>
    <cellStyle name="Normal 5 2 3 2 6 3" xfId="15815"/>
    <cellStyle name="Normal 5 2 3 2 6 3 2" xfId="15816"/>
    <cellStyle name="Normal 5 2 3 2 6 3 2 2" xfId="15817"/>
    <cellStyle name="Normal 5 2 3 2 6 3 2 2 2" xfId="15818"/>
    <cellStyle name="Normal 5 2 3 2 6 3 2 2 2 2" xfId="15819"/>
    <cellStyle name="Normal 5 2 3 2 6 3 2 2 3" xfId="15820"/>
    <cellStyle name="Normal 5 2 3 2 6 3 2 3" xfId="15821"/>
    <cellStyle name="Normal 5 2 3 2 6 3 2 3 2" xfId="15822"/>
    <cellStyle name="Normal 5 2 3 2 6 3 2 4" xfId="15823"/>
    <cellStyle name="Normal 5 2 3 2 6 3 3" xfId="15824"/>
    <cellStyle name="Normal 5 2 3 2 6 3 3 2" xfId="15825"/>
    <cellStyle name="Normal 5 2 3 2 6 3 3 2 2" xfId="15826"/>
    <cellStyle name="Normal 5 2 3 2 6 3 3 3" xfId="15827"/>
    <cellStyle name="Normal 5 2 3 2 6 3 4" xfId="15828"/>
    <cellStyle name="Normal 5 2 3 2 6 3 4 2" xfId="15829"/>
    <cellStyle name="Normal 5 2 3 2 6 3 5" xfId="15830"/>
    <cellStyle name="Normal 5 2 3 2 6 4" xfId="15831"/>
    <cellStyle name="Normal 5 2 3 2 6 4 2" xfId="15832"/>
    <cellStyle name="Normal 5 2 3 2 6 4 2 2" xfId="15833"/>
    <cellStyle name="Normal 5 2 3 2 6 4 2 2 2" xfId="15834"/>
    <cellStyle name="Normal 5 2 3 2 6 4 2 3" xfId="15835"/>
    <cellStyle name="Normal 5 2 3 2 6 4 3" xfId="15836"/>
    <cellStyle name="Normal 5 2 3 2 6 4 3 2" xfId="15837"/>
    <cellStyle name="Normal 5 2 3 2 6 4 4" xfId="15838"/>
    <cellStyle name="Normal 5 2 3 2 6 5" xfId="15839"/>
    <cellStyle name="Normal 5 2 3 2 6 5 2" xfId="15840"/>
    <cellStyle name="Normal 5 2 3 2 6 5 2 2" xfId="15841"/>
    <cellStyle name="Normal 5 2 3 2 6 5 2 2 2" xfId="15842"/>
    <cellStyle name="Normal 5 2 3 2 6 5 2 3" xfId="15843"/>
    <cellStyle name="Normal 5 2 3 2 6 5 3" xfId="15844"/>
    <cellStyle name="Normal 5 2 3 2 6 5 3 2" xfId="15845"/>
    <cellStyle name="Normal 5 2 3 2 6 5 4" xfId="15846"/>
    <cellStyle name="Normal 5 2 3 2 6 6" xfId="15847"/>
    <cellStyle name="Normal 5 2 3 2 6 6 2" xfId="15848"/>
    <cellStyle name="Normal 5 2 3 2 6 6 2 2" xfId="15849"/>
    <cellStyle name="Normal 5 2 3 2 6 6 3" xfId="15850"/>
    <cellStyle name="Normal 5 2 3 2 6 7" xfId="15851"/>
    <cellStyle name="Normal 5 2 3 2 6 7 2" xfId="15852"/>
    <cellStyle name="Normal 5 2 3 2 6 8" xfId="15853"/>
    <cellStyle name="Normal 5 2 3 2 7" xfId="15854"/>
    <cellStyle name="Normal 5 2 3 2 7 2" xfId="15855"/>
    <cellStyle name="Normal 5 2 3 2 7 2 2" xfId="15856"/>
    <cellStyle name="Normal 5 2 3 2 7 2 2 2" xfId="15857"/>
    <cellStyle name="Normal 5 2 3 2 7 2 2 2 2" xfId="15858"/>
    <cellStyle name="Normal 5 2 3 2 7 2 2 2 2 2" xfId="15859"/>
    <cellStyle name="Normal 5 2 3 2 7 2 2 2 3" xfId="15860"/>
    <cellStyle name="Normal 5 2 3 2 7 2 2 3" xfId="15861"/>
    <cellStyle name="Normal 5 2 3 2 7 2 2 3 2" xfId="15862"/>
    <cellStyle name="Normal 5 2 3 2 7 2 2 4" xfId="15863"/>
    <cellStyle name="Normal 5 2 3 2 7 2 3" xfId="15864"/>
    <cellStyle name="Normal 5 2 3 2 7 2 3 2" xfId="15865"/>
    <cellStyle name="Normal 5 2 3 2 7 2 3 2 2" xfId="15866"/>
    <cellStyle name="Normal 5 2 3 2 7 2 3 3" xfId="15867"/>
    <cellStyle name="Normal 5 2 3 2 7 2 4" xfId="15868"/>
    <cellStyle name="Normal 5 2 3 2 7 2 4 2" xfId="15869"/>
    <cellStyle name="Normal 5 2 3 2 7 2 5" xfId="15870"/>
    <cellStyle name="Normal 5 2 3 2 7 3" xfId="15871"/>
    <cellStyle name="Normal 5 2 3 2 7 3 2" xfId="15872"/>
    <cellStyle name="Normal 5 2 3 2 7 3 2 2" xfId="15873"/>
    <cellStyle name="Normal 5 2 3 2 7 3 2 2 2" xfId="15874"/>
    <cellStyle name="Normal 5 2 3 2 7 3 2 3" xfId="15875"/>
    <cellStyle name="Normal 5 2 3 2 7 3 3" xfId="15876"/>
    <cellStyle name="Normal 5 2 3 2 7 3 3 2" xfId="15877"/>
    <cellStyle name="Normal 5 2 3 2 7 3 4" xfId="15878"/>
    <cellStyle name="Normal 5 2 3 2 7 4" xfId="15879"/>
    <cellStyle name="Normal 5 2 3 2 7 4 2" xfId="15880"/>
    <cellStyle name="Normal 5 2 3 2 7 4 2 2" xfId="15881"/>
    <cellStyle name="Normal 5 2 3 2 7 4 2 2 2" xfId="15882"/>
    <cellStyle name="Normal 5 2 3 2 7 4 2 3" xfId="15883"/>
    <cellStyle name="Normal 5 2 3 2 7 4 3" xfId="15884"/>
    <cellStyle name="Normal 5 2 3 2 7 4 3 2" xfId="15885"/>
    <cellStyle name="Normal 5 2 3 2 7 4 4" xfId="15886"/>
    <cellStyle name="Normal 5 2 3 2 7 5" xfId="15887"/>
    <cellStyle name="Normal 5 2 3 2 7 5 2" xfId="15888"/>
    <cellStyle name="Normal 5 2 3 2 7 5 2 2" xfId="15889"/>
    <cellStyle name="Normal 5 2 3 2 7 5 3" xfId="15890"/>
    <cellStyle name="Normal 5 2 3 2 7 6" xfId="15891"/>
    <cellStyle name="Normal 5 2 3 2 7 6 2" xfId="15892"/>
    <cellStyle name="Normal 5 2 3 2 7 7" xfId="15893"/>
    <cellStyle name="Normal 5 2 3 2 8" xfId="15894"/>
    <cellStyle name="Normal 5 2 3 2 8 2" xfId="15895"/>
    <cellStyle name="Normal 5 2 3 2 8 2 2" xfId="15896"/>
    <cellStyle name="Normal 5 2 3 2 8 2 2 2" xfId="15897"/>
    <cellStyle name="Normal 5 2 3 2 8 2 2 2 2" xfId="15898"/>
    <cellStyle name="Normal 5 2 3 2 8 2 2 3" xfId="15899"/>
    <cellStyle name="Normal 5 2 3 2 8 2 3" xfId="15900"/>
    <cellStyle name="Normal 5 2 3 2 8 2 3 2" xfId="15901"/>
    <cellStyle name="Normal 5 2 3 2 8 2 4" xfId="15902"/>
    <cellStyle name="Normal 5 2 3 2 8 3" xfId="15903"/>
    <cellStyle name="Normal 5 2 3 2 8 3 2" xfId="15904"/>
    <cellStyle name="Normal 5 2 3 2 8 3 2 2" xfId="15905"/>
    <cellStyle name="Normal 5 2 3 2 8 3 2 2 2" xfId="15906"/>
    <cellStyle name="Normal 5 2 3 2 8 3 2 3" xfId="15907"/>
    <cellStyle name="Normal 5 2 3 2 8 3 3" xfId="15908"/>
    <cellStyle name="Normal 5 2 3 2 8 3 3 2" xfId="15909"/>
    <cellStyle name="Normal 5 2 3 2 8 3 4" xfId="15910"/>
    <cellStyle name="Normal 5 2 3 2 8 4" xfId="15911"/>
    <cellStyle name="Normal 5 2 3 2 8 4 2" xfId="15912"/>
    <cellStyle name="Normal 5 2 3 2 8 4 2 2" xfId="15913"/>
    <cellStyle name="Normal 5 2 3 2 8 4 3" xfId="15914"/>
    <cellStyle name="Normal 5 2 3 2 8 5" xfId="15915"/>
    <cellStyle name="Normal 5 2 3 2 8 5 2" xfId="15916"/>
    <cellStyle name="Normal 5 2 3 2 8 6" xfId="15917"/>
    <cellStyle name="Normal 5 2 3 2 9" xfId="15918"/>
    <cellStyle name="Normal 5 2 3 2 9 2" xfId="15919"/>
    <cellStyle name="Normal 5 2 3 2 9 2 2" xfId="15920"/>
    <cellStyle name="Normal 5 2 3 2 9 2 2 2" xfId="15921"/>
    <cellStyle name="Normal 5 2 3 2 9 2 3" xfId="15922"/>
    <cellStyle name="Normal 5 2 3 2 9 3" xfId="15923"/>
    <cellStyle name="Normal 5 2 3 2 9 3 2" xfId="15924"/>
    <cellStyle name="Normal 5 2 3 2 9 4" xfId="15925"/>
    <cellStyle name="Normal 5 2 3 3" xfId="15926"/>
    <cellStyle name="Normal 5 2 3 3 10" xfId="15927"/>
    <cellStyle name="Normal 5 2 3 3 10 2" xfId="15928"/>
    <cellStyle name="Normal 5 2 3 3 10 2 2" xfId="15929"/>
    <cellStyle name="Normal 5 2 3 3 10 3" xfId="15930"/>
    <cellStyle name="Normal 5 2 3 3 11" xfId="15931"/>
    <cellStyle name="Normal 5 2 3 3 11 2" xfId="15932"/>
    <cellStyle name="Normal 5 2 3 3 12" xfId="15933"/>
    <cellStyle name="Normal 5 2 3 3 13" xfId="15934"/>
    <cellStyle name="Normal 5 2 3 3 2" xfId="15935"/>
    <cellStyle name="Normal 5 2 3 3 2 2" xfId="15936"/>
    <cellStyle name="Normal 5 2 3 3 2 2 2" xfId="15937"/>
    <cellStyle name="Normal 5 2 3 3 2 2 2 2" xfId="15938"/>
    <cellStyle name="Normal 5 2 3 3 2 2 2 2 2" xfId="15939"/>
    <cellStyle name="Normal 5 2 3 3 2 2 2 2 2 2" xfId="15940"/>
    <cellStyle name="Normal 5 2 3 3 2 2 2 2 2 2 2" xfId="15941"/>
    <cellStyle name="Normal 5 2 3 3 2 2 2 2 2 3" xfId="15942"/>
    <cellStyle name="Normal 5 2 3 3 2 2 2 2 3" xfId="15943"/>
    <cellStyle name="Normal 5 2 3 3 2 2 2 2 3 2" xfId="15944"/>
    <cellStyle name="Normal 5 2 3 3 2 2 2 2 4" xfId="15945"/>
    <cellStyle name="Normal 5 2 3 3 2 2 2 3" xfId="15946"/>
    <cellStyle name="Normal 5 2 3 3 2 2 2 3 2" xfId="15947"/>
    <cellStyle name="Normal 5 2 3 3 2 2 2 3 2 2" xfId="15948"/>
    <cellStyle name="Normal 5 2 3 3 2 2 2 3 3" xfId="15949"/>
    <cellStyle name="Normal 5 2 3 3 2 2 2 4" xfId="15950"/>
    <cellStyle name="Normal 5 2 3 3 2 2 2 4 2" xfId="15951"/>
    <cellStyle name="Normal 5 2 3 3 2 2 2 5" xfId="15952"/>
    <cellStyle name="Normal 5 2 3 3 2 2 3" xfId="15953"/>
    <cellStyle name="Normal 5 2 3 3 2 2 3 2" xfId="15954"/>
    <cellStyle name="Normal 5 2 3 3 2 2 3 2 2" xfId="15955"/>
    <cellStyle name="Normal 5 2 3 3 2 2 3 2 2 2" xfId="15956"/>
    <cellStyle name="Normal 5 2 3 3 2 2 3 2 3" xfId="15957"/>
    <cellStyle name="Normal 5 2 3 3 2 2 3 3" xfId="15958"/>
    <cellStyle name="Normal 5 2 3 3 2 2 3 3 2" xfId="15959"/>
    <cellStyle name="Normal 5 2 3 3 2 2 3 4" xfId="15960"/>
    <cellStyle name="Normal 5 2 3 3 2 2 4" xfId="15961"/>
    <cellStyle name="Normal 5 2 3 3 2 2 4 2" xfId="15962"/>
    <cellStyle name="Normal 5 2 3 3 2 2 4 2 2" xfId="15963"/>
    <cellStyle name="Normal 5 2 3 3 2 2 4 2 2 2" xfId="15964"/>
    <cellStyle name="Normal 5 2 3 3 2 2 4 2 3" xfId="15965"/>
    <cellStyle name="Normal 5 2 3 3 2 2 4 3" xfId="15966"/>
    <cellStyle name="Normal 5 2 3 3 2 2 4 3 2" xfId="15967"/>
    <cellStyle name="Normal 5 2 3 3 2 2 4 4" xfId="15968"/>
    <cellStyle name="Normal 5 2 3 3 2 2 5" xfId="15969"/>
    <cellStyle name="Normal 5 2 3 3 2 2 5 2" xfId="15970"/>
    <cellStyle name="Normal 5 2 3 3 2 2 5 2 2" xfId="15971"/>
    <cellStyle name="Normal 5 2 3 3 2 2 5 3" xfId="15972"/>
    <cellStyle name="Normal 5 2 3 3 2 2 6" xfId="15973"/>
    <cellStyle name="Normal 5 2 3 3 2 2 6 2" xfId="15974"/>
    <cellStyle name="Normal 5 2 3 3 2 2 7" xfId="15975"/>
    <cellStyle name="Normal 5 2 3 3 2 3" xfId="15976"/>
    <cellStyle name="Normal 5 2 3 3 2 3 2" xfId="15977"/>
    <cellStyle name="Normal 5 2 3 3 2 3 2 2" xfId="15978"/>
    <cellStyle name="Normal 5 2 3 3 2 3 2 2 2" xfId="15979"/>
    <cellStyle name="Normal 5 2 3 3 2 3 2 2 2 2" xfId="15980"/>
    <cellStyle name="Normal 5 2 3 3 2 3 2 2 3" xfId="15981"/>
    <cellStyle name="Normal 5 2 3 3 2 3 2 3" xfId="15982"/>
    <cellStyle name="Normal 5 2 3 3 2 3 2 3 2" xfId="15983"/>
    <cellStyle name="Normal 5 2 3 3 2 3 2 4" xfId="15984"/>
    <cellStyle name="Normal 5 2 3 3 2 3 3" xfId="15985"/>
    <cellStyle name="Normal 5 2 3 3 2 3 3 2" xfId="15986"/>
    <cellStyle name="Normal 5 2 3 3 2 3 3 2 2" xfId="15987"/>
    <cellStyle name="Normal 5 2 3 3 2 3 3 2 2 2" xfId="15988"/>
    <cellStyle name="Normal 5 2 3 3 2 3 3 2 3" xfId="15989"/>
    <cellStyle name="Normal 5 2 3 3 2 3 3 3" xfId="15990"/>
    <cellStyle name="Normal 5 2 3 3 2 3 3 3 2" xfId="15991"/>
    <cellStyle name="Normal 5 2 3 3 2 3 3 4" xfId="15992"/>
    <cellStyle name="Normal 5 2 3 3 2 3 4" xfId="15993"/>
    <cellStyle name="Normal 5 2 3 3 2 3 4 2" xfId="15994"/>
    <cellStyle name="Normal 5 2 3 3 2 3 4 2 2" xfId="15995"/>
    <cellStyle name="Normal 5 2 3 3 2 3 4 3" xfId="15996"/>
    <cellStyle name="Normal 5 2 3 3 2 3 5" xfId="15997"/>
    <cellStyle name="Normal 5 2 3 3 2 3 5 2" xfId="15998"/>
    <cellStyle name="Normal 5 2 3 3 2 3 6" xfId="15999"/>
    <cellStyle name="Normal 5 2 3 3 2 4" xfId="16000"/>
    <cellStyle name="Normal 5 2 3 3 2 4 2" xfId="16001"/>
    <cellStyle name="Normal 5 2 3 3 2 4 2 2" xfId="16002"/>
    <cellStyle name="Normal 5 2 3 3 2 4 2 2 2" xfId="16003"/>
    <cellStyle name="Normal 5 2 3 3 2 4 2 3" xfId="16004"/>
    <cellStyle name="Normal 5 2 3 3 2 4 3" xfId="16005"/>
    <cellStyle name="Normal 5 2 3 3 2 4 3 2" xfId="16006"/>
    <cellStyle name="Normal 5 2 3 3 2 4 4" xfId="16007"/>
    <cellStyle name="Normal 5 2 3 3 2 5" xfId="16008"/>
    <cellStyle name="Normal 5 2 3 3 2 5 2" xfId="16009"/>
    <cellStyle name="Normal 5 2 3 3 2 5 2 2" xfId="16010"/>
    <cellStyle name="Normal 5 2 3 3 2 5 2 2 2" xfId="16011"/>
    <cellStyle name="Normal 5 2 3 3 2 5 2 3" xfId="16012"/>
    <cellStyle name="Normal 5 2 3 3 2 5 3" xfId="16013"/>
    <cellStyle name="Normal 5 2 3 3 2 5 3 2" xfId="16014"/>
    <cellStyle name="Normal 5 2 3 3 2 5 4" xfId="16015"/>
    <cellStyle name="Normal 5 2 3 3 2 6" xfId="16016"/>
    <cellStyle name="Normal 5 2 3 3 2 6 2" xfId="16017"/>
    <cellStyle name="Normal 5 2 3 3 2 6 2 2" xfId="16018"/>
    <cellStyle name="Normal 5 2 3 3 2 6 3" xfId="16019"/>
    <cellStyle name="Normal 5 2 3 3 2 7" xfId="16020"/>
    <cellStyle name="Normal 5 2 3 3 2 7 2" xfId="16021"/>
    <cellStyle name="Normal 5 2 3 3 2 8" xfId="16022"/>
    <cellStyle name="Normal 5 2 3 3 2 9" xfId="16023"/>
    <cellStyle name="Normal 5 2 3 3 3" xfId="16024"/>
    <cellStyle name="Normal 5 2 3 3 3 2" xfId="16025"/>
    <cellStyle name="Normal 5 2 3 3 3 2 2" xfId="16026"/>
    <cellStyle name="Normal 5 2 3 3 3 2 2 2" xfId="16027"/>
    <cellStyle name="Normal 5 2 3 3 3 2 2 2 2" xfId="16028"/>
    <cellStyle name="Normal 5 2 3 3 3 2 2 2 2 2" xfId="16029"/>
    <cellStyle name="Normal 5 2 3 3 3 2 2 2 2 2 2" xfId="16030"/>
    <cellStyle name="Normal 5 2 3 3 3 2 2 2 2 3" xfId="16031"/>
    <cellStyle name="Normal 5 2 3 3 3 2 2 2 3" xfId="16032"/>
    <cellStyle name="Normal 5 2 3 3 3 2 2 2 3 2" xfId="16033"/>
    <cellStyle name="Normal 5 2 3 3 3 2 2 2 4" xfId="16034"/>
    <cellStyle name="Normal 5 2 3 3 3 2 2 3" xfId="16035"/>
    <cellStyle name="Normal 5 2 3 3 3 2 2 3 2" xfId="16036"/>
    <cellStyle name="Normal 5 2 3 3 3 2 2 3 2 2" xfId="16037"/>
    <cellStyle name="Normal 5 2 3 3 3 2 2 3 3" xfId="16038"/>
    <cellStyle name="Normal 5 2 3 3 3 2 2 4" xfId="16039"/>
    <cellStyle name="Normal 5 2 3 3 3 2 2 4 2" xfId="16040"/>
    <cellStyle name="Normal 5 2 3 3 3 2 2 5" xfId="16041"/>
    <cellStyle name="Normal 5 2 3 3 3 2 3" xfId="16042"/>
    <cellStyle name="Normal 5 2 3 3 3 2 3 2" xfId="16043"/>
    <cellStyle name="Normal 5 2 3 3 3 2 3 2 2" xfId="16044"/>
    <cellStyle name="Normal 5 2 3 3 3 2 3 2 2 2" xfId="16045"/>
    <cellStyle name="Normal 5 2 3 3 3 2 3 2 3" xfId="16046"/>
    <cellStyle name="Normal 5 2 3 3 3 2 3 3" xfId="16047"/>
    <cellStyle name="Normal 5 2 3 3 3 2 3 3 2" xfId="16048"/>
    <cellStyle name="Normal 5 2 3 3 3 2 3 4" xfId="16049"/>
    <cellStyle name="Normal 5 2 3 3 3 2 4" xfId="16050"/>
    <cellStyle name="Normal 5 2 3 3 3 2 4 2" xfId="16051"/>
    <cellStyle name="Normal 5 2 3 3 3 2 4 2 2" xfId="16052"/>
    <cellStyle name="Normal 5 2 3 3 3 2 4 2 2 2" xfId="16053"/>
    <cellStyle name="Normal 5 2 3 3 3 2 4 2 3" xfId="16054"/>
    <cellStyle name="Normal 5 2 3 3 3 2 4 3" xfId="16055"/>
    <cellStyle name="Normal 5 2 3 3 3 2 4 3 2" xfId="16056"/>
    <cellStyle name="Normal 5 2 3 3 3 2 4 4" xfId="16057"/>
    <cellStyle name="Normal 5 2 3 3 3 2 5" xfId="16058"/>
    <cellStyle name="Normal 5 2 3 3 3 2 5 2" xfId="16059"/>
    <cellStyle name="Normal 5 2 3 3 3 2 5 2 2" xfId="16060"/>
    <cellStyle name="Normal 5 2 3 3 3 2 5 3" xfId="16061"/>
    <cellStyle name="Normal 5 2 3 3 3 2 6" xfId="16062"/>
    <cellStyle name="Normal 5 2 3 3 3 2 6 2" xfId="16063"/>
    <cellStyle name="Normal 5 2 3 3 3 2 7" xfId="16064"/>
    <cellStyle name="Normal 5 2 3 3 3 3" xfId="16065"/>
    <cellStyle name="Normal 5 2 3 3 3 3 2" xfId="16066"/>
    <cellStyle name="Normal 5 2 3 3 3 3 2 2" xfId="16067"/>
    <cellStyle name="Normal 5 2 3 3 3 3 2 2 2" xfId="16068"/>
    <cellStyle name="Normal 5 2 3 3 3 3 2 2 2 2" xfId="16069"/>
    <cellStyle name="Normal 5 2 3 3 3 3 2 2 3" xfId="16070"/>
    <cellStyle name="Normal 5 2 3 3 3 3 2 3" xfId="16071"/>
    <cellStyle name="Normal 5 2 3 3 3 3 2 3 2" xfId="16072"/>
    <cellStyle name="Normal 5 2 3 3 3 3 2 4" xfId="16073"/>
    <cellStyle name="Normal 5 2 3 3 3 3 3" xfId="16074"/>
    <cellStyle name="Normal 5 2 3 3 3 3 3 2" xfId="16075"/>
    <cellStyle name="Normal 5 2 3 3 3 3 3 2 2" xfId="16076"/>
    <cellStyle name="Normal 5 2 3 3 3 3 3 2 2 2" xfId="16077"/>
    <cellStyle name="Normal 5 2 3 3 3 3 3 2 3" xfId="16078"/>
    <cellStyle name="Normal 5 2 3 3 3 3 3 3" xfId="16079"/>
    <cellStyle name="Normal 5 2 3 3 3 3 3 3 2" xfId="16080"/>
    <cellStyle name="Normal 5 2 3 3 3 3 3 4" xfId="16081"/>
    <cellStyle name="Normal 5 2 3 3 3 3 4" xfId="16082"/>
    <cellStyle name="Normal 5 2 3 3 3 3 4 2" xfId="16083"/>
    <cellStyle name="Normal 5 2 3 3 3 3 4 2 2" xfId="16084"/>
    <cellStyle name="Normal 5 2 3 3 3 3 4 3" xfId="16085"/>
    <cellStyle name="Normal 5 2 3 3 3 3 5" xfId="16086"/>
    <cellStyle name="Normal 5 2 3 3 3 3 5 2" xfId="16087"/>
    <cellStyle name="Normal 5 2 3 3 3 3 6" xfId="16088"/>
    <cellStyle name="Normal 5 2 3 3 3 4" xfId="16089"/>
    <cellStyle name="Normal 5 2 3 3 3 4 2" xfId="16090"/>
    <cellStyle name="Normal 5 2 3 3 3 4 2 2" xfId="16091"/>
    <cellStyle name="Normal 5 2 3 3 3 4 2 2 2" xfId="16092"/>
    <cellStyle name="Normal 5 2 3 3 3 4 2 3" xfId="16093"/>
    <cellStyle name="Normal 5 2 3 3 3 4 3" xfId="16094"/>
    <cellStyle name="Normal 5 2 3 3 3 4 3 2" xfId="16095"/>
    <cellStyle name="Normal 5 2 3 3 3 4 4" xfId="16096"/>
    <cellStyle name="Normal 5 2 3 3 3 5" xfId="16097"/>
    <cellStyle name="Normal 5 2 3 3 3 5 2" xfId="16098"/>
    <cellStyle name="Normal 5 2 3 3 3 5 2 2" xfId="16099"/>
    <cellStyle name="Normal 5 2 3 3 3 5 2 2 2" xfId="16100"/>
    <cellStyle name="Normal 5 2 3 3 3 5 2 3" xfId="16101"/>
    <cellStyle name="Normal 5 2 3 3 3 5 3" xfId="16102"/>
    <cellStyle name="Normal 5 2 3 3 3 5 3 2" xfId="16103"/>
    <cellStyle name="Normal 5 2 3 3 3 5 4" xfId="16104"/>
    <cellStyle name="Normal 5 2 3 3 3 6" xfId="16105"/>
    <cellStyle name="Normal 5 2 3 3 3 6 2" xfId="16106"/>
    <cellStyle name="Normal 5 2 3 3 3 6 2 2" xfId="16107"/>
    <cellStyle name="Normal 5 2 3 3 3 6 3" xfId="16108"/>
    <cellStyle name="Normal 5 2 3 3 3 7" xfId="16109"/>
    <cellStyle name="Normal 5 2 3 3 3 7 2" xfId="16110"/>
    <cellStyle name="Normal 5 2 3 3 3 8" xfId="16111"/>
    <cellStyle name="Normal 5 2 3 3 3 9" xfId="16112"/>
    <cellStyle name="Normal 5 2 3 3 4" xfId="16113"/>
    <cellStyle name="Normal 5 2 3 3 4 2" xfId="16114"/>
    <cellStyle name="Normal 5 2 3 3 4 2 2" xfId="16115"/>
    <cellStyle name="Normal 5 2 3 3 4 2 2 2" xfId="16116"/>
    <cellStyle name="Normal 5 2 3 3 4 2 2 2 2" xfId="16117"/>
    <cellStyle name="Normal 5 2 3 3 4 2 2 2 2 2" xfId="16118"/>
    <cellStyle name="Normal 5 2 3 3 4 2 2 2 2 2 2" xfId="16119"/>
    <cellStyle name="Normal 5 2 3 3 4 2 2 2 2 3" xfId="16120"/>
    <cellStyle name="Normal 5 2 3 3 4 2 2 2 3" xfId="16121"/>
    <cellStyle name="Normal 5 2 3 3 4 2 2 2 3 2" xfId="16122"/>
    <cellStyle name="Normal 5 2 3 3 4 2 2 2 4" xfId="16123"/>
    <cellStyle name="Normal 5 2 3 3 4 2 2 3" xfId="16124"/>
    <cellStyle name="Normal 5 2 3 3 4 2 2 3 2" xfId="16125"/>
    <cellStyle name="Normal 5 2 3 3 4 2 2 3 2 2" xfId="16126"/>
    <cellStyle name="Normal 5 2 3 3 4 2 2 3 3" xfId="16127"/>
    <cellStyle name="Normal 5 2 3 3 4 2 2 4" xfId="16128"/>
    <cellStyle name="Normal 5 2 3 3 4 2 2 4 2" xfId="16129"/>
    <cellStyle name="Normal 5 2 3 3 4 2 2 5" xfId="16130"/>
    <cellStyle name="Normal 5 2 3 3 4 2 3" xfId="16131"/>
    <cellStyle name="Normal 5 2 3 3 4 2 3 2" xfId="16132"/>
    <cellStyle name="Normal 5 2 3 3 4 2 3 2 2" xfId="16133"/>
    <cellStyle name="Normal 5 2 3 3 4 2 3 2 2 2" xfId="16134"/>
    <cellStyle name="Normal 5 2 3 3 4 2 3 2 3" xfId="16135"/>
    <cellStyle name="Normal 5 2 3 3 4 2 3 3" xfId="16136"/>
    <cellStyle name="Normal 5 2 3 3 4 2 3 3 2" xfId="16137"/>
    <cellStyle name="Normal 5 2 3 3 4 2 3 4" xfId="16138"/>
    <cellStyle name="Normal 5 2 3 3 4 2 4" xfId="16139"/>
    <cellStyle name="Normal 5 2 3 3 4 2 4 2" xfId="16140"/>
    <cellStyle name="Normal 5 2 3 3 4 2 4 2 2" xfId="16141"/>
    <cellStyle name="Normal 5 2 3 3 4 2 4 2 2 2" xfId="16142"/>
    <cellStyle name="Normal 5 2 3 3 4 2 4 2 3" xfId="16143"/>
    <cellStyle name="Normal 5 2 3 3 4 2 4 3" xfId="16144"/>
    <cellStyle name="Normal 5 2 3 3 4 2 4 3 2" xfId="16145"/>
    <cellStyle name="Normal 5 2 3 3 4 2 4 4" xfId="16146"/>
    <cellStyle name="Normal 5 2 3 3 4 2 5" xfId="16147"/>
    <cellStyle name="Normal 5 2 3 3 4 2 5 2" xfId="16148"/>
    <cellStyle name="Normal 5 2 3 3 4 2 5 2 2" xfId="16149"/>
    <cellStyle name="Normal 5 2 3 3 4 2 5 3" xfId="16150"/>
    <cellStyle name="Normal 5 2 3 3 4 2 6" xfId="16151"/>
    <cellStyle name="Normal 5 2 3 3 4 2 6 2" xfId="16152"/>
    <cellStyle name="Normal 5 2 3 3 4 2 7" xfId="16153"/>
    <cellStyle name="Normal 5 2 3 3 4 3" xfId="16154"/>
    <cellStyle name="Normal 5 2 3 3 4 3 2" xfId="16155"/>
    <cellStyle name="Normal 5 2 3 3 4 3 2 2" xfId="16156"/>
    <cellStyle name="Normal 5 2 3 3 4 3 2 2 2" xfId="16157"/>
    <cellStyle name="Normal 5 2 3 3 4 3 2 2 2 2" xfId="16158"/>
    <cellStyle name="Normal 5 2 3 3 4 3 2 2 3" xfId="16159"/>
    <cellStyle name="Normal 5 2 3 3 4 3 2 3" xfId="16160"/>
    <cellStyle name="Normal 5 2 3 3 4 3 2 3 2" xfId="16161"/>
    <cellStyle name="Normal 5 2 3 3 4 3 2 4" xfId="16162"/>
    <cellStyle name="Normal 5 2 3 3 4 3 3" xfId="16163"/>
    <cellStyle name="Normal 5 2 3 3 4 3 3 2" xfId="16164"/>
    <cellStyle name="Normal 5 2 3 3 4 3 3 2 2" xfId="16165"/>
    <cellStyle name="Normal 5 2 3 3 4 3 3 3" xfId="16166"/>
    <cellStyle name="Normal 5 2 3 3 4 3 4" xfId="16167"/>
    <cellStyle name="Normal 5 2 3 3 4 3 4 2" xfId="16168"/>
    <cellStyle name="Normal 5 2 3 3 4 3 5" xfId="16169"/>
    <cellStyle name="Normal 5 2 3 3 4 4" xfId="16170"/>
    <cellStyle name="Normal 5 2 3 3 4 4 2" xfId="16171"/>
    <cellStyle name="Normal 5 2 3 3 4 4 2 2" xfId="16172"/>
    <cellStyle name="Normal 5 2 3 3 4 4 2 2 2" xfId="16173"/>
    <cellStyle name="Normal 5 2 3 3 4 4 2 3" xfId="16174"/>
    <cellStyle name="Normal 5 2 3 3 4 4 3" xfId="16175"/>
    <cellStyle name="Normal 5 2 3 3 4 4 3 2" xfId="16176"/>
    <cellStyle name="Normal 5 2 3 3 4 4 4" xfId="16177"/>
    <cellStyle name="Normal 5 2 3 3 4 5" xfId="16178"/>
    <cellStyle name="Normal 5 2 3 3 4 5 2" xfId="16179"/>
    <cellStyle name="Normal 5 2 3 3 4 5 2 2" xfId="16180"/>
    <cellStyle name="Normal 5 2 3 3 4 5 2 2 2" xfId="16181"/>
    <cellStyle name="Normal 5 2 3 3 4 5 2 3" xfId="16182"/>
    <cellStyle name="Normal 5 2 3 3 4 5 3" xfId="16183"/>
    <cellStyle name="Normal 5 2 3 3 4 5 3 2" xfId="16184"/>
    <cellStyle name="Normal 5 2 3 3 4 5 4" xfId="16185"/>
    <cellStyle name="Normal 5 2 3 3 4 6" xfId="16186"/>
    <cellStyle name="Normal 5 2 3 3 4 6 2" xfId="16187"/>
    <cellStyle name="Normal 5 2 3 3 4 6 2 2" xfId="16188"/>
    <cellStyle name="Normal 5 2 3 3 4 6 3" xfId="16189"/>
    <cellStyle name="Normal 5 2 3 3 4 7" xfId="16190"/>
    <cellStyle name="Normal 5 2 3 3 4 7 2" xfId="16191"/>
    <cellStyle name="Normal 5 2 3 3 4 8" xfId="16192"/>
    <cellStyle name="Normal 5 2 3 3 5" xfId="16193"/>
    <cellStyle name="Normal 5 2 3 3 5 2" xfId="16194"/>
    <cellStyle name="Normal 5 2 3 3 5 2 2" xfId="16195"/>
    <cellStyle name="Normal 5 2 3 3 5 2 2 2" xfId="16196"/>
    <cellStyle name="Normal 5 2 3 3 5 2 2 2 2" xfId="16197"/>
    <cellStyle name="Normal 5 2 3 3 5 2 2 2 2 2" xfId="16198"/>
    <cellStyle name="Normal 5 2 3 3 5 2 2 2 2 2 2" xfId="16199"/>
    <cellStyle name="Normal 5 2 3 3 5 2 2 2 2 3" xfId="16200"/>
    <cellStyle name="Normal 5 2 3 3 5 2 2 2 3" xfId="16201"/>
    <cellStyle name="Normal 5 2 3 3 5 2 2 2 3 2" xfId="16202"/>
    <cellStyle name="Normal 5 2 3 3 5 2 2 2 4" xfId="16203"/>
    <cellStyle name="Normal 5 2 3 3 5 2 2 3" xfId="16204"/>
    <cellStyle name="Normal 5 2 3 3 5 2 2 3 2" xfId="16205"/>
    <cellStyle name="Normal 5 2 3 3 5 2 2 3 2 2" xfId="16206"/>
    <cellStyle name="Normal 5 2 3 3 5 2 2 3 3" xfId="16207"/>
    <cellStyle name="Normal 5 2 3 3 5 2 2 4" xfId="16208"/>
    <cellStyle name="Normal 5 2 3 3 5 2 2 4 2" xfId="16209"/>
    <cellStyle name="Normal 5 2 3 3 5 2 2 5" xfId="16210"/>
    <cellStyle name="Normal 5 2 3 3 5 2 3" xfId="16211"/>
    <cellStyle name="Normal 5 2 3 3 5 2 3 2" xfId="16212"/>
    <cellStyle name="Normal 5 2 3 3 5 2 3 2 2" xfId="16213"/>
    <cellStyle name="Normal 5 2 3 3 5 2 3 2 2 2" xfId="16214"/>
    <cellStyle name="Normal 5 2 3 3 5 2 3 2 3" xfId="16215"/>
    <cellStyle name="Normal 5 2 3 3 5 2 3 3" xfId="16216"/>
    <cellStyle name="Normal 5 2 3 3 5 2 3 3 2" xfId="16217"/>
    <cellStyle name="Normal 5 2 3 3 5 2 3 4" xfId="16218"/>
    <cellStyle name="Normal 5 2 3 3 5 2 4" xfId="16219"/>
    <cellStyle name="Normal 5 2 3 3 5 2 4 2" xfId="16220"/>
    <cellStyle name="Normal 5 2 3 3 5 2 4 2 2" xfId="16221"/>
    <cellStyle name="Normal 5 2 3 3 5 2 4 2 2 2" xfId="16222"/>
    <cellStyle name="Normal 5 2 3 3 5 2 4 2 3" xfId="16223"/>
    <cellStyle name="Normal 5 2 3 3 5 2 4 3" xfId="16224"/>
    <cellStyle name="Normal 5 2 3 3 5 2 4 3 2" xfId="16225"/>
    <cellStyle name="Normal 5 2 3 3 5 2 4 4" xfId="16226"/>
    <cellStyle name="Normal 5 2 3 3 5 2 5" xfId="16227"/>
    <cellStyle name="Normal 5 2 3 3 5 2 5 2" xfId="16228"/>
    <cellStyle name="Normal 5 2 3 3 5 2 5 2 2" xfId="16229"/>
    <cellStyle name="Normal 5 2 3 3 5 2 5 3" xfId="16230"/>
    <cellStyle name="Normal 5 2 3 3 5 2 6" xfId="16231"/>
    <cellStyle name="Normal 5 2 3 3 5 2 6 2" xfId="16232"/>
    <cellStyle name="Normal 5 2 3 3 5 2 7" xfId="16233"/>
    <cellStyle name="Normal 5 2 3 3 5 3" xfId="16234"/>
    <cellStyle name="Normal 5 2 3 3 5 3 2" xfId="16235"/>
    <cellStyle name="Normal 5 2 3 3 5 3 2 2" xfId="16236"/>
    <cellStyle name="Normal 5 2 3 3 5 3 2 2 2" xfId="16237"/>
    <cellStyle name="Normal 5 2 3 3 5 3 2 2 2 2" xfId="16238"/>
    <cellStyle name="Normal 5 2 3 3 5 3 2 2 3" xfId="16239"/>
    <cellStyle name="Normal 5 2 3 3 5 3 2 3" xfId="16240"/>
    <cellStyle name="Normal 5 2 3 3 5 3 2 3 2" xfId="16241"/>
    <cellStyle name="Normal 5 2 3 3 5 3 2 4" xfId="16242"/>
    <cellStyle name="Normal 5 2 3 3 5 3 3" xfId="16243"/>
    <cellStyle name="Normal 5 2 3 3 5 3 3 2" xfId="16244"/>
    <cellStyle name="Normal 5 2 3 3 5 3 3 2 2" xfId="16245"/>
    <cellStyle name="Normal 5 2 3 3 5 3 3 3" xfId="16246"/>
    <cellStyle name="Normal 5 2 3 3 5 3 4" xfId="16247"/>
    <cellStyle name="Normal 5 2 3 3 5 3 4 2" xfId="16248"/>
    <cellStyle name="Normal 5 2 3 3 5 3 5" xfId="16249"/>
    <cellStyle name="Normal 5 2 3 3 5 4" xfId="16250"/>
    <cellStyle name="Normal 5 2 3 3 5 4 2" xfId="16251"/>
    <cellStyle name="Normal 5 2 3 3 5 4 2 2" xfId="16252"/>
    <cellStyle name="Normal 5 2 3 3 5 4 2 2 2" xfId="16253"/>
    <cellStyle name="Normal 5 2 3 3 5 4 2 3" xfId="16254"/>
    <cellStyle name="Normal 5 2 3 3 5 4 3" xfId="16255"/>
    <cellStyle name="Normal 5 2 3 3 5 4 3 2" xfId="16256"/>
    <cellStyle name="Normal 5 2 3 3 5 4 4" xfId="16257"/>
    <cellStyle name="Normal 5 2 3 3 5 5" xfId="16258"/>
    <cellStyle name="Normal 5 2 3 3 5 5 2" xfId="16259"/>
    <cellStyle name="Normal 5 2 3 3 5 5 2 2" xfId="16260"/>
    <cellStyle name="Normal 5 2 3 3 5 5 2 2 2" xfId="16261"/>
    <cellStyle name="Normal 5 2 3 3 5 5 2 3" xfId="16262"/>
    <cellStyle name="Normal 5 2 3 3 5 5 3" xfId="16263"/>
    <cellStyle name="Normal 5 2 3 3 5 5 3 2" xfId="16264"/>
    <cellStyle name="Normal 5 2 3 3 5 5 4" xfId="16265"/>
    <cellStyle name="Normal 5 2 3 3 5 6" xfId="16266"/>
    <cellStyle name="Normal 5 2 3 3 5 6 2" xfId="16267"/>
    <cellStyle name="Normal 5 2 3 3 5 6 2 2" xfId="16268"/>
    <cellStyle name="Normal 5 2 3 3 5 6 3" xfId="16269"/>
    <cellStyle name="Normal 5 2 3 3 5 7" xfId="16270"/>
    <cellStyle name="Normal 5 2 3 3 5 7 2" xfId="16271"/>
    <cellStyle name="Normal 5 2 3 3 5 8" xfId="16272"/>
    <cellStyle name="Normal 5 2 3 3 6" xfId="16273"/>
    <cellStyle name="Normal 5 2 3 3 6 2" xfId="16274"/>
    <cellStyle name="Normal 5 2 3 3 6 2 2" xfId="16275"/>
    <cellStyle name="Normal 5 2 3 3 6 2 2 2" xfId="16276"/>
    <cellStyle name="Normal 5 2 3 3 6 2 2 2 2" xfId="16277"/>
    <cellStyle name="Normal 5 2 3 3 6 2 2 2 2 2" xfId="16278"/>
    <cellStyle name="Normal 5 2 3 3 6 2 2 2 3" xfId="16279"/>
    <cellStyle name="Normal 5 2 3 3 6 2 2 3" xfId="16280"/>
    <cellStyle name="Normal 5 2 3 3 6 2 2 3 2" xfId="16281"/>
    <cellStyle name="Normal 5 2 3 3 6 2 2 4" xfId="16282"/>
    <cellStyle name="Normal 5 2 3 3 6 2 3" xfId="16283"/>
    <cellStyle name="Normal 5 2 3 3 6 2 3 2" xfId="16284"/>
    <cellStyle name="Normal 5 2 3 3 6 2 3 2 2" xfId="16285"/>
    <cellStyle name="Normal 5 2 3 3 6 2 3 3" xfId="16286"/>
    <cellStyle name="Normal 5 2 3 3 6 2 4" xfId="16287"/>
    <cellStyle name="Normal 5 2 3 3 6 2 4 2" xfId="16288"/>
    <cellStyle name="Normal 5 2 3 3 6 2 5" xfId="16289"/>
    <cellStyle name="Normal 5 2 3 3 6 3" xfId="16290"/>
    <cellStyle name="Normal 5 2 3 3 6 3 2" xfId="16291"/>
    <cellStyle name="Normal 5 2 3 3 6 3 2 2" xfId="16292"/>
    <cellStyle name="Normal 5 2 3 3 6 3 2 2 2" xfId="16293"/>
    <cellStyle name="Normal 5 2 3 3 6 3 2 3" xfId="16294"/>
    <cellStyle name="Normal 5 2 3 3 6 3 3" xfId="16295"/>
    <cellStyle name="Normal 5 2 3 3 6 3 3 2" xfId="16296"/>
    <cellStyle name="Normal 5 2 3 3 6 3 4" xfId="16297"/>
    <cellStyle name="Normal 5 2 3 3 6 4" xfId="16298"/>
    <cellStyle name="Normal 5 2 3 3 6 4 2" xfId="16299"/>
    <cellStyle name="Normal 5 2 3 3 6 4 2 2" xfId="16300"/>
    <cellStyle name="Normal 5 2 3 3 6 4 2 2 2" xfId="16301"/>
    <cellStyle name="Normal 5 2 3 3 6 4 2 3" xfId="16302"/>
    <cellStyle name="Normal 5 2 3 3 6 4 3" xfId="16303"/>
    <cellStyle name="Normal 5 2 3 3 6 4 3 2" xfId="16304"/>
    <cellStyle name="Normal 5 2 3 3 6 4 4" xfId="16305"/>
    <cellStyle name="Normal 5 2 3 3 6 5" xfId="16306"/>
    <cellStyle name="Normal 5 2 3 3 6 5 2" xfId="16307"/>
    <cellStyle name="Normal 5 2 3 3 6 5 2 2" xfId="16308"/>
    <cellStyle name="Normal 5 2 3 3 6 5 3" xfId="16309"/>
    <cellStyle name="Normal 5 2 3 3 6 6" xfId="16310"/>
    <cellStyle name="Normal 5 2 3 3 6 6 2" xfId="16311"/>
    <cellStyle name="Normal 5 2 3 3 6 7" xfId="16312"/>
    <cellStyle name="Normal 5 2 3 3 7" xfId="16313"/>
    <cellStyle name="Normal 5 2 3 3 7 2" xfId="16314"/>
    <cellStyle name="Normal 5 2 3 3 7 2 2" xfId="16315"/>
    <cellStyle name="Normal 5 2 3 3 7 2 2 2" xfId="16316"/>
    <cellStyle name="Normal 5 2 3 3 7 2 2 2 2" xfId="16317"/>
    <cellStyle name="Normal 5 2 3 3 7 2 2 3" xfId="16318"/>
    <cellStyle name="Normal 5 2 3 3 7 2 3" xfId="16319"/>
    <cellStyle name="Normal 5 2 3 3 7 2 3 2" xfId="16320"/>
    <cellStyle name="Normal 5 2 3 3 7 2 4" xfId="16321"/>
    <cellStyle name="Normal 5 2 3 3 7 3" xfId="16322"/>
    <cellStyle name="Normal 5 2 3 3 7 3 2" xfId="16323"/>
    <cellStyle name="Normal 5 2 3 3 7 3 2 2" xfId="16324"/>
    <cellStyle name="Normal 5 2 3 3 7 3 2 2 2" xfId="16325"/>
    <cellStyle name="Normal 5 2 3 3 7 3 2 3" xfId="16326"/>
    <cellStyle name="Normal 5 2 3 3 7 3 3" xfId="16327"/>
    <cellStyle name="Normal 5 2 3 3 7 3 3 2" xfId="16328"/>
    <cellStyle name="Normal 5 2 3 3 7 3 4" xfId="16329"/>
    <cellStyle name="Normal 5 2 3 3 7 4" xfId="16330"/>
    <cellStyle name="Normal 5 2 3 3 7 4 2" xfId="16331"/>
    <cellStyle name="Normal 5 2 3 3 7 4 2 2" xfId="16332"/>
    <cellStyle name="Normal 5 2 3 3 7 4 3" xfId="16333"/>
    <cellStyle name="Normal 5 2 3 3 7 5" xfId="16334"/>
    <cellStyle name="Normal 5 2 3 3 7 5 2" xfId="16335"/>
    <cellStyle name="Normal 5 2 3 3 7 6" xfId="16336"/>
    <cellStyle name="Normal 5 2 3 3 8" xfId="16337"/>
    <cellStyle name="Normal 5 2 3 3 8 2" xfId="16338"/>
    <cellStyle name="Normal 5 2 3 3 8 2 2" xfId="16339"/>
    <cellStyle name="Normal 5 2 3 3 8 2 2 2" xfId="16340"/>
    <cellStyle name="Normal 5 2 3 3 8 2 3" xfId="16341"/>
    <cellStyle name="Normal 5 2 3 3 8 3" xfId="16342"/>
    <cellStyle name="Normal 5 2 3 3 8 3 2" xfId="16343"/>
    <cellStyle name="Normal 5 2 3 3 8 4" xfId="16344"/>
    <cellStyle name="Normal 5 2 3 3 9" xfId="16345"/>
    <cellStyle name="Normal 5 2 3 3 9 2" xfId="16346"/>
    <cellStyle name="Normal 5 2 3 3 9 2 2" xfId="16347"/>
    <cellStyle name="Normal 5 2 3 3 9 2 2 2" xfId="16348"/>
    <cellStyle name="Normal 5 2 3 3 9 2 3" xfId="16349"/>
    <cellStyle name="Normal 5 2 3 3 9 3" xfId="16350"/>
    <cellStyle name="Normal 5 2 3 3 9 3 2" xfId="16351"/>
    <cellStyle name="Normal 5 2 3 3 9 4" xfId="16352"/>
    <cellStyle name="Normal 5 2 3 4" xfId="16353"/>
    <cellStyle name="Normal 5 2 3 4 2" xfId="16354"/>
    <cellStyle name="Normal 5 2 3 4 2 2" xfId="16355"/>
    <cellStyle name="Normal 5 2 3 4 2 2 2" xfId="16356"/>
    <cellStyle name="Normal 5 2 3 4 2 2 2 2" xfId="16357"/>
    <cellStyle name="Normal 5 2 3 4 2 2 2 2 2" xfId="16358"/>
    <cellStyle name="Normal 5 2 3 4 2 2 2 2 2 2" xfId="16359"/>
    <cellStyle name="Normal 5 2 3 4 2 2 2 2 3" xfId="16360"/>
    <cellStyle name="Normal 5 2 3 4 2 2 2 3" xfId="16361"/>
    <cellStyle name="Normal 5 2 3 4 2 2 2 3 2" xfId="16362"/>
    <cellStyle name="Normal 5 2 3 4 2 2 2 4" xfId="16363"/>
    <cellStyle name="Normal 5 2 3 4 2 2 3" xfId="16364"/>
    <cellStyle name="Normal 5 2 3 4 2 2 3 2" xfId="16365"/>
    <cellStyle name="Normal 5 2 3 4 2 2 3 2 2" xfId="16366"/>
    <cellStyle name="Normal 5 2 3 4 2 2 3 3" xfId="16367"/>
    <cellStyle name="Normal 5 2 3 4 2 2 4" xfId="16368"/>
    <cellStyle name="Normal 5 2 3 4 2 2 4 2" xfId="16369"/>
    <cellStyle name="Normal 5 2 3 4 2 2 5" xfId="16370"/>
    <cellStyle name="Normal 5 2 3 4 2 3" xfId="16371"/>
    <cellStyle name="Normal 5 2 3 4 2 3 2" xfId="16372"/>
    <cellStyle name="Normal 5 2 3 4 2 3 2 2" xfId="16373"/>
    <cellStyle name="Normal 5 2 3 4 2 3 2 2 2" xfId="16374"/>
    <cellStyle name="Normal 5 2 3 4 2 3 2 3" xfId="16375"/>
    <cellStyle name="Normal 5 2 3 4 2 3 3" xfId="16376"/>
    <cellStyle name="Normal 5 2 3 4 2 3 3 2" xfId="16377"/>
    <cellStyle name="Normal 5 2 3 4 2 3 4" xfId="16378"/>
    <cellStyle name="Normal 5 2 3 4 2 4" xfId="16379"/>
    <cellStyle name="Normal 5 2 3 4 2 4 2" xfId="16380"/>
    <cellStyle name="Normal 5 2 3 4 2 4 2 2" xfId="16381"/>
    <cellStyle name="Normal 5 2 3 4 2 4 2 2 2" xfId="16382"/>
    <cellStyle name="Normal 5 2 3 4 2 4 2 3" xfId="16383"/>
    <cellStyle name="Normal 5 2 3 4 2 4 3" xfId="16384"/>
    <cellStyle name="Normal 5 2 3 4 2 4 3 2" xfId="16385"/>
    <cellStyle name="Normal 5 2 3 4 2 4 4" xfId="16386"/>
    <cellStyle name="Normal 5 2 3 4 2 5" xfId="16387"/>
    <cellStyle name="Normal 5 2 3 4 2 5 2" xfId="16388"/>
    <cellStyle name="Normal 5 2 3 4 2 5 2 2" xfId="16389"/>
    <cellStyle name="Normal 5 2 3 4 2 5 3" xfId="16390"/>
    <cellStyle name="Normal 5 2 3 4 2 6" xfId="16391"/>
    <cellStyle name="Normal 5 2 3 4 2 6 2" xfId="16392"/>
    <cellStyle name="Normal 5 2 3 4 2 7" xfId="16393"/>
    <cellStyle name="Normal 5 2 3 4 3" xfId="16394"/>
    <cellStyle name="Normal 5 2 3 4 3 2" xfId="16395"/>
    <cellStyle name="Normal 5 2 3 4 3 2 2" xfId="16396"/>
    <cellStyle name="Normal 5 2 3 4 3 2 2 2" xfId="16397"/>
    <cellStyle name="Normal 5 2 3 4 3 2 2 2 2" xfId="16398"/>
    <cellStyle name="Normal 5 2 3 4 3 2 2 3" xfId="16399"/>
    <cellStyle name="Normal 5 2 3 4 3 2 3" xfId="16400"/>
    <cellStyle name="Normal 5 2 3 4 3 2 3 2" xfId="16401"/>
    <cellStyle name="Normal 5 2 3 4 3 2 4" xfId="16402"/>
    <cellStyle name="Normal 5 2 3 4 3 3" xfId="16403"/>
    <cellStyle name="Normal 5 2 3 4 3 3 2" xfId="16404"/>
    <cellStyle name="Normal 5 2 3 4 3 3 2 2" xfId="16405"/>
    <cellStyle name="Normal 5 2 3 4 3 3 2 2 2" xfId="16406"/>
    <cellStyle name="Normal 5 2 3 4 3 3 2 3" xfId="16407"/>
    <cellStyle name="Normal 5 2 3 4 3 3 3" xfId="16408"/>
    <cellStyle name="Normal 5 2 3 4 3 3 3 2" xfId="16409"/>
    <cellStyle name="Normal 5 2 3 4 3 3 4" xfId="16410"/>
    <cellStyle name="Normal 5 2 3 4 3 4" xfId="16411"/>
    <cellStyle name="Normal 5 2 3 4 3 4 2" xfId="16412"/>
    <cellStyle name="Normal 5 2 3 4 3 4 2 2" xfId="16413"/>
    <cellStyle name="Normal 5 2 3 4 3 4 3" xfId="16414"/>
    <cellStyle name="Normal 5 2 3 4 3 5" xfId="16415"/>
    <cellStyle name="Normal 5 2 3 4 3 5 2" xfId="16416"/>
    <cellStyle name="Normal 5 2 3 4 3 6" xfId="16417"/>
    <cellStyle name="Normal 5 2 3 4 4" xfId="16418"/>
    <cellStyle name="Normal 5 2 3 4 4 2" xfId="16419"/>
    <cellStyle name="Normal 5 2 3 4 4 2 2" xfId="16420"/>
    <cellStyle name="Normal 5 2 3 4 4 2 2 2" xfId="16421"/>
    <cellStyle name="Normal 5 2 3 4 4 2 3" xfId="16422"/>
    <cellStyle name="Normal 5 2 3 4 4 3" xfId="16423"/>
    <cellStyle name="Normal 5 2 3 4 4 3 2" xfId="16424"/>
    <cellStyle name="Normal 5 2 3 4 4 4" xfId="16425"/>
    <cellStyle name="Normal 5 2 3 4 5" xfId="16426"/>
    <cellStyle name="Normal 5 2 3 4 5 2" xfId="16427"/>
    <cellStyle name="Normal 5 2 3 4 5 2 2" xfId="16428"/>
    <cellStyle name="Normal 5 2 3 4 5 2 2 2" xfId="16429"/>
    <cellStyle name="Normal 5 2 3 4 5 2 3" xfId="16430"/>
    <cellStyle name="Normal 5 2 3 4 5 3" xfId="16431"/>
    <cellStyle name="Normal 5 2 3 4 5 3 2" xfId="16432"/>
    <cellStyle name="Normal 5 2 3 4 5 4" xfId="16433"/>
    <cellStyle name="Normal 5 2 3 4 6" xfId="16434"/>
    <cellStyle name="Normal 5 2 3 4 6 2" xfId="16435"/>
    <cellStyle name="Normal 5 2 3 4 6 2 2" xfId="16436"/>
    <cellStyle name="Normal 5 2 3 4 6 3" xfId="16437"/>
    <cellStyle name="Normal 5 2 3 4 7" xfId="16438"/>
    <cellStyle name="Normal 5 2 3 4 7 2" xfId="16439"/>
    <cellStyle name="Normal 5 2 3 4 8" xfId="16440"/>
    <cellStyle name="Normal 5 2 3 4 9" xfId="16441"/>
    <cellStyle name="Normal 5 2 3 5" xfId="16442"/>
    <cellStyle name="Normal 5 2 3 5 2" xfId="16443"/>
    <cellStyle name="Normal 5 2 3 5 2 2" xfId="16444"/>
    <cellStyle name="Normal 5 2 3 5 2 2 2" xfId="16445"/>
    <cellStyle name="Normal 5 2 3 5 2 2 2 2" xfId="16446"/>
    <cellStyle name="Normal 5 2 3 5 2 2 2 2 2" xfId="16447"/>
    <cellStyle name="Normal 5 2 3 5 2 2 2 2 2 2" xfId="16448"/>
    <cellStyle name="Normal 5 2 3 5 2 2 2 2 3" xfId="16449"/>
    <cellStyle name="Normal 5 2 3 5 2 2 2 3" xfId="16450"/>
    <cellStyle name="Normal 5 2 3 5 2 2 2 3 2" xfId="16451"/>
    <cellStyle name="Normal 5 2 3 5 2 2 2 4" xfId="16452"/>
    <cellStyle name="Normal 5 2 3 5 2 2 3" xfId="16453"/>
    <cellStyle name="Normal 5 2 3 5 2 2 3 2" xfId="16454"/>
    <cellStyle name="Normal 5 2 3 5 2 2 3 2 2" xfId="16455"/>
    <cellStyle name="Normal 5 2 3 5 2 2 3 3" xfId="16456"/>
    <cellStyle name="Normal 5 2 3 5 2 2 4" xfId="16457"/>
    <cellStyle name="Normal 5 2 3 5 2 2 4 2" xfId="16458"/>
    <cellStyle name="Normal 5 2 3 5 2 2 5" xfId="16459"/>
    <cellStyle name="Normal 5 2 3 5 2 3" xfId="16460"/>
    <cellStyle name="Normal 5 2 3 5 2 3 2" xfId="16461"/>
    <cellStyle name="Normal 5 2 3 5 2 3 2 2" xfId="16462"/>
    <cellStyle name="Normal 5 2 3 5 2 3 2 2 2" xfId="16463"/>
    <cellStyle name="Normal 5 2 3 5 2 3 2 3" xfId="16464"/>
    <cellStyle name="Normal 5 2 3 5 2 3 3" xfId="16465"/>
    <cellStyle name="Normal 5 2 3 5 2 3 3 2" xfId="16466"/>
    <cellStyle name="Normal 5 2 3 5 2 3 4" xfId="16467"/>
    <cellStyle name="Normal 5 2 3 5 2 4" xfId="16468"/>
    <cellStyle name="Normal 5 2 3 5 2 4 2" xfId="16469"/>
    <cellStyle name="Normal 5 2 3 5 2 4 2 2" xfId="16470"/>
    <cellStyle name="Normal 5 2 3 5 2 4 2 2 2" xfId="16471"/>
    <cellStyle name="Normal 5 2 3 5 2 4 2 3" xfId="16472"/>
    <cellStyle name="Normal 5 2 3 5 2 4 3" xfId="16473"/>
    <cellStyle name="Normal 5 2 3 5 2 4 3 2" xfId="16474"/>
    <cellStyle name="Normal 5 2 3 5 2 4 4" xfId="16475"/>
    <cellStyle name="Normal 5 2 3 5 2 5" xfId="16476"/>
    <cellStyle name="Normal 5 2 3 5 2 5 2" xfId="16477"/>
    <cellStyle name="Normal 5 2 3 5 2 5 2 2" xfId="16478"/>
    <cellStyle name="Normal 5 2 3 5 2 5 3" xfId="16479"/>
    <cellStyle name="Normal 5 2 3 5 2 6" xfId="16480"/>
    <cellStyle name="Normal 5 2 3 5 2 6 2" xfId="16481"/>
    <cellStyle name="Normal 5 2 3 5 2 7" xfId="16482"/>
    <cellStyle name="Normal 5 2 3 5 3" xfId="16483"/>
    <cellStyle name="Normal 5 2 3 5 3 2" xfId="16484"/>
    <cellStyle name="Normal 5 2 3 5 3 2 2" xfId="16485"/>
    <cellStyle name="Normal 5 2 3 5 3 2 2 2" xfId="16486"/>
    <cellStyle name="Normal 5 2 3 5 3 2 2 2 2" xfId="16487"/>
    <cellStyle name="Normal 5 2 3 5 3 2 2 3" xfId="16488"/>
    <cellStyle name="Normal 5 2 3 5 3 2 3" xfId="16489"/>
    <cellStyle name="Normal 5 2 3 5 3 2 3 2" xfId="16490"/>
    <cellStyle name="Normal 5 2 3 5 3 2 4" xfId="16491"/>
    <cellStyle name="Normal 5 2 3 5 3 3" xfId="16492"/>
    <cellStyle name="Normal 5 2 3 5 3 3 2" xfId="16493"/>
    <cellStyle name="Normal 5 2 3 5 3 3 2 2" xfId="16494"/>
    <cellStyle name="Normal 5 2 3 5 3 3 2 2 2" xfId="16495"/>
    <cellStyle name="Normal 5 2 3 5 3 3 2 3" xfId="16496"/>
    <cellStyle name="Normal 5 2 3 5 3 3 3" xfId="16497"/>
    <cellStyle name="Normal 5 2 3 5 3 3 3 2" xfId="16498"/>
    <cellStyle name="Normal 5 2 3 5 3 3 4" xfId="16499"/>
    <cellStyle name="Normal 5 2 3 5 3 4" xfId="16500"/>
    <cellStyle name="Normal 5 2 3 5 3 4 2" xfId="16501"/>
    <cellStyle name="Normal 5 2 3 5 3 4 2 2" xfId="16502"/>
    <cellStyle name="Normal 5 2 3 5 3 4 3" xfId="16503"/>
    <cellStyle name="Normal 5 2 3 5 3 5" xfId="16504"/>
    <cellStyle name="Normal 5 2 3 5 3 5 2" xfId="16505"/>
    <cellStyle name="Normal 5 2 3 5 3 6" xfId="16506"/>
    <cellStyle name="Normal 5 2 3 5 4" xfId="16507"/>
    <cellStyle name="Normal 5 2 3 5 4 2" xfId="16508"/>
    <cellStyle name="Normal 5 2 3 5 4 2 2" xfId="16509"/>
    <cellStyle name="Normal 5 2 3 5 4 2 2 2" xfId="16510"/>
    <cellStyle name="Normal 5 2 3 5 4 2 3" xfId="16511"/>
    <cellStyle name="Normal 5 2 3 5 4 3" xfId="16512"/>
    <cellStyle name="Normal 5 2 3 5 4 3 2" xfId="16513"/>
    <cellStyle name="Normal 5 2 3 5 4 4" xfId="16514"/>
    <cellStyle name="Normal 5 2 3 5 5" xfId="16515"/>
    <cellStyle name="Normal 5 2 3 5 5 2" xfId="16516"/>
    <cellStyle name="Normal 5 2 3 5 5 2 2" xfId="16517"/>
    <cellStyle name="Normal 5 2 3 5 5 2 2 2" xfId="16518"/>
    <cellStyle name="Normal 5 2 3 5 5 2 3" xfId="16519"/>
    <cellStyle name="Normal 5 2 3 5 5 3" xfId="16520"/>
    <cellStyle name="Normal 5 2 3 5 5 3 2" xfId="16521"/>
    <cellStyle name="Normal 5 2 3 5 5 4" xfId="16522"/>
    <cellStyle name="Normal 5 2 3 5 6" xfId="16523"/>
    <cellStyle name="Normal 5 2 3 5 6 2" xfId="16524"/>
    <cellStyle name="Normal 5 2 3 5 6 2 2" xfId="16525"/>
    <cellStyle name="Normal 5 2 3 5 6 3" xfId="16526"/>
    <cellStyle name="Normal 5 2 3 5 7" xfId="16527"/>
    <cellStyle name="Normal 5 2 3 5 7 2" xfId="16528"/>
    <cellStyle name="Normal 5 2 3 5 8" xfId="16529"/>
    <cellStyle name="Normal 5 2 3 5 9" xfId="16530"/>
    <cellStyle name="Normal 5 2 3 6" xfId="16531"/>
    <cellStyle name="Normal 5 2 3 6 2" xfId="16532"/>
    <cellStyle name="Normal 5 2 3 6 2 2" xfId="16533"/>
    <cellStyle name="Normal 5 2 3 6 2 2 2" xfId="16534"/>
    <cellStyle name="Normal 5 2 3 6 2 2 2 2" xfId="16535"/>
    <cellStyle name="Normal 5 2 3 6 2 2 2 2 2" xfId="16536"/>
    <cellStyle name="Normal 5 2 3 6 2 2 2 2 2 2" xfId="16537"/>
    <cellStyle name="Normal 5 2 3 6 2 2 2 2 3" xfId="16538"/>
    <cellStyle name="Normal 5 2 3 6 2 2 2 3" xfId="16539"/>
    <cellStyle name="Normal 5 2 3 6 2 2 2 3 2" xfId="16540"/>
    <cellStyle name="Normal 5 2 3 6 2 2 2 4" xfId="16541"/>
    <cellStyle name="Normal 5 2 3 6 2 2 3" xfId="16542"/>
    <cellStyle name="Normal 5 2 3 6 2 2 3 2" xfId="16543"/>
    <cellStyle name="Normal 5 2 3 6 2 2 3 2 2" xfId="16544"/>
    <cellStyle name="Normal 5 2 3 6 2 2 3 3" xfId="16545"/>
    <cellStyle name="Normal 5 2 3 6 2 2 4" xfId="16546"/>
    <cellStyle name="Normal 5 2 3 6 2 2 4 2" xfId="16547"/>
    <cellStyle name="Normal 5 2 3 6 2 2 5" xfId="16548"/>
    <cellStyle name="Normal 5 2 3 6 2 3" xfId="16549"/>
    <cellStyle name="Normal 5 2 3 6 2 3 2" xfId="16550"/>
    <cellStyle name="Normal 5 2 3 6 2 3 2 2" xfId="16551"/>
    <cellStyle name="Normal 5 2 3 6 2 3 2 2 2" xfId="16552"/>
    <cellStyle name="Normal 5 2 3 6 2 3 2 3" xfId="16553"/>
    <cellStyle name="Normal 5 2 3 6 2 3 3" xfId="16554"/>
    <cellStyle name="Normal 5 2 3 6 2 3 3 2" xfId="16555"/>
    <cellStyle name="Normal 5 2 3 6 2 3 4" xfId="16556"/>
    <cellStyle name="Normal 5 2 3 6 2 4" xfId="16557"/>
    <cellStyle name="Normal 5 2 3 6 2 4 2" xfId="16558"/>
    <cellStyle name="Normal 5 2 3 6 2 4 2 2" xfId="16559"/>
    <cellStyle name="Normal 5 2 3 6 2 4 2 2 2" xfId="16560"/>
    <cellStyle name="Normal 5 2 3 6 2 4 2 3" xfId="16561"/>
    <cellStyle name="Normal 5 2 3 6 2 4 3" xfId="16562"/>
    <cellStyle name="Normal 5 2 3 6 2 4 3 2" xfId="16563"/>
    <cellStyle name="Normal 5 2 3 6 2 4 4" xfId="16564"/>
    <cellStyle name="Normal 5 2 3 6 2 5" xfId="16565"/>
    <cellStyle name="Normal 5 2 3 6 2 5 2" xfId="16566"/>
    <cellStyle name="Normal 5 2 3 6 2 5 2 2" xfId="16567"/>
    <cellStyle name="Normal 5 2 3 6 2 5 3" xfId="16568"/>
    <cellStyle name="Normal 5 2 3 6 2 6" xfId="16569"/>
    <cellStyle name="Normal 5 2 3 6 2 6 2" xfId="16570"/>
    <cellStyle name="Normal 5 2 3 6 2 7" xfId="16571"/>
    <cellStyle name="Normal 5 2 3 6 3" xfId="16572"/>
    <cellStyle name="Normal 5 2 3 6 3 2" xfId="16573"/>
    <cellStyle name="Normal 5 2 3 6 3 2 2" xfId="16574"/>
    <cellStyle name="Normal 5 2 3 6 3 2 2 2" xfId="16575"/>
    <cellStyle name="Normal 5 2 3 6 3 2 2 2 2" xfId="16576"/>
    <cellStyle name="Normal 5 2 3 6 3 2 2 3" xfId="16577"/>
    <cellStyle name="Normal 5 2 3 6 3 2 3" xfId="16578"/>
    <cellStyle name="Normal 5 2 3 6 3 2 3 2" xfId="16579"/>
    <cellStyle name="Normal 5 2 3 6 3 2 4" xfId="16580"/>
    <cellStyle name="Normal 5 2 3 6 3 3" xfId="16581"/>
    <cellStyle name="Normal 5 2 3 6 3 3 2" xfId="16582"/>
    <cellStyle name="Normal 5 2 3 6 3 3 2 2" xfId="16583"/>
    <cellStyle name="Normal 5 2 3 6 3 3 3" xfId="16584"/>
    <cellStyle name="Normal 5 2 3 6 3 4" xfId="16585"/>
    <cellStyle name="Normal 5 2 3 6 3 4 2" xfId="16586"/>
    <cellStyle name="Normal 5 2 3 6 3 5" xfId="16587"/>
    <cellStyle name="Normal 5 2 3 6 4" xfId="16588"/>
    <cellStyle name="Normal 5 2 3 6 4 2" xfId="16589"/>
    <cellStyle name="Normal 5 2 3 6 4 2 2" xfId="16590"/>
    <cellStyle name="Normal 5 2 3 6 4 2 2 2" xfId="16591"/>
    <cellStyle name="Normal 5 2 3 6 4 2 3" xfId="16592"/>
    <cellStyle name="Normal 5 2 3 6 4 3" xfId="16593"/>
    <cellStyle name="Normal 5 2 3 6 4 3 2" xfId="16594"/>
    <cellStyle name="Normal 5 2 3 6 4 4" xfId="16595"/>
    <cellStyle name="Normal 5 2 3 6 5" xfId="16596"/>
    <cellStyle name="Normal 5 2 3 6 5 2" xfId="16597"/>
    <cellStyle name="Normal 5 2 3 6 5 2 2" xfId="16598"/>
    <cellStyle name="Normal 5 2 3 6 5 2 2 2" xfId="16599"/>
    <cellStyle name="Normal 5 2 3 6 5 2 3" xfId="16600"/>
    <cellStyle name="Normal 5 2 3 6 5 3" xfId="16601"/>
    <cellStyle name="Normal 5 2 3 6 5 3 2" xfId="16602"/>
    <cellStyle name="Normal 5 2 3 6 5 4" xfId="16603"/>
    <cellStyle name="Normal 5 2 3 6 6" xfId="16604"/>
    <cellStyle name="Normal 5 2 3 6 6 2" xfId="16605"/>
    <cellStyle name="Normal 5 2 3 6 6 2 2" xfId="16606"/>
    <cellStyle name="Normal 5 2 3 6 6 3" xfId="16607"/>
    <cellStyle name="Normal 5 2 3 6 7" xfId="16608"/>
    <cellStyle name="Normal 5 2 3 6 7 2" xfId="16609"/>
    <cellStyle name="Normal 5 2 3 6 8" xfId="16610"/>
    <cellStyle name="Normal 5 2 3 7" xfId="16611"/>
    <cellStyle name="Normal 5 2 3 7 2" xfId="16612"/>
    <cellStyle name="Normal 5 2 3 7 2 2" xfId="16613"/>
    <cellStyle name="Normal 5 2 3 7 2 2 2" xfId="16614"/>
    <cellStyle name="Normal 5 2 3 7 2 2 2 2" xfId="16615"/>
    <cellStyle name="Normal 5 2 3 7 2 2 2 2 2" xfId="16616"/>
    <cellStyle name="Normal 5 2 3 7 2 2 2 2 2 2" xfId="16617"/>
    <cellStyle name="Normal 5 2 3 7 2 2 2 2 3" xfId="16618"/>
    <cellStyle name="Normal 5 2 3 7 2 2 2 3" xfId="16619"/>
    <cellStyle name="Normal 5 2 3 7 2 2 2 3 2" xfId="16620"/>
    <cellStyle name="Normal 5 2 3 7 2 2 2 4" xfId="16621"/>
    <cellStyle name="Normal 5 2 3 7 2 2 3" xfId="16622"/>
    <cellStyle name="Normal 5 2 3 7 2 2 3 2" xfId="16623"/>
    <cellStyle name="Normal 5 2 3 7 2 2 3 2 2" xfId="16624"/>
    <cellStyle name="Normal 5 2 3 7 2 2 3 3" xfId="16625"/>
    <cellStyle name="Normal 5 2 3 7 2 2 4" xfId="16626"/>
    <cellStyle name="Normal 5 2 3 7 2 2 4 2" xfId="16627"/>
    <cellStyle name="Normal 5 2 3 7 2 2 5" xfId="16628"/>
    <cellStyle name="Normal 5 2 3 7 2 3" xfId="16629"/>
    <cellStyle name="Normal 5 2 3 7 2 3 2" xfId="16630"/>
    <cellStyle name="Normal 5 2 3 7 2 3 2 2" xfId="16631"/>
    <cellStyle name="Normal 5 2 3 7 2 3 2 2 2" xfId="16632"/>
    <cellStyle name="Normal 5 2 3 7 2 3 2 3" xfId="16633"/>
    <cellStyle name="Normal 5 2 3 7 2 3 3" xfId="16634"/>
    <cellStyle name="Normal 5 2 3 7 2 3 3 2" xfId="16635"/>
    <cellStyle name="Normal 5 2 3 7 2 3 4" xfId="16636"/>
    <cellStyle name="Normal 5 2 3 7 2 4" xfId="16637"/>
    <cellStyle name="Normal 5 2 3 7 2 4 2" xfId="16638"/>
    <cellStyle name="Normal 5 2 3 7 2 4 2 2" xfId="16639"/>
    <cellStyle name="Normal 5 2 3 7 2 4 2 2 2" xfId="16640"/>
    <cellStyle name="Normal 5 2 3 7 2 4 2 3" xfId="16641"/>
    <cellStyle name="Normal 5 2 3 7 2 4 3" xfId="16642"/>
    <cellStyle name="Normal 5 2 3 7 2 4 3 2" xfId="16643"/>
    <cellStyle name="Normal 5 2 3 7 2 4 4" xfId="16644"/>
    <cellStyle name="Normal 5 2 3 7 2 5" xfId="16645"/>
    <cellStyle name="Normal 5 2 3 7 2 5 2" xfId="16646"/>
    <cellStyle name="Normal 5 2 3 7 2 5 2 2" xfId="16647"/>
    <cellStyle name="Normal 5 2 3 7 2 5 3" xfId="16648"/>
    <cellStyle name="Normal 5 2 3 7 2 6" xfId="16649"/>
    <cellStyle name="Normal 5 2 3 7 2 6 2" xfId="16650"/>
    <cellStyle name="Normal 5 2 3 7 2 7" xfId="16651"/>
    <cellStyle name="Normal 5 2 3 7 3" xfId="16652"/>
    <cellStyle name="Normal 5 2 3 7 3 2" xfId="16653"/>
    <cellStyle name="Normal 5 2 3 7 3 2 2" xfId="16654"/>
    <cellStyle name="Normal 5 2 3 7 3 2 2 2" xfId="16655"/>
    <cellStyle name="Normal 5 2 3 7 3 2 2 2 2" xfId="16656"/>
    <cellStyle name="Normal 5 2 3 7 3 2 2 3" xfId="16657"/>
    <cellStyle name="Normal 5 2 3 7 3 2 3" xfId="16658"/>
    <cellStyle name="Normal 5 2 3 7 3 2 3 2" xfId="16659"/>
    <cellStyle name="Normal 5 2 3 7 3 2 4" xfId="16660"/>
    <cellStyle name="Normal 5 2 3 7 3 3" xfId="16661"/>
    <cellStyle name="Normal 5 2 3 7 3 3 2" xfId="16662"/>
    <cellStyle name="Normal 5 2 3 7 3 3 2 2" xfId="16663"/>
    <cellStyle name="Normal 5 2 3 7 3 3 3" xfId="16664"/>
    <cellStyle name="Normal 5 2 3 7 3 4" xfId="16665"/>
    <cellStyle name="Normal 5 2 3 7 3 4 2" xfId="16666"/>
    <cellStyle name="Normal 5 2 3 7 3 5" xfId="16667"/>
    <cellStyle name="Normal 5 2 3 7 4" xfId="16668"/>
    <cellStyle name="Normal 5 2 3 7 4 2" xfId="16669"/>
    <cellStyle name="Normal 5 2 3 7 4 2 2" xfId="16670"/>
    <cellStyle name="Normal 5 2 3 7 4 2 2 2" xfId="16671"/>
    <cellStyle name="Normal 5 2 3 7 4 2 3" xfId="16672"/>
    <cellStyle name="Normal 5 2 3 7 4 3" xfId="16673"/>
    <cellStyle name="Normal 5 2 3 7 4 3 2" xfId="16674"/>
    <cellStyle name="Normal 5 2 3 7 4 4" xfId="16675"/>
    <cellStyle name="Normal 5 2 3 7 5" xfId="16676"/>
    <cellStyle name="Normal 5 2 3 7 5 2" xfId="16677"/>
    <cellStyle name="Normal 5 2 3 7 5 2 2" xfId="16678"/>
    <cellStyle name="Normal 5 2 3 7 5 2 2 2" xfId="16679"/>
    <cellStyle name="Normal 5 2 3 7 5 2 3" xfId="16680"/>
    <cellStyle name="Normal 5 2 3 7 5 3" xfId="16681"/>
    <cellStyle name="Normal 5 2 3 7 5 3 2" xfId="16682"/>
    <cellStyle name="Normal 5 2 3 7 5 4" xfId="16683"/>
    <cellStyle name="Normal 5 2 3 7 6" xfId="16684"/>
    <cellStyle name="Normal 5 2 3 7 6 2" xfId="16685"/>
    <cellStyle name="Normal 5 2 3 7 6 2 2" xfId="16686"/>
    <cellStyle name="Normal 5 2 3 7 6 3" xfId="16687"/>
    <cellStyle name="Normal 5 2 3 7 7" xfId="16688"/>
    <cellStyle name="Normal 5 2 3 7 7 2" xfId="16689"/>
    <cellStyle name="Normal 5 2 3 7 8" xfId="16690"/>
    <cellStyle name="Normal 5 2 3 8" xfId="16691"/>
    <cellStyle name="Normal 5 2 3 8 2" xfId="16692"/>
    <cellStyle name="Normal 5 2 3 8 2 2" xfId="16693"/>
    <cellStyle name="Normal 5 2 3 8 2 2 2" xfId="16694"/>
    <cellStyle name="Normal 5 2 3 8 2 2 2 2" xfId="16695"/>
    <cellStyle name="Normal 5 2 3 8 2 2 2 2 2" xfId="16696"/>
    <cellStyle name="Normal 5 2 3 8 2 2 2 3" xfId="16697"/>
    <cellStyle name="Normal 5 2 3 8 2 2 3" xfId="16698"/>
    <cellStyle name="Normal 5 2 3 8 2 2 3 2" xfId="16699"/>
    <cellStyle name="Normal 5 2 3 8 2 2 4" xfId="16700"/>
    <cellStyle name="Normal 5 2 3 8 2 3" xfId="16701"/>
    <cellStyle name="Normal 5 2 3 8 2 3 2" xfId="16702"/>
    <cellStyle name="Normal 5 2 3 8 2 3 2 2" xfId="16703"/>
    <cellStyle name="Normal 5 2 3 8 2 3 3" xfId="16704"/>
    <cellStyle name="Normal 5 2 3 8 2 4" xfId="16705"/>
    <cellStyle name="Normal 5 2 3 8 2 4 2" xfId="16706"/>
    <cellStyle name="Normal 5 2 3 8 2 5" xfId="16707"/>
    <cellStyle name="Normal 5 2 3 8 3" xfId="16708"/>
    <cellStyle name="Normal 5 2 3 8 3 2" xfId="16709"/>
    <cellStyle name="Normal 5 2 3 8 3 2 2" xfId="16710"/>
    <cellStyle name="Normal 5 2 3 8 3 2 2 2" xfId="16711"/>
    <cellStyle name="Normal 5 2 3 8 3 2 3" xfId="16712"/>
    <cellStyle name="Normal 5 2 3 8 3 3" xfId="16713"/>
    <cellStyle name="Normal 5 2 3 8 3 3 2" xfId="16714"/>
    <cellStyle name="Normal 5 2 3 8 3 4" xfId="16715"/>
    <cellStyle name="Normal 5 2 3 8 4" xfId="16716"/>
    <cellStyle name="Normal 5 2 3 8 4 2" xfId="16717"/>
    <cellStyle name="Normal 5 2 3 8 4 2 2" xfId="16718"/>
    <cellStyle name="Normal 5 2 3 8 4 2 2 2" xfId="16719"/>
    <cellStyle name="Normal 5 2 3 8 4 2 3" xfId="16720"/>
    <cellStyle name="Normal 5 2 3 8 4 3" xfId="16721"/>
    <cellStyle name="Normal 5 2 3 8 4 3 2" xfId="16722"/>
    <cellStyle name="Normal 5 2 3 8 4 4" xfId="16723"/>
    <cellStyle name="Normal 5 2 3 8 5" xfId="16724"/>
    <cellStyle name="Normal 5 2 3 8 5 2" xfId="16725"/>
    <cellStyle name="Normal 5 2 3 8 5 2 2" xfId="16726"/>
    <cellStyle name="Normal 5 2 3 8 5 3" xfId="16727"/>
    <cellStyle name="Normal 5 2 3 8 6" xfId="16728"/>
    <cellStyle name="Normal 5 2 3 8 6 2" xfId="16729"/>
    <cellStyle name="Normal 5 2 3 8 7" xfId="16730"/>
    <cellStyle name="Normal 5 2 3 9" xfId="16731"/>
    <cellStyle name="Normal 5 2 3 9 2" xfId="16732"/>
    <cellStyle name="Normal 5 2 3 9 2 2" xfId="16733"/>
    <cellStyle name="Normal 5 2 3 9 2 2 2" xfId="16734"/>
    <cellStyle name="Normal 5 2 3 9 2 2 2 2" xfId="16735"/>
    <cellStyle name="Normal 5 2 3 9 2 2 3" xfId="16736"/>
    <cellStyle name="Normal 5 2 3 9 2 3" xfId="16737"/>
    <cellStyle name="Normal 5 2 3 9 2 3 2" xfId="16738"/>
    <cellStyle name="Normal 5 2 3 9 2 4" xfId="16739"/>
    <cellStyle name="Normal 5 2 3 9 3" xfId="16740"/>
    <cellStyle name="Normal 5 2 3 9 3 2" xfId="16741"/>
    <cellStyle name="Normal 5 2 3 9 3 2 2" xfId="16742"/>
    <cellStyle name="Normal 5 2 3 9 3 2 2 2" xfId="16743"/>
    <cellStyle name="Normal 5 2 3 9 3 2 3" xfId="16744"/>
    <cellStyle name="Normal 5 2 3 9 3 3" xfId="16745"/>
    <cellStyle name="Normal 5 2 3 9 3 3 2" xfId="16746"/>
    <cellStyle name="Normal 5 2 3 9 3 4" xfId="16747"/>
    <cellStyle name="Normal 5 2 3 9 4" xfId="16748"/>
    <cellStyle name="Normal 5 2 3 9 4 2" xfId="16749"/>
    <cellStyle name="Normal 5 2 3 9 4 2 2" xfId="16750"/>
    <cellStyle name="Normal 5 2 3 9 4 3" xfId="16751"/>
    <cellStyle name="Normal 5 2 3 9 5" xfId="16752"/>
    <cellStyle name="Normal 5 2 3 9 5 2" xfId="16753"/>
    <cellStyle name="Normal 5 2 3 9 6" xfId="16754"/>
    <cellStyle name="Normal 5 2 4" xfId="16755"/>
    <cellStyle name="Normal 5 2 4 10" xfId="16756"/>
    <cellStyle name="Normal 5 2 4 10 2" xfId="16757"/>
    <cellStyle name="Normal 5 2 4 10 2 2" xfId="16758"/>
    <cellStyle name="Normal 5 2 4 10 2 2 2" xfId="16759"/>
    <cellStyle name="Normal 5 2 4 10 2 3" xfId="16760"/>
    <cellStyle name="Normal 5 2 4 10 3" xfId="16761"/>
    <cellStyle name="Normal 5 2 4 10 3 2" xfId="16762"/>
    <cellStyle name="Normal 5 2 4 10 4" xfId="16763"/>
    <cellStyle name="Normal 5 2 4 11" xfId="16764"/>
    <cellStyle name="Normal 5 2 4 11 2" xfId="16765"/>
    <cellStyle name="Normal 5 2 4 11 2 2" xfId="16766"/>
    <cellStyle name="Normal 5 2 4 11 3" xfId="16767"/>
    <cellStyle name="Normal 5 2 4 12" xfId="16768"/>
    <cellStyle name="Normal 5 2 4 12 2" xfId="16769"/>
    <cellStyle name="Normal 5 2 4 13" xfId="16770"/>
    <cellStyle name="Normal 5 2 4 14" xfId="16771"/>
    <cellStyle name="Normal 5 2 4 2" xfId="16772"/>
    <cellStyle name="Normal 5 2 4 2 10" xfId="16773"/>
    <cellStyle name="Normal 5 2 4 2 10 2" xfId="16774"/>
    <cellStyle name="Normal 5 2 4 2 10 2 2" xfId="16775"/>
    <cellStyle name="Normal 5 2 4 2 10 3" xfId="16776"/>
    <cellStyle name="Normal 5 2 4 2 11" xfId="16777"/>
    <cellStyle name="Normal 5 2 4 2 11 2" xfId="16778"/>
    <cellStyle name="Normal 5 2 4 2 12" xfId="16779"/>
    <cellStyle name="Normal 5 2 4 2 13" xfId="16780"/>
    <cellStyle name="Normal 5 2 4 2 2" xfId="16781"/>
    <cellStyle name="Normal 5 2 4 2 2 2" xfId="16782"/>
    <cellStyle name="Normal 5 2 4 2 2 2 2" xfId="16783"/>
    <cellStyle name="Normal 5 2 4 2 2 2 2 2" xfId="16784"/>
    <cellStyle name="Normal 5 2 4 2 2 2 2 2 2" xfId="16785"/>
    <cellStyle name="Normal 5 2 4 2 2 2 2 2 2 2" xfId="16786"/>
    <cellStyle name="Normal 5 2 4 2 2 2 2 2 2 2 2" xfId="16787"/>
    <cellStyle name="Normal 5 2 4 2 2 2 2 2 2 3" xfId="16788"/>
    <cellStyle name="Normal 5 2 4 2 2 2 2 2 3" xfId="16789"/>
    <cellStyle name="Normal 5 2 4 2 2 2 2 2 3 2" xfId="16790"/>
    <cellStyle name="Normal 5 2 4 2 2 2 2 2 4" xfId="16791"/>
    <cellStyle name="Normal 5 2 4 2 2 2 2 3" xfId="16792"/>
    <cellStyle name="Normal 5 2 4 2 2 2 2 3 2" xfId="16793"/>
    <cellStyle name="Normal 5 2 4 2 2 2 2 3 2 2" xfId="16794"/>
    <cellStyle name="Normal 5 2 4 2 2 2 2 3 3" xfId="16795"/>
    <cellStyle name="Normal 5 2 4 2 2 2 2 4" xfId="16796"/>
    <cellStyle name="Normal 5 2 4 2 2 2 2 4 2" xfId="16797"/>
    <cellStyle name="Normal 5 2 4 2 2 2 2 5" xfId="16798"/>
    <cellStyle name="Normal 5 2 4 2 2 2 3" xfId="16799"/>
    <cellStyle name="Normal 5 2 4 2 2 2 3 2" xfId="16800"/>
    <cellStyle name="Normal 5 2 4 2 2 2 3 2 2" xfId="16801"/>
    <cellStyle name="Normal 5 2 4 2 2 2 3 2 2 2" xfId="16802"/>
    <cellStyle name="Normal 5 2 4 2 2 2 3 2 3" xfId="16803"/>
    <cellStyle name="Normal 5 2 4 2 2 2 3 3" xfId="16804"/>
    <cellStyle name="Normal 5 2 4 2 2 2 3 3 2" xfId="16805"/>
    <cellStyle name="Normal 5 2 4 2 2 2 3 4" xfId="16806"/>
    <cellStyle name="Normal 5 2 4 2 2 2 4" xfId="16807"/>
    <cellStyle name="Normal 5 2 4 2 2 2 4 2" xfId="16808"/>
    <cellStyle name="Normal 5 2 4 2 2 2 4 2 2" xfId="16809"/>
    <cellStyle name="Normal 5 2 4 2 2 2 4 2 2 2" xfId="16810"/>
    <cellStyle name="Normal 5 2 4 2 2 2 4 2 3" xfId="16811"/>
    <cellStyle name="Normal 5 2 4 2 2 2 4 3" xfId="16812"/>
    <cellStyle name="Normal 5 2 4 2 2 2 4 3 2" xfId="16813"/>
    <cellStyle name="Normal 5 2 4 2 2 2 4 4" xfId="16814"/>
    <cellStyle name="Normal 5 2 4 2 2 2 5" xfId="16815"/>
    <cellStyle name="Normal 5 2 4 2 2 2 5 2" xfId="16816"/>
    <cellStyle name="Normal 5 2 4 2 2 2 5 2 2" xfId="16817"/>
    <cellStyle name="Normal 5 2 4 2 2 2 5 3" xfId="16818"/>
    <cellStyle name="Normal 5 2 4 2 2 2 6" xfId="16819"/>
    <cellStyle name="Normal 5 2 4 2 2 2 6 2" xfId="16820"/>
    <cellStyle name="Normal 5 2 4 2 2 2 7" xfId="16821"/>
    <cellStyle name="Normal 5 2 4 2 2 3" xfId="16822"/>
    <cellStyle name="Normal 5 2 4 2 2 3 2" xfId="16823"/>
    <cellStyle name="Normal 5 2 4 2 2 3 2 2" xfId="16824"/>
    <cellStyle name="Normal 5 2 4 2 2 3 2 2 2" xfId="16825"/>
    <cellStyle name="Normal 5 2 4 2 2 3 2 2 2 2" xfId="16826"/>
    <cellStyle name="Normal 5 2 4 2 2 3 2 2 3" xfId="16827"/>
    <cellStyle name="Normal 5 2 4 2 2 3 2 3" xfId="16828"/>
    <cellStyle name="Normal 5 2 4 2 2 3 2 3 2" xfId="16829"/>
    <cellStyle name="Normal 5 2 4 2 2 3 2 4" xfId="16830"/>
    <cellStyle name="Normal 5 2 4 2 2 3 3" xfId="16831"/>
    <cellStyle name="Normal 5 2 4 2 2 3 3 2" xfId="16832"/>
    <cellStyle name="Normal 5 2 4 2 2 3 3 2 2" xfId="16833"/>
    <cellStyle name="Normal 5 2 4 2 2 3 3 2 2 2" xfId="16834"/>
    <cellStyle name="Normal 5 2 4 2 2 3 3 2 3" xfId="16835"/>
    <cellStyle name="Normal 5 2 4 2 2 3 3 3" xfId="16836"/>
    <cellStyle name="Normal 5 2 4 2 2 3 3 3 2" xfId="16837"/>
    <cellStyle name="Normal 5 2 4 2 2 3 3 4" xfId="16838"/>
    <cellStyle name="Normal 5 2 4 2 2 3 4" xfId="16839"/>
    <cellStyle name="Normal 5 2 4 2 2 3 4 2" xfId="16840"/>
    <cellStyle name="Normal 5 2 4 2 2 3 4 2 2" xfId="16841"/>
    <cellStyle name="Normal 5 2 4 2 2 3 4 3" xfId="16842"/>
    <cellStyle name="Normal 5 2 4 2 2 3 5" xfId="16843"/>
    <cellStyle name="Normal 5 2 4 2 2 3 5 2" xfId="16844"/>
    <cellStyle name="Normal 5 2 4 2 2 3 6" xfId="16845"/>
    <cellStyle name="Normal 5 2 4 2 2 4" xfId="16846"/>
    <cellStyle name="Normal 5 2 4 2 2 4 2" xfId="16847"/>
    <cellStyle name="Normal 5 2 4 2 2 4 2 2" xfId="16848"/>
    <cellStyle name="Normal 5 2 4 2 2 4 2 2 2" xfId="16849"/>
    <cellStyle name="Normal 5 2 4 2 2 4 2 3" xfId="16850"/>
    <cellStyle name="Normal 5 2 4 2 2 4 3" xfId="16851"/>
    <cellStyle name="Normal 5 2 4 2 2 4 3 2" xfId="16852"/>
    <cellStyle name="Normal 5 2 4 2 2 4 4" xfId="16853"/>
    <cellStyle name="Normal 5 2 4 2 2 5" xfId="16854"/>
    <cellStyle name="Normal 5 2 4 2 2 5 2" xfId="16855"/>
    <cellStyle name="Normal 5 2 4 2 2 5 2 2" xfId="16856"/>
    <cellStyle name="Normal 5 2 4 2 2 5 2 2 2" xfId="16857"/>
    <cellStyle name="Normal 5 2 4 2 2 5 2 3" xfId="16858"/>
    <cellStyle name="Normal 5 2 4 2 2 5 3" xfId="16859"/>
    <cellStyle name="Normal 5 2 4 2 2 5 3 2" xfId="16860"/>
    <cellStyle name="Normal 5 2 4 2 2 5 4" xfId="16861"/>
    <cellStyle name="Normal 5 2 4 2 2 6" xfId="16862"/>
    <cellStyle name="Normal 5 2 4 2 2 6 2" xfId="16863"/>
    <cellStyle name="Normal 5 2 4 2 2 6 2 2" xfId="16864"/>
    <cellStyle name="Normal 5 2 4 2 2 6 3" xfId="16865"/>
    <cellStyle name="Normal 5 2 4 2 2 7" xfId="16866"/>
    <cellStyle name="Normal 5 2 4 2 2 7 2" xfId="16867"/>
    <cellStyle name="Normal 5 2 4 2 2 8" xfId="16868"/>
    <cellStyle name="Normal 5 2 4 2 2 9" xfId="16869"/>
    <cellStyle name="Normal 5 2 4 2 3" xfId="16870"/>
    <cellStyle name="Normal 5 2 4 2 3 2" xfId="16871"/>
    <cellStyle name="Normal 5 2 4 2 3 2 2" xfId="16872"/>
    <cellStyle name="Normal 5 2 4 2 3 2 2 2" xfId="16873"/>
    <cellStyle name="Normal 5 2 4 2 3 2 2 2 2" xfId="16874"/>
    <cellStyle name="Normal 5 2 4 2 3 2 2 2 2 2" xfId="16875"/>
    <cellStyle name="Normal 5 2 4 2 3 2 2 2 2 2 2" xfId="16876"/>
    <cellStyle name="Normal 5 2 4 2 3 2 2 2 2 3" xfId="16877"/>
    <cellStyle name="Normal 5 2 4 2 3 2 2 2 3" xfId="16878"/>
    <cellStyle name="Normal 5 2 4 2 3 2 2 2 3 2" xfId="16879"/>
    <cellStyle name="Normal 5 2 4 2 3 2 2 2 4" xfId="16880"/>
    <cellStyle name="Normal 5 2 4 2 3 2 2 3" xfId="16881"/>
    <cellStyle name="Normal 5 2 4 2 3 2 2 3 2" xfId="16882"/>
    <cellStyle name="Normal 5 2 4 2 3 2 2 3 2 2" xfId="16883"/>
    <cellStyle name="Normal 5 2 4 2 3 2 2 3 3" xfId="16884"/>
    <cellStyle name="Normal 5 2 4 2 3 2 2 4" xfId="16885"/>
    <cellStyle name="Normal 5 2 4 2 3 2 2 4 2" xfId="16886"/>
    <cellStyle name="Normal 5 2 4 2 3 2 2 5" xfId="16887"/>
    <cellStyle name="Normal 5 2 4 2 3 2 3" xfId="16888"/>
    <cellStyle name="Normal 5 2 4 2 3 2 3 2" xfId="16889"/>
    <cellStyle name="Normal 5 2 4 2 3 2 3 2 2" xfId="16890"/>
    <cellStyle name="Normal 5 2 4 2 3 2 3 2 2 2" xfId="16891"/>
    <cellStyle name="Normal 5 2 4 2 3 2 3 2 3" xfId="16892"/>
    <cellStyle name="Normal 5 2 4 2 3 2 3 3" xfId="16893"/>
    <cellStyle name="Normal 5 2 4 2 3 2 3 3 2" xfId="16894"/>
    <cellStyle name="Normal 5 2 4 2 3 2 3 4" xfId="16895"/>
    <cellStyle name="Normal 5 2 4 2 3 2 4" xfId="16896"/>
    <cellStyle name="Normal 5 2 4 2 3 2 4 2" xfId="16897"/>
    <cellStyle name="Normal 5 2 4 2 3 2 4 2 2" xfId="16898"/>
    <cellStyle name="Normal 5 2 4 2 3 2 4 2 2 2" xfId="16899"/>
    <cellStyle name="Normal 5 2 4 2 3 2 4 2 3" xfId="16900"/>
    <cellStyle name="Normal 5 2 4 2 3 2 4 3" xfId="16901"/>
    <cellStyle name="Normal 5 2 4 2 3 2 4 3 2" xfId="16902"/>
    <cellStyle name="Normal 5 2 4 2 3 2 4 4" xfId="16903"/>
    <cellStyle name="Normal 5 2 4 2 3 2 5" xfId="16904"/>
    <cellStyle name="Normal 5 2 4 2 3 2 5 2" xfId="16905"/>
    <cellStyle name="Normal 5 2 4 2 3 2 5 2 2" xfId="16906"/>
    <cellStyle name="Normal 5 2 4 2 3 2 5 3" xfId="16907"/>
    <cellStyle name="Normal 5 2 4 2 3 2 6" xfId="16908"/>
    <cellStyle name="Normal 5 2 4 2 3 2 6 2" xfId="16909"/>
    <cellStyle name="Normal 5 2 4 2 3 2 7" xfId="16910"/>
    <cellStyle name="Normal 5 2 4 2 3 3" xfId="16911"/>
    <cellStyle name="Normal 5 2 4 2 3 3 2" xfId="16912"/>
    <cellStyle name="Normal 5 2 4 2 3 3 2 2" xfId="16913"/>
    <cellStyle name="Normal 5 2 4 2 3 3 2 2 2" xfId="16914"/>
    <cellStyle name="Normal 5 2 4 2 3 3 2 2 2 2" xfId="16915"/>
    <cellStyle name="Normal 5 2 4 2 3 3 2 2 3" xfId="16916"/>
    <cellStyle name="Normal 5 2 4 2 3 3 2 3" xfId="16917"/>
    <cellStyle name="Normal 5 2 4 2 3 3 2 3 2" xfId="16918"/>
    <cellStyle name="Normal 5 2 4 2 3 3 2 4" xfId="16919"/>
    <cellStyle name="Normal 5 2 4 2 3 3 3" xfId="16920"/>
    <cellStyle name="Normal 5 2 4 2 3 3 3 2" xfId="16921"/>
    <cellStyle name="Normal 5 2 4 2 3 3 3 2 2" xfId="16922"/>
    <cellStyle name="Normal 5 2 4 2 3 3 3 2 2 2" xfId="16923"/>
    <cellStyle name="Normal 5 2 4 2 3 3 3 2 3" xfId="16924"/>
    <cellStyle name="Normal 5 2 4 2 3 3 3 3" xfId="16925"/>
    <cellStyle name="Normal 5 2 4 2 3 3 3 3 2" xfId="16926"/>
    <cellStyle name="Normal 5 2 4 2 3 3 3 4" xfId="16927"/>
    <cellStyle name="Normal 5 2 4 2 3 3 4" xfId="16928"/>
    <cellStyle name="Normal 5 2 4 2 3 3 4 2" xfId="16929"/>
    <cellStyle name="Normal 5 2 4 2 3 3 4 2 2" xfId="16930"/>
    <cellStyle name="Normal 5 2 4 2 3 3 4 3" xfId="16931"/>
    <cellStyle name="Normal 5 2 4 2 3 3 5" xfId="16932"/>
    <cellStyle name="Normal 5 2 4 2 3 3 5 2" xfId="16933"/>
    <cellStyle name="Normal 5 2 4 2 3 3 6" xfId="16934"/>
    <cellStyle name="Normal 5 2 4 2 3 4" xfId="16935"/>
    <cellStyle name="Normal 5 2 4 2 3 4 2" xfId="16936"/>
    <cellStyle name="Normal 5 2 4 2 3 4 2 2" xfId="16937"/>
    <cellStyle name="Normal 5 2 4 2 3 4 2 2 2" xfId="16938"/>
    <cellStyle name="Normal 5 2 4 2 3 4 2 3" xfId="16939"/>
    <cellStyle name="Normal 5 2 4 2 3 4 3" xfId="16940"/>
    <cellStyle name="Normal 5 2 4 2 3 4 3 2" xfId="16941"/>
    <cellStyle name="Normal 5 2 4 2 3 4 4" xfId="16942"/>
    <cellStyle name="Normal 5 2 4 2 3 5" xfId="16943"/>
    <cellStyle name="Normal 5 2 4 2 3 5 2" xfId="16944"/>
    <cellStyle name="Normal 5 2 4 2 3 5 2 2" xfId="16945"/>
    <cellStyle name="Normal 5 2 4 2 3 5 2 2 2" xfId="16946"/>
    <cellStyle name="Normal 5 2 4 2 3 5 2 3" xfId="16947"/>
    <cellStyle name="Normal 5 2 4 2 3 5 3" xfId="16948"/>
    <cellStyle name="Normal 5 2 4 2 3 5 3 2" xfId="16949"/>
    <cellStyle name="Normal 5 2 4 2 3 5 4" xfId="16950"/>
    <cellStyle name="Normal 5 2 4 2 3 6" xfId="16951"/>
    <cellStyle name="Normal 5 2 4 2 3 6 2" xfId="16952"/>
    <cellStyle name="Normal 5 2 4 2 3 6 2 2" xfId="16953"/>
    <cellStyle name="Normal 5 2 4 2 3 6 3" xfId="16954"/>
    <cellStyle name="Normal 5 2 4 2 3 7" xfId="16955"/>
    <cellStyle name="Normal 5 2 4 2 3 7 2" xfId="16956"/>
    <cellStyle name="Normal 5 2 4 2 3 8" xfId="16957"/>
    <cellStyle name="Normal 5 2 4 2 3 9" xfId="16958"/>
    <cellStyle name="Normal 5 2 4 2 4" xfId="16959"/>
    <cellStyle name="Normal 5 2 4 2 4 2" xfId="16960"/>
    <cellStyle name="Normal 5 2 4 2 4 2 2" xfId="16961"/>
    <cellStyle name="Normal 5 2 4 2 4 2 2 2" xfId="16962"/>
    <cellStyle name="Normal 5 2 4 2 4 2 2 2 2" xfId="16963"/>
    <cellStyle name="Normal 5 2 4 2 4 2 2 2 2 2" xfId="16964"/>
    <cellStyle name="Normal 5 2 4 2 4 2 2 2 2 2 2" xfId="16965"/>
    <cellStyle name="Normal 5 2 4 2 4 2 2 2 2 3" xfId="16966"/>
    <cellStyle name="Normal 5 2 4 2 4 2 2 2 3" xfId="16967"/>
    <cellStyle name="Normal 5 2 4 2 4 2 2 2 3 2" xfId="16968"/>
    <cellStyle name="Normal 5 2 4 2 4 2 2 2 4" xfId="16969"/>
    <cellStyle name="Normal 5 2 4 2 4 2 2 3" xfId="16970"/>
    <cellStyle name="Normal 5 2 4 2 4 2 2 3 2" xfId="16971"/>
    <cellStyle name="Normal 5 2 4 2 4 2 2 3 2 2" xfId="16972"/>
    <cellStyle name="Normal 5 2 4 2 4 2 2 3 3" xfId="16973"/>
    <cellStyle name="Normal 5 2 4 2 4 2 2 4" xfId="16974"/>
    <cellStyle name="Normal 5 2 4 2 4 2 2 4 2" xfId="16975"/>
    <cellStyle name="Normal 5 2 4 2 4 2 2 5" xfId="16976"/>
    <cellStyle name="Normal 5 2 4 2 4 2 3" xfId="16977"/>
    <cellStyle name="Normal 5 2 4 2 4 2 3 2" xfId="16978"/>
    <cellStyle name="Normal 5 2 4 2 4 2 3 2 2" xfId="16979"/>
    <cellStyle name="Normal 5 2 4 2 4 2 3 2 2 2" xfId="16980"/>
    <cellStyle name="Normal 5 2 4 2 4 2 3 2 3" xfId="16981"/>
    <cellStyle name="Normal 5 2 4 2 4 2 3 3" xfId="16982"/>
    <cellStyle name="Normal 5 2 4 2 4 2 3 3 2" xfId="16983"/>
    <cellStyle name="Normal 5 2 4 2 4 2 3 4" xfId="16984"/>
    <cellStyle name="Normal 5 2 4 2 4 2 4" xfId="16985"/>
    <cellStyle name="Normal 5 2 4 2 4 2 4 2" xfId="16986"/>
    <cellStyle name="Normal 5 2 4 2 4 2 4 2 2" xfId="16987"/>
    <cellStyle name="Normal 5 2 4 2 4 2 4 2 2 2" xfId="16988"/>
    <cellStyle name="Normal 5 2 4 2 4 2 4 2 3" xfId="16989"/>
    <cellStyle name="Normal 5 2 4 2 4 2 4 3" xfId="16990"/>
    <cellStyle name="Normal 5 2 4 2 4 2 4 3 2" xfId="16991"/>
    <cellStyle name="Normal 5 2 4 2 4 2 4 4" xfId="16992"/>
    <cellStyle name="Normal 5 2 4 2 4 2 5" xfId="16993"/>
    <cellStyle name="Normal 5 2 4 2 4 2 5 2" xfId="16994"/>
    <cellStyle name="Normal 5 2 4 2 4 2 5 2 2" xfId="16995"/>
    <cellStyle name="Normal 5 2 4 2 4 2 5 3" xfId="16996"/>
    <cellStyle name="Normal 5 2 4 2 4 2 6" xfId="16997"/>
    <cellStyle name="Normal 5 2 4 2 4 2 6 2" xfId="16998"/>
    <cellStyle name="Normal 5 2 4 2 4 2 7" xfId="16999"/>
    <cellStyle name="Normal 5 2 4 2 4 3" xfId="17000"/>
    <cellStyle name="Normal 5 2 4 2 4 3 2" xfId="17001"/>
    <cellStyle name="Normal 5 2 4 2 4 3 2 2" xfId="17002"/>
    <cellStyle name="Normal 5 2 4 2 4 3 2 2 2" xfId="17003"/>
    <cellStyle name="Normal 5 2 4 2 4 3 2 2 2 2" xfId="17004"/>
    <cellStyle name="Normal 5 2 4 2 4 3 2 2 3" xfId="17005"/>
    <cellStyle name="Normal 5 2 4 2 4 3 2 3" xfId="17006"/>
    <cellStyle name="Normal 5 2 4 2 4 3 2 3 2" xfId="17007"/>
    <cellStyle name="Normal 5 2 4 2 4 3 2 4" xfId="17008"/>
    <cellStyle name="Normal 5 2 4 2 4 3 3" xfId="17009"/>
    <cellStyle name="Normal 5 2 4 2 4 3 3 2" xfId="17010"/>
    <cellStyle name="Normal 5 2 4 2 4 3 3 2 2" xfId="17011"/>
    <cellStyle name="Normal 5 2 4 2 4 3 3 3" xfId="17012"/>
    <cellStyle name="Normal 5 2 4 2 4 3 4" xfId="17013"/>
    <cellStyle name="Normal 5 2 4 2 4 3 4 2" xfId="17014"/>
    <cellStyle name="Normal 5 2 4 2 4 3 5" xfId="17015"/>
    <cellStyle name="Normal 5 2 4 2 4 4" xfId="17016"/>
    <cellStyle name="Normal 5 2 4 2 4 4 2" xfId="17017"/>
    <cellStyle name="Normal 5 2 4 2 4 4 2 2" xfId="17018"/>
    <cellStyle name="Normal 5 2 4 2 4 4 2 2 2" xfId="17019"/>
    <cellStyle name="Normal 5 2 4 2 4 4 2 3" xfId="17020"/>
    <cellStyle name="Normal 5 2 4 2 4 4 3" xfId="17021"/>
    <cellStyle name="Normal 5 2 4 2 4 4 3 2" xfId="17022"/>
    <cellStyle name="Normal 5 2 4 2 4 4 4" xfId="17023"/>
    <cellStyle name="Normal 5 2 4 2 4 5" xfId="17024"/>
    <cellStyle name="Normal 5 2 4 2 4 5 2" xfId="17025"/>
    <cellStyle name="Normal 5 2 4 2 4 5 2 2" xfId="17026"/>
    <cellStyle name="Normal 5 2 4 2 4 5 2 2 2" xfId="17027"/>
    <cellStyle name="Normal 5 2 4 2 4 5 2 3" xfId="17028"/>
    <cellStyle name="Normal 5 2 4 2 4 5 3" xfId="17029"/>
    <cellStyle name="Normal 5 2 4 2 4 5 3 2" xfId="17030"/>
    <cellStyle name="Normal 5 2 4 2 4 5 4" xfId="17031"/>
    <cellStyle name="Normal 5 2 4 2 4 6" xfId="17032"/>
    <cellStyle name="Normal 5 2 4 2 4 6 2" xfId="17033"/>
    <cellStyle name="Normal 5 2 4 2 4 6 2 2" xfId="17034"/>
    <cellStyle name="Normal 5 2 4 2 4 6 3" xfId="17035"/>
    <cellStyle name="Normal 5 2 4 2 4 7" xfId="17036"/>
    <cellStyle name="Normal 5 2 4 2 4 7 2" xfId="17037"/>
    <cellStyle name="Normal 5 2 4 2 4 8" xfId="17038"/>
    <cellStyle name="Normal 5 2 4 2 5" xfId="17039"/>
    <cellStyle name="Normal 5 2 4 2 5 2" xfId="17040"/>
    <cellStyle name="Normal 5 2 4 2 5 2 2" xfId="17041"/>
    <cellStyle name="Normal 5 2 4 2 5 2 2 2" xfId="17042"/>
    <cellStyle name="Normal 5 2 4 2 5 2 2 2 2" xfId="17043"/>
    <cellStyle name="Normal 5 2 4 2 5 2 2 2 2 2" xfId="17044"/>
    <cellStyle name="Normal 5 2 4 2 5 2 2 2 2 2 2" xfId="17045"/>
    <cellStyle name="Normal 5 2 4 2 5 2 2 2 2 3" xfId="17046"/>
    <cellStyle name="Normal 5 2 4 2 5 2 2 2 3" xfId="17047"/>
    <cellStyle name="Normal 5 2 4 2 5 2 2 2 3 2" xfId="17048"/>
    <cellStyle name="Normal 5 2 4 2 5 2 2 2 4" xfId="17049"/>
    <cellStyle name="Normal 5 2 4 2 5 2 2 3" xfId="17050"/>
    <cellStyle name="Normal 5 2 4 2 5 2 2 3 2" xfId="17051"/>
    <cellStyle name="Normal 5 2 4 2 5 2 2 3 2 2" xfId="17052"/>
    <cellStyle name="Normal 5 2 4 2 5 2 2 3 3" xfId="17053"/>
    <cellStyle name="Normal 5 2 4 2 5 2 2 4" xfId="17054"/>
    <cellStyle name="Normal 5 2 4 2 5 2 2 4 2" xfId="17055"/>
    <cellStyle name="Normal 5 2 4 2 5 2 2 5" xfId="17056"/>
    <cellStyle name="Normal 5 2 4 2 5 2 3" xfId="17057"/>
    <cellStyle name="Normal 5 2 4 2 5 2 3 2" xfId="17058"/>
    <cellStyle name="Normal 5 2 4 2 5 2 3 2 2" xfId="17059"/>
    <cellStyle name="Normal 5 2 4 2 5 2 3 2 2 2" xfId="17060"/>
    <cellStyle name="Normal 5 2 4 2 5 2 3 2 3" xfId="17061"/>
    <cellStyle name="Normal 5 2 4 2 5 2 3 3" xfId="17062"/>
    <cellStyle name="Normal 5 2 4 2 5 2 3 3 2" xfId="17063"/>
    <cellStyle name="Normal 5 2 4 2 5 2 3 4" xfId="17064"/>
    <cellStyle name="Normal 5 2 4 2 5 2 4" xfId="17065"/>
    <cellStyle name="Normal 5 2 4 2 5 2 4 2" xfId="17066"/>
    <cellStyle name="Normal 5 2 4 2 5 2 4 2 2" xfId="17067"/>
    <cellStyle name="Normal 5 2 4 2 5 2 4 2 2 2" xfId="17068"/>
    <cellStyle name="Normal 5 2 4 2 5 2 4 2 3" xfId="17069"/>
    <cellStyle name="Normal 5 2 4 2 5 2 4 3" xfId="17070"/>
    <cellStyle name="Normal 5 2 4 2 5 2 4 3 2" xfId="17071"/>
    <cellStyle name="Normal 5 2 4 2 5 2 4 4" xfId="17072"/>
    <cellStyle name="Normal 5 2 4 2 5 2 5" xfId="17073"/>
    <cellStyle name="Normal 5 2 4 2 5 2 5 2" xfId="17074"/>
    <cellStyle name="Normal 5 2 4 2 5 2 5 2 2" xfId="17075"/>
    <cellStyle name="Normal 5 2 4 2 5 2 5 3" xfId="17076"/>
    <cellStyle name="Normal 5 2 4 2 5 2 6" xfId="17077"/>
    <cellStyle name="Normal 5 2 4 2 5 2 6 2" xfId="17078"/>
    <cellStyle name="Normal 5 2 4 2 5 2 7" xfId="17079"/>
    <cellStyle name="Normal 5 2 4 2 5 3" xfId="17080"/>
    <cellStyle name="Normal 5 2 4 2 5 3 2" xfId="17081"/>
    <cellStyle name="Normal 5 2 4 2 5 3 2 2" xfId="17082"/>
    <cellStyle name="Normal 5 2 4 2 5 3 2 2 2" xfId="17083"/>
    <cellStyle name="Normal 5 2 4 2 5 3 2 2 2 2" xfId="17084"/>
    <cellStyle name="Normal 5 2 4 2 5 3 2 2 3" xfId="17085"/>
    <cellStyle name="Normal 5 2 4 2 5 3 2 3" xfId="17086"/>
    <cellStyle name="Normal 5 2 4 2 5 3 2 3 2" xfId="17087"/>
    <cellStyle name="Normal 5 2 4 2 5 3 2 4" xfId="17088"/>
    <cellStyle name="Normal 5 2 4 2 5 3 3" xfId="17089"/>
    <cellStyle name="Normal 5 2 4 2 5 3 3 2" xfId="17090"/>
    <cellStyle name="Normal 5 2 4 2 5 3 3 2 2" xfId="17091"/>
    <cellStyle name="Normal 5 2 4 2 5 3 3 3" xfId="17092"/>
    <cellStyle name="Normal 5 2 4 2 5 3 4" xfId="17093"/>
    <cellStyle name="Normal 5 2 4 2 5 3 4 2" xfId="17094"/>
    <cellStyle name="Normal 5 2 4 2 5 3 5" xfId="17095"/>
    <cellStyle name="Normal 5 2 4 2 5 4" xfId="17096"/>
    <cellStyle name="Normal 5 2 4 2 5 4 2" xfId="17097"/>
    <cellStyle name="Normal 5 2 4 2 5 4 2 2" xfId="17098"/>
    <cellStyle name="Normal 5 2 4 2 5 4 2 2 2" xfId="17099"/>
    <cellStyle name="Normal 5 2 4 2 5 4 2 3" xfId="17100"/>
    <cellStyle name="Normal 5 2 4 2 5 4 3" xfId="17101"/>
    <cellStyle name="Normal 5 2 4 2 5 4 3 2" xfId="17102"/>
    <cellStyle name="Normal 5 2 4 2 5 4 4" xfId="17103"/>
    <cellStyle name="Normal 5 2 4 2 5 5" xfId="17104"/>
    <cellStyle name="Normal 5 2 4 2 5 5 2" xfId="17105"/>
    <cellStyle name="Normal 5 2 4 2 5 5 2 2" xfId="17106"/>
    <cellStyle name="Normal 5 2 4 2 5 5 2 2 2" xfId="17107"/>
    <cellStyle name="Normal 5 2 4 2 5 5 2 3" xfId="17108"/>
    <cellStyle name="Normal 5 2 4 2 5 5 3" xfId="17109"/>
    <cellStyle name="Normal 5 2 4 2 5 5 3 2" xfId="17110"/>
    <cellStyle name="Normal 5 2 4 2 5 5 4" xfId="17111"/>
    <cellStyle name="Normal 5 2 4 2 5 6" xfId="17112"/>
    <cellStyle name="Normal 5 2 4 2 5 6 2" xfId="17113"/>
    <cellStyle name="Normal 5 2 4 2 5 6 2 2" xfId="17114"/>
    <cellStyle name="Normal 5 2 4 2 5 6 3" xfId="17115"/>
    <cellStyle name="Normal 5 2 4 2 5 7" xfId="17116"/>
    <cellStyle name="Normal 5 2 4 2 5 7 2" xfId="17117"/>
    <cellStyle name="Normal 5 2 4 2 5 8" xfId="17118"/>
    <cellStyle name="Normal 5 2 4 2 6" xfId="17119"/>
    <cellStyle name="Normal 5 2 4 2 6 2" xfId="17120"/>
    <cellStyle name="Normal 5 2 4 2 6 2 2" xfId="17121"/>
    <cellStyle name="Normal 5 2 4 2 6 2 2 2" xfId="17122"/>
    <cellStyle name="Normal 5 2 4 2 6 2 2 2 2" xfId="17123"/>
    <cellStyle name="Normal 5 2 4 2 6 2 2 2 2 2" xfId="17124"/>
    <cellStyle name="Normal 5 2 4 2 6 2 2 2 3" xfId="17125"/>
    <cellStyle name="Normal 5 2 4 2 6 2 2 3" xfId="17126"/>
    <cellStyle name="Normal 5 2 4 2 6 2 2 3 2" xfId="17127"/>
    <cellStyle name="Normal 5 2 4 2 6 2 2 4" xfId="17128"/>
    <cellStyle name="Normal 5 2 4 2 6 2 3" xfId="17129"/>
    <cellStyle name="Normal 5 2 4 2 6 2 3 2" xfId="17130"/>
    <cellStyle name="Normal 5 2 4 2 6 2 3 2 2" xfId="17131"/>
    <cellStyle name="Normal 5 2 4 2 6 2 3 3" xfId="17132"/>
    <cellStyle name="Normal 5 2 4 2 6 2 4" xfId="17133"/>
    <cellStyle name="Normal 5 2 4 2 6 2 4 2" xfId="17134"/>
    <cellStyle name="Normal 5 2 4 2 6 2 5" xfId="17135"/>
    <cellStyle name="Normal 5 2 4 2 6 3" xfId="17136"/>
    <cellStyle name="Normal 5 2 4 2 6 3 2" xfId="17137"/>
    <cellStyle name="Normal 5 2 4 2 6 3 2 2" xfId="17138"/>
    <cellStyle name="Normal 5 2 4 2 6 3 2 2 2" xfId="17139"/>
    <cellStyle name="Normal 5 2 4 2 6 3 2 3" xfId="17140"/>
    <cellStyle name="Normal 5 2 4 2 6 3 3" xfId="17141"/>
    <cellStyle name="Normal 5 2 4 2 6 3 3 2" xfId="17142"/>
    <cellStyle name="Normal 5 2 4 2 6 3 4" xfId="17143"/>
    <cellStyle name="Normal 5 2 4 2 6 4" xfId="17144"/>
    <cellStyle name="Normal 5 2 4 2 6 4 2" xfId="17145"/>
    <cellStyle name="Normal 5 2 4 2 6 4 2 2" xfId="17146"/>
    <cellStyle name="Normal 5 2 4 2 6 4 2 2 2" xfId="17147"/>
    <cellStyle name="Normal 5 2 4 2 6 4 2 3" xfId="17148"/>
    <cellStyle name="Normal 5 2 4 2 6 4 3" xfId="17149"/>
    <cellStyle name="Normal 5 2 4 2 6 4 3 2" xfId="17150"/>
    <cellStyle name="Normal 5 2 4 2 6 4 4" xfId="17151"/>
    <cellStyle name="Normal 5 2 4 2 6 5" xfId="17152"/>
    <cellStyle name="Normal 5 2 4 2 6 5 2" xfId="17153"/>
    <cellStyle name="Normal 5 2 4 2 6 5 2 2" xfId="17154"/>
    <cellStyle name="Normal 5 2 4 2 6 5 3" xfId="17155"/>
    <cellStyle name="Normal 5 2 4 2 6 6" xfId="17156"/>
    <cellStyle name="Normal 5 2 4 2 6 6 2" xfId="17157"/>
    <cellStyle name="Normal 5 2 4 2 6 7" xfId="17158"/>
    <cellStyle name="Normal 5 2 4 2 7" xfId="17159"/>
    <cellStyle name="Normal 5 2 4 2 7 2" xfId="17160"/>
    <cellStyle name="Normal 5 2 4 2 7 2 2" xfId="17161"/>
    <cellStyle name="Normal 5 2 4 2 7 2 2 2" xfId="17162"/>
    <cellStyle name="Normal 5 2 4 2 7 2 2 2 2" xfId="17163"/>
    <cellStyle name="Normal 5 2 4 2 7 2 2 3" xfId="17164"/>
    <cellStyle name="Normal 5 2 4 2 7 2 3" xfId="17165"/>
    <cellStyle name="Normal 5 2 4 2 7 2 3 2" xfId="17166"/>
    <cellStyle name="Normal 5 2 4 2 7 2 4" xfId="17167"/>
    <cellStyle name="Normal 5 2 4 2 7 3" xfId="17168"/>
    <cellStyle name="Normal 5 2 4 2 7 3 2" xfId="17169"/>
    <cellStyle name="Normal 5 2 4 2 7 3 2 2" xfId="17170"/>
    <cellStyle name="Normal 5 2 4 2 7 3 2 2 2" xfId="17171"/>
    <cellStyle name="Normal 5 2 4 2 7 3 2 3" xfId="17172"/>
    <cellStyle name="Normal 5 2 4 2 7 3 3" xfId="17173"/>
    <cellStyle name="Normal 5 2 4 2 7 3 3 2" xfId="17174"/>
    <cellStyle name="Normal 5 2 4 2 7 3 4" xfId="17175"/>
    <cellStyle name="Normal 5 2 4 2 7 4" xfId="17176"/>
    <cellStyle name="Normal 5 2 4 2 7 4 2" xfId="17177"/>
    <cellStyle name="Normal 5 2 4 2 7 4 2 2" xfId="17178"/>
    <cellStyle name="Normal 5 2 4 2 7 4 3" xfId="17179"/>
    <cellStyle name="Normal 5 2 4 2 7 5" xfId="17180"/>
    <cellStyle name="Normal 5 2 4 2 7 5 2" xfId="17181"/>
    <cellStyle name="Normal 5 2 4 2 7 6" xfId="17182"/>
    <cellStyle name="Normal 5 2 4 2 8" xfId="17183"/>
    <cellStyle name="Normal 5 2 4 2 8 2" xfId="17184"/>
    <cellStyle name="Normal 5 2 4 2 8 2 2" xfId="17185"/>
    <cellStyle name="Normal 5 2 4 2 8 2 2 2" xfId="17186"/>
    <cellStyle name="Normal 5 2 4 2 8 2 3" xfId="17187"/>
    <cellStyle name="Normal 5 2 4 2 8 3" xfId="17188"/>
    <cellStyle name="Normal 5 2 4 2 8 3 2" xfId="17189"/>
    <cellStyle name="Normal 5 2 4 2 8 4" xfId="17190"/>
    <cellStyle name="Normal 5 2 4 2 9" xfId="17191"/>
    <cellStyle name="Normal 5 2 4 2 9 2" xfId="17192"/>
    <cellStyle name="Normal 5 2 4 2 9 2 2" xfId="17193"/>
    <cellStyle name="Normal 5 2 4 2 9 2 2 2" xfId="17194"/>
    <cellStyle name="Normal 5 2 4 2 9 2 3" xfId="17195"/>
    <cellStyle name="Normal 5 2 4 2 9 3" xfId="17196"/>
    <cellStyle name="Normal 5 2 4 2 9 3 2" xfId="17197"/>
    <cellStyle name="Normal 5 2 4 2 9 4" xfId="17198"/>
    <cellStyle name="Normal 5 2 4 3" xfId="17199"/>
    <cellStyle name="Normal 5 2 4 3 2" xfId="17200"/>
    <cellStyle name="Normal 5 2 4 3 2 2" xfId="17201"/>
    <cellStyle name="Normal 5 2 4 3 2 2 2" xfId="17202"/>
    <cellStyle name="Normal 5 2 4 3 2 2 2 2" xfId="17203"/>
    <cellStyle name="Normal 5 2 4 3 2 2 2 2 2" xfId="17204"/>
    <cellStyle name="Normal 5 2 4 3 2 2 2 2 2 2" xfId="17205"/>
    <cellStyle name="Normal 5 2 4 3 2 2 2 2 3" xfId="17206"/>
    <cellStyle name="Normal 5 2 4 3 2 2 2 3" xfId="17207"/>
    <cellStyle name="Normal 5 2 4 3 2 2 2 3 2" xfId="17208"/>
    <cellStyle name="Normal 5 2 4 3 2 2 2 4" xfId="17209"/>
    <cellStyle name="Normal 5 2 4 3 2 2 3" xfId="17210"/>
    <cellStyle name="Normal 5 2 4 3 2 2 3 2" xfId="17211"/>
    <cellStyle name="Normal 5 2 4 3 2 2 3 2 2" xfId="17212"/>
    <cellStyle name="Normal 5 2 4 3 2 2 3 3" xfId="17213"/>
    <cellStyle name="Normal 5 2 4 3 2 2 4" xfId="17214"/>
    <cellStyle name="Normal 5 2 4 3 2 2 4 2" xfId="17215"/>
    <cellStyle name="Normal 5 2 4 3 2 2 5" xfId="17216"/>
    <cellStyle name="Normal 5 2 4 3 2 3" xfId="17217"/>
    <cellStyle name="Normal 5 2 4 3 2 3 2" xfId="17218"/>
    <cellStyle name="Normal 5 2 4 3 2 3 2 2" xfId="17219"/>
    <cellStyle name="Normal 5 2 4 3 2 3 2 2 2" xfId="17220"/>
    <cellStyle name="Normal 5 2 4 3 2 3 2 3" xfId="17221"/>
    <cellStyle name="Normal 5 2 4 3 2 3 3" xfId="17222"/>
    <cellStyle name="Normal 5 2 4 3 2 3 3 2" xfId="17223"/>
    <cellStyle name="Normal 5 2 4 3 2 3 4" xfId="17224"/>
    <cellStyle name="Normal 5 2 4 3 2 4" xfId="17225"/>
    <cellStyle name="Normal 5 2 4 3 2 4 2" xfId="17226"/>
    <cellStyle name="Normal 5 2 4 3 2 4 2 2" xfId="17227"/>
    <cellStyle name="Normal 5 2 4 3 2 4 2 2 2" xfId="17228"/>
    <cellStyle name="Normal 5 2 4 3 2 4 2 3" xfId="17229"/>
    <cellStyle name="Normal 5 2 4 3 2 4 3" xfId="17230"/>
    <cellStyle name="Normal 5 2 4 3 2 4 3 2" xfId="17231"/>
    <cellStyle name="Normal 5 2 4 3 2 4 4" xfId="17232"/>
    <cellStyle name="Normal 5 2 4 3 2 5" xfId="17233"/>
    <cellStyle name="Normal 5 2 4 3 2 5 2" xfId="17234"/>
    <cellStyle name="Normal 5 2 4 3 2 5 2 2" xfId="17235"/>
    <cellStyle name="Normal 5 2 4 3 2 5 3" xfId="17236"/>
    <cellStyle name="Normal 5 2 4 3 2 6" xfId="17237"/>
    <cellStyle name="Normal 5 2 4 3 2 6 2" xfId="17238"/>
    <cellStyle name="Normal 5 2 4 3 2 7" xfId="17239"/>
    <cellStyle name="Normal 5 2 4 3 3" xfId="17240"/>
    <cellStyle name="Normal 5 2 4 3 3 2" xfId="17241"/>
    <cellStyle name="Normal 5 2 4 3 3 2 2" xfId="17242"/>
    <cellStyle name="Normal 5 2 4 3 3 2 2 2" xfId="17243"/>
    <cellStyle name="Normal 5 2 4 3 3 2 2 2 2" xfId="17244"/>
    <cellStyle name="Normal 5 2 4 3 3 2 2 3" xfId="17245"/>
    <cellStyle name="Normal 5 2 4 3 3 2 3" xfId="17246"/>
    <cellStyle name="Normal 5 2 4 3 3 2 3 2" xfId="17247"/>
    <cellStyle name="Normal 5 2 4 3 3 2 4" xfId="17248"/>
    <cellStyle name="Normal 5 2 4 3 3 3" xfId="17249"/>
    <cellStyle name="Normal 5 2 4 3 3 3 2" xfId="17250"/>
    <cellStyle name="Normal 5 2 4 3 3 3 2 2" xfId="17251"/>
    <cellStyle name="Normal 5 2 4 3 3 3 2 2 2" xfId="17252"/>
    <cellStyle name="Normal 5 2 4 3 3 3 2 3" xfId="17253"/>
    <cellStyle name="Normal 5 2 4 3 3 3 3" xfId="17254"/>
    <cellStyle name="Normal 5 2 4 3 3 3 3 2" xfId="17255"/>
    <cellStyle name="Normal 5 2 4 3 3 3 4" xfId="17256"/>
    <cellStyle name="Normal 5 2 4 3 3 4" xfId="17257"/>
    <cellStyle name="Normal 5 2 4 3 3 4 2" xfId="17258"/>
    <cellStyle name="Normal 5 2 4 3 3 4 2 2" xfId="17259"/>
    <cellStyle name="Normal 5 2 4 3 3 4 3" xfId="17260"/>
    <cellStyle name="Normal 5 2 4 3 3 5" xfId="17261"/>
    <cellStyle name="Normal 5 2 4 3 3 5 2" xfId="17262"/>
    <cellStyle name="Normal 5 2 4 3 3 6" xfId="17263"/>
    <cellStyle name="Normal 5 2 4 3 4" xfId="17264"/>
    <cellStyle name="Normal 5 2 4 3 4 2" xfId="17265"/>
    <cellStyle name="Normal 5 2 4 3 4 2 2" xfId="17266"/>
    <cellStyle name="Normal 5 2 4 3 4 2 2 2" xfId="17267"/>
    <cellStyle name="Normal 5 2 4 3 4 2 3" xfId="17268"/>
    <cellStyle name="Normal 5 2 4 3 4 3" xfId="17269"/>
    <cellStyle name="Normal 5 2 4 3 4 3 2" xfId="17270"/>
    <cellStyle name="Normal 5 2 4 3 4 4" xfId="17271"/>
    <cellStyle name="Normal 5 2 4 3 5" xfId="17272"/>
    <cellStyle name="Normal 5 2 4 3 5 2" xfId="17273"/>
    <cellStyle name="Normal 5 2 4 3 5 2 2" xfId="17274"/>
    <cellStyle name="Normal 5 2 4 3 5 2 2 2" xfId="17275"/>
    <cellStyle name="Normal 5 2 4 3 5 2 3" xfId="17276"/>
    <cellStyle name="Normal 5 2 4 3 5 3" xfId="17277"/>
    <cellStyle name="Normal 5 2 4 3 5 3 2" xfId="17278"/>
    <cellStyle name="Normal 5 2 4 3 5 4" xfId="17279"/>
    <cellStyle name="Normal 5 2 4 3 6" xfId="17280"/>
    <cellStyle name="Normal 5 2 4 3 6 2" xfId="17281"/>
    <cellStyle name="Normal 5 2 4 3 6 2 2" xfId="17282"/>
    <cellStyle name="Normal 5 2 4 3 6 3" xfId="17283"/>
    <cellStyle name="Normal 5 2 4 3 7" xfId="17284"/>
    <cellStyle name="Normal 5 2 4 3 7 2" xfId="17285"/>
    <cellStyle name="Normal 5 2 4 3 8" xfId="17286"/>
    <cellStyle name="Normal 5 2 4 3 9" xfId="17287"/>
    <cellStyle name="Normal 5 2 4 4" xfId="17288"/>
    <cellStyle name="Normal 5 2 4 4 2" xfId="17289"/>
    <cellStyle name="Normal 5 2 4 4 2 2" xfId="17290"/>
    <cellStyle name="Normal 5 2 4 4 2 2 2" xfId="17291"/>
    <cellStyle name="Normal 5 2 4 4 2 2 2 2" xfId="17292"/>
    <cellStyle name="Normal 5 2 4 4 2 2 2 2 2" xfId="17293"/>
    <cellStyle name="Normal 5 2 4 4 2 2 2 2 2 2" xfId="17294"/>
    <cellStyle name="Normal 5 2 4 4 2 2 2 2 3" xfId="17295"/>
    <cellStyle name="Normal 5 2 4 4 2 2 2 3" xfId="17296"/>
    <cellStyle name="Normal 5 2 4 4 2 2 2 3 2" xfId="17297"/>
    <cellStyle name="Normal 5 2 4 4 2 2 2 4" xfId="17298"/>
    <cellStyle name="Normal 5 2 4 4 2 2 3" xfId="17299"/>
    <cellStyle name="Normal 5 2 4 4 2 2 3 2" xfId="17300"/>
    <cellStyle name="Normal 5 2 4 4 2 2 3 2 2" xfId="17301"/>
    <cellStyle name="Normal 5 2 4 4 2 2 3 3" xfId="17302"/>
    <cellStyle name="Normal 5 2 4 4 2 2 4" xfId="17303"/>
    <cellStyle name="Normal 5 2 4 4 2 2 4 2" xfId="17304"/>
    <cellStyle name="Normal 5 2 4 4 2 2 5" xfId="17305"/>
    <cellStyle name="Normal 5 2 4 4 2 3" xfId="17306"/>
    <cellStyle name="Normal 5 2 4 4 2 3 2" xfId="17307"/>
    <cellStyle name="Normal 5 2 4 4 2 3 2 2" xfId="17308"/>
    <cellStyle name="Normal 5 2 4 4 2 3 2 2 2" xfId="17309"/>
    <cellStyle name="Normal 5 2 4 4 2 3 2 3" xfId="17310"/>
    <cellStyle name="Normal 5 2 4 4 2 3 3" xfId="17311"/>
    <cellStyle name="Normal 5 2 4 4 2 3 3 2" xfId="17312"/>
    <cellStyle name="Normal 5 2 4 4 2 3 4" xfId="17313"/>
    <cellStyle name="Normal 5 2 4 4 2 4" xfId="17314"/>
    <cellStyle name="Normal 5 2 4 4 2 4 2" xfId="17315"/>
    <cellStyle name="Normal 5 2 4 4 2 4 2 2" xfId="17316"/>
    <cellStyle name="Normal 5 2 4 4 2 4 2 2 2" xfId="17317"/>
    <cellStyle name="Normal 5 2 4 4 2 4 2 3" xfId="17318"/>
    <cellStyle name="Normal 5 2 4 4 2 4 3" xfId="17319"/>
    <cellStyle name="Normal 5 2 4 4 2 4 3 2" xfId="17320"/>
    <cellStyle name="Normal 5 2 4 4 2 4 4" xfId="17321"/>
    <cellStyle name="Normal 5 2 4 4 2 5" xfId="17322"/>
    <cellStyle name="Normal 5 2 4 4 2 5 2" xfId="17323"/>
    <cellStyle name="Normal 5 2 4 4 2 5 2 2" xfId="17324"/>
    <cellStyle name="Normal 5 2 4 4 2 5 3" xfId="17325"/>
    <cellStyle name="Normal 5 2 4 4 2 6" xfId="17326"/>
    <cellStyle name="Normal 5 2 4 4 2 6 2" xfId="17327"/>
    <cellStyle name="Normal 5 2 4 4 2 7" xfId="17328"/>
    <cellStyle name="Normal 5 2 4 4 3" xfId="17329"/>
    <cellStyle name="Normal 5 2 4 4 3 2" xfId="17330"/>
    <cellStyle name="Normal 5 2 4 4 3 2 2" xfId="17331"/>
    <cellStyle name="Normal 5 2 4 4 3 2 2 2" xfId="17332"/>
    <cellStyle name="Normal 5 2 4 4 3 2 2 2 2" xfId="17333"/>
    <cellStyle name="Normal 5 2 4 4 3 2 2 3" xfId="17334"/>
    <cellStyle name="Normal 5 2 4 4 3 2 3" xfId="17335"/>
    <cellStyle name="Normal 5 2 4 4 3 2 3 2" xfId="17336"/>
    <cellStyle name="Normal 5 2 4 4 3 2 4" xfId="17337"/>
    <cellStyle name="Normal 5 2 4 4 3 3" xfId="17338"/>
    <cellStyle name="Normal 5 2 4 4 3 3 2" xfId="17339"/>
    <cellStyle name="Normal 5 2 4 4 3 3 2 2" xfId="17340"/>
    <cellStyle name="Normal 5 2 4 4 3 3 2 2 2" xfId="17341"/>
    <cellStyle name="Normal 5 2 4 4 3 3 2 3" xfId="17342"/>
    <cellStyle name="Normal 5 2 4 4 3 3 3" xfId="17343"/>
    <cellStyle name="Normal 5 2 4 4 3 3 3 2" xfId="17344"/>
    <cellStyle name="Normal 5 2 4 4 3 3 4" xfId="17345"/>
    <cellStyle name="Normal 5 2 4 4 3 4" xfId="17346"/>
    <cellStyle name="Normal 5 2 4 4 3 4 2" xfId="17347"/>
    <cellStyle name="Normal 5 2 4 4 3 4 2 2" xfId="17348"/>
    <cellStyle name="Normal 5 2 4 4 3 4 3" xfId="17349"/>
    <cellStyle name="Normal 5 2 4 4 3 5" xfId="17350"/>
    <cellStyle name="Normal 5 2 4 4 3 5 2" xfId="17351"/>
    <cellStyle name="Normal 5 2 4 4 3 6" xfId="17352"/>
    <cellStyle name="Normal 5 2 4 4 4" xfId="17353"/>
    <cellStyle name="Normal 5 2 4 4 4 2" xfId="17354"/>
    <cellStyle name="Normal 5 2 4 4 4 2 2" xfId="17355"/>
    <cellStyle name="Normal 5 2 4 4 4 2 2 2" xfId="17356"/>
    <cellStyle name="Normal 5 2 4 4 4 2 3" xfId="17357"/>
    <cellStyle name="Normal 5 2 4 4 4 3" xfId="17358"/>
    <cellStyle name="Normal 5 2 4 4 4 3 2" xfId="17359"/>
    <cellStyle name="Normal 5 2 4 4 4 4" xfId="17360"/>
    <cellStyle name="Normal 5 2 4 4 5" xfId="17361"/>
    <cellStyle name="Normal 5 2 4 4 5 2" xfId="17362"/>
    <cellStyle name="Normal 5 2 4 4 5 2 2" xfId="17363"/>
    <cellStyle name="Normal 5 2 4 4 5 2 2 2" xfId="17364"/>
    <cellStyle name="Normal 5 2 4 4 5 2 3" xfId="17365"/>
    <cellStyle name="Normal 5 2 4 4 5 3" xfId="17366"/>
    <cellStyle name="Normal 5 2 4 4 5 3 2" xfId="17367"/>
    <cellStyle name="Normal 5 2 4 4 5 4" xfId="17368"/>
    <cellStyle name="Normal 5 2 4 4 6" xfId="17369"/>
    <cellStyle name="Normal 5 2 4 4 6 2" xfId="17370"/>
    <cellStyle name="Normal 5 2 4 4 6 2 2" xfId="17371"/>
    <cellStyle name="Normal 5 2 4 4 6 3" xfId="17372"/>
    <cellStyle name="Normal 5 2 4 4 7" xfId="17373"/>
    <cellStyle name="Normal 5 2 4 4 7 2" xfId="17374"/>
    <cellStyle name="Normal 5 2 4 4 8" xfId="17375"/>
    <cellStyle name="Normal 5 2 4 4 9" xfId="17376"/>
    <cellStyle name="Normal 5 2 4 5" xfId="17377"/>
    <cellStyle name="Normal 5 2 4 5 2" xfId="17378"/>
    <cellStyle name="Normal 5 2 4 5 2 2" xfId="17379"/>
    <cellStyle name="Normal 5 2 4 5 2 2 2" xfId="17380"/>
    <cellStyle name="Normal 5 2 4 5 2 2 2 2" xfId="17381"/>
    <cellStyle name="Normal 5 2 4 5 2 2 2 2 2" xfId="17382"/>
    <cellStyle name="Normal 5 2 4 5 2 2 2 2 2 2" xfId="17383"/>
    <cellStyle name="Normal 5 2 4 5 2 2 2 2 3" xfId="17384"/>
    <cellStyle name="Normal 5 2 4 5 2 2 2 3" xfId="17385"/>
    <cellStyle name="Normal 5 2 4 5 2 2 2 3 2" xfId="17386"/>
    <cellStyle name="Normal 5 2 4 5 2 2 2 4" xfId="17387"/>
    <cellStyle name="Normal 5 2 4 5 2 2 3" xfId="17388"/>
    <cellStyle name="Normal 5 2 4 5 2 2 3 2" xfId="17389"/>
    <cellStyle name="Normal 5 2 4 5 2 2 3 2 2" xfId="17390"/>
    <cellStyle name="Normal 5 2 4 5 2 2 3 3" xfId="17391"/>
    <cellStyle name="Normal 5 2 4 5 2 2 4" xfId="17392"/>
    <cellStyle name="Normal 5 2 4 5 2 2 4 2" xfId="17393"/>
    <cellStyle name="Normal 5 2 4 5 2 2 5" xfId="17394"/>
    <cellStyle name="Normal 5 2 4 5 2 3" xfId="17395"/>
    <cellStyle name="Normal 5 2 4 5 2 3 2" xfId="17396"/>
    <cellStyle name="Normal 5 2 4 5 2 3 2 2" xfId="17397"/>
    <cellStyle name="Normal 5 2 4 5 2 3 2 2 2" xfId="17398"/>
    <cellStyle name="Normal 5 2 4 5 2 3 2 3" xfId="17399"/>
    <cellStyle name="Normal 5 2 4 5 2 3 3" xfId="17400"/>
    <cellStyle name="Normal 5 2 4 5 2 3 3 2" xfId="17401"/>
    <cellStyle name="Normal 5 2 4 5 2 3 4" xfId="17402"/>
    <cellStyle name="Normal 5 2 4 5 2 4" xfId="17403"/>
    <cellStyle name="Normal 5 2 4 5 2 4 2" xfId="17404"/>
    <cellStyle name="Normal 5 2 4 5 2 4 2 2" xfId="17405"/>
    <cellStyle name="Normal 5 2 4 5 2 4 2 2 2" xfId="17406"/>
    <cellStyle name="Normal 5 2 4 5 2 4 2 3" xfId="17407"/>
    <cellStyle name="Normal 5 2 4 5 2 4 3" xfId="17408"/>
    <cellStyle name="Normal 5 2 4 5 2 4 3 2" xfId="17409"/>
    <cellStyle name="Normal 5 2 4 5 2 4 4" xfId="17410"/>
    <cellStyle name="Normal 5 2 4 5 2 5" xfId="17411"/>
    <cellStyle name="Normal 5 2 4 5 2 5 2" xfId="17412"/>
    <cellStyle name="Normal 5 2 4 5 2 5 2 2" xfId="17413"/>
    <cellStyle name="Normal 5 2 4 5 2 5 3" xfId="17414"/>
    <cellStyle name="Normal 5 2 4 5 2 6" xfId="17415"/>
    <cellStyle name="Normal 5 2 4 5 2 6 2" xfId="17416"/>
    <cellStyle name="Normal 5 2 4 5 2 7" xfId="17417"/>
    <cellStyle name="Normal 5 2 4 5 3" xfId="17418"/>
    <cellStyle name="Normal 5 2 4 5 3 2" xfId="17419"/>
    <cellStyle name="Normal 5 2 4 5 3 2 2" xfId="17420"/>
    <cellStyle name="Normal 5 2 4 5 3 2 2 2" xfId="17421"/>
    <cellStyle name="Normal 5 2 4 5 3 2 2 2 2" xfId="17422"/>
    <cellStyle name="Normal 5 2 4 5 3 2 2 3" xfId="17423"/>
    <cellStyle name="Normal 5 2 4 5 3 2 3" xfId="17424"/>
    <cellStyle name="Normal 5 2 4 5 3 2 3 2" xfId="17425"/>
    <cellStyle name="Normal 5 2 4 5 3 2 4" xfId="17426"/>
    <cellStyle name="Normal 5 2 4 5 3 3" xfId="17427"/>
    <cellStyle name="Normal 5 2 4 5 3 3 2" xfId="17428"/>
    <cellStyle name="Normal 5 2 4 5 3 3 2 2" xfId="17429"/>
    <cellStyle name="Normal 5 2 4 5 3 3 3" xfId="17430"/>
    <cellStyle name="Normal 5 2 4 5 3 4" xfId="17431"/>
    <cellStyle name="Normal 5 2 4 5 3 4 2" xfId="17432"/>
    <cellStyle name="Normal 5 2 4 5 3 5" xfId="17433"/>
    <cellStyle name="Normal 5 2 4 5 4" xfId="17434"/>
    <cellStyle name="Normal 5 2 4 5 4 2" xfId="17435"/>
    <cellStyle name="Normal 5 2 4 5 4 2 2" xfId="17436"/>
    <cellStyle name="Normal 5 2 4 5 4 2 2 2" xfId="17437"/>
    <cellStyle name="Normal 5 2 4 5 4 2 3" xfId="17438"/>
    <cellStyle name="Normal 5 2 4 5 4 3" xfId="17439"/>
    <cellStyle name="Normal 5 2 4 5 4 3 2" xfId="17440"/>
    <cellStyle name="Normal 5 2 4 5 4 4" xfId="17441"/>
    <cellStyle name="Normal 5 2 4 5 5" xfId="17442"/>
    <cellStyle name="Normal 5 2 4 5 5 2" xfId="17443"/>
    <cellStyle name="Normal 5 2 4 5 5 2 2" xfId="17444"/>
    <cellStyle name="Normal 5 2 4 5 5 2 2 2" xfId="17445"/>
    <cellStyle name="Normal 5 2 4 5 5 2 3" xfId="17446"/>
    <cellStyle name="Normal 5 2 4 5 5 3" xfId="17447"/>
    <cellStyle name="Normal 5 2 4 5 5 3 2" xfId="17448"/>
    <cellStyle name="Normal 5 2 4 5 5 4" xfId="17449"/>
    <cellStyle name="Normal 5 2 4 5 6" xfId="17450"/>
    <cellStyle name="Normal 5 2 4 5 6 2" xfId="17451"/>
    <cellStyle name="Normal 5 2 4 5 6 2 2" xfId="17452"/>
    <cellStyle name="Normal 5 2 4 5 6 3" xfId="17453"/>
    <cellStyle name="Normal 5 2 4 5 7" xfId="17454"/>
    <cellStyle name="Normal 5 2 4 5 7 2" xfId="17455"/>
    <cellStyle name="Normal 5 2 4 5 8" xfId="17456"/>
    <cellStyle name="Normal 5 2 4 6" xfId="17457"/>
    <cellStyle name="Normal 5 2 4 6 2" xfId="17458"/>
    <cellStyle name="Normal 5 2 4 6 2 2" xfId="17459"/>
    <cellStyle name="Normal 5 2 4 6 2 2 2" xfId="17460"/>
    <cellStyle name="Normal 5 2 4 6 2 2 2 2" xfId="17461"/>
    <cellStyle name="Normal 5 2 4 6 2 2 2 2 2" xfId="17462"/>
    <cellStyle name="Normal 5 2 4 6 2 2 2 2 2 2" xfId="17463"/>
    <cellStyle name="Normal 5 2 4 6 2 2 2 2 3" xfId="17464"/>
    <cellStyle name="Normal 5 2 4 6 2 2 2 3" xfId="17465"/>
    <cellStyle name="Normal 5 2 4 6 2 2 2 3 2" xfId="17466"/>
    <cellStyle name="Normal 5 2 4 6 2 2 2 4" xfId="17467"/>
    <cellStyle name="Normal 5 2 4 6 2 2 3" xfId="17468"/>
    <cellStyle name="Normal 5 2 4 6 2 2 3 2" xfId="17469"/>
    <cellStyle name="Normal 5 2 4 6 2 2 3 2 2" xfId="17470"/>
    <cellStyle name="Normal 5 2 4 6 2 2 3 3" xfId="17471"/>
    <cellStyle name="Normal 5 2 4 6 2 2 4" xfId="17472"/>
    <cellStyle name="Normal 5 2 4 6 2 2 4 2" xfId="17473"/>
    <cellStyle name="Normal 5 2 4 6 2 2 5" xfId="17474"/>
    <cellStyle name="Normal 5 2 4 6 2 3" xfId="17475"/>
    <cellStyle name="Normal 5 2 4 6 2 3 2" xfId="17476"/>
    <cellStyle name="Normal 5 2 4 6 2 3 2 2" xfId="17477"/>
    <cellStyle name="Normal 5 2 4 6 2 3 2 2 2" xfId="17478"/>
    <cellStyle name="Normal 5 2 4 6 2 3 2 3" xfId="17479"/>
    <cellStyle name="Normal 5 2 4 6 2 3 3" xfId="17480"/>
    <cellStyle name="Normal 5 2 4 6 2 3 3 2" xfId="17481"/>
    <cellStyle name="Normal 5 2 4 6 2 3 4" xfId="17482"/>
    <cellStyle name="Normal 5 2 4 6 2 4" xfId="17483"/>
    <cellStyle name="Normal 5 2 4 6 2 4 2" xfId="17484"/>
    <cellStyle name="Normal 5 2 4 6 2 4 2 2" xfId="17485"/>
    <cellStyle name="Normal 5 2 4 6 2 4 2 2 2" xfId="17486"/>
    <cellStyle name="Normal 5 2 4 6 2 4 2 3" xfId="17487"/>
    <cellStyle name="Normal 5 2 4 6 2 4 3" xfId="17488"/>
    <cellStyle name="Normal 5 2 4 6 2 4 3 2" xfId="17489"/>
    <cellStyle name="Normal 5 2 4 6 2 4 4" xfId="17490"/>
    <cellStyle name="Normal 5 2 4 6 2 5" xfId="17491"/>
    <cellStyle name="Normal 5 2 4 6 2 5 2" xfId="17492"/>
    <cellStyle name="Normal 5 2 4 6 2 5 2 2" xfId="17493"/>
    <cellStyle name="Normal 5 2 4 6 2 5 3" xfId="17494"/>
    <cellStyle name="Normal 5 2 4 6 2 6" xfId="17495"/>
    <cellStyle name="Normal 5 2 4 6 2 6 2" xfId="17496"/>
    <cellStyle name="Normal 5 2 4 6 2 7" xfId="17497"/>
    <cellStyle name="Normal 5 2 4 6 3" xfId="17498"/>
    <cellStyle name="Normal 5 2 4 6 3 2" xfId="17499"/>
    <cellStyle name="Normal 5 2 4 6 3 2 2" xfId="17500"/>
    <cellStyle name="Normal 5 2 4 6 3 2 2 2" xfId="17501"/>
    <cellStyle name="Normal 5 2 4 6 3 2 2 2 2" xfId="17502"/>
    <cellStyle name="Normal 5 2 4 6 3 2 2 3" xfId="17503"/>
    <cellStyle name="Normal 5 2 4 6 3 2 3" xfId="17504"/>
    <cellStyle name="Normal 5 2 4 6 3 2 3 2" xfId="17505"/>
    <cellStyle name="Normal 5 2 4 6 3 2 4" xfId="17506"/>
    <cellStyle name="Normal 5 2 4 6 3 3" xfId="17507"/>
    <cellStyle name="Normal 5 2 4 6 3 3 2" xfId="17508"/>
    <cellStyle name="Normal 5 2 4 6 3 3 2 2" xfId="17509"/>
    <cellStyle name="Normal 5 2 4 6 3 3 3" xfId="17510"/>
    <cellStyle name="Normal 5 2 4 6 3 4" xfId="17511"/>
    <cellStyle name="Normal 5 2 4 6 3 4 2" xfId="17512"/>
    <cellStyle name="Normal 5 2 4 6 3 5" xfId="17513"/>
    <cellStyle name="Normal 5 2 4 6 4" xfId="17514"/>
    <cellStyle name="Normal 5 2 4 6 4 2" xfId="17515"/>
    <cellStyle name="Normal 5 2 4 6 4 2 2" xfId="17516"/>
    <cellStyle name="Normal 5 2 4 6 4 2 2 2" xfId="17517"/>
    <cellStyle name="Normal 5 2 4 6 4 2 3" xfId="17518"/>
    <cellStyle name="Normal 5 2 4 6 4 3" xfId="17519"/>
    <cellStyle name="Normal 5 2 4 6 4 3 2" xfId="17520"/>
    <cellStyle name="Normal 5 2 4 6 4 4" xfId="17521"/>
    <cellStyle name="Normal 5 2 4 6 5" xfId="17522"/>
    <cellStyle name="Normal 5 2 4 6 5 2" xfId="17523"/>
    <cellStyle name="Normal 5 2 4 6 5 2 2" xfId="17524"/>
    <cellStyle name="Normal 5 2 4 6 5 2 2 2" xfId="17525"/>
    <cellStyle name="Normal 5 2 4 6 5 2 3" xfId="17526"/>
    <cellStyle name="Normal 5 2 4 6 5 3" xfId="17527"/>
    <cellStyle name="Normal 5 2 4 6 5 3 2" xfId="17528"/>
    <cellStyle name="Normal 5 2 4 6 5 4" xfId="17529"/>
    <cellStyle name="Normal 5 2 4 6 6" xfId="17530"/>
    <cellStyle name="Normal 5 2 4 6 6 2" xfId="17531"/>
    <cellStyle name="Normal 5 2 4 6 6 2 2" xfId="17532"/>
    <cellStyle name="Normal 5 2 4 6 6 3" xfId="17533"/>
    <cellStyle name="Normal 5 2 4 6 7" xfId="17534"/>
    <cellStyle name="Normal 5 2 4 6 7 2" xfId="17535"/>
    <cellStyle name="Normal 5 2 4 6 8" xfId="17536"/>
    <cellStyle name="Normal 5 2 4 7" xfId="17537"/>
    <cellStyle name="Normal 5 2 4 7 2" xfId="17538"/>
    <cellStyle name="Normal 5 2 4 7 2 2" xfId="17539"/>
    <cellStyle name="Normal 5 2 4 7 2 2 2" xfId="17540"/>
    <cellStyle name="Normal 5 2 4 7 2 2 2 2" xfId="17541"/>
    <cellStyle name="Normal 5 2 4 7 2 2 2 2 2" xfId="17542"/>
    <cellStyle name="Normal 5 2 4 7 2 2 2 3" xfId="17543"/>
    <cellStyle name="Normal 5 2 4 7 2 2 3" xfId="17544"/>
    <cellStyle name="Normal 5 2 4 7 2 2 3 2" xfId="17545"/>
    <cellStyle name="Normal 5 2 4 7 2 2 4" xfId="17546"/>
    <cellStyle name="Normal 5 2 4 7 2 3" xfId="17547"/>
    <cellStyle name="Normal 5 2 4 7 2 3 2" xfId="17548"/>
    <cellStyle name="Normal 5 2 4 7 2 3 2 2" xfId="17549"/>
    <cellStyle name="Normal 5 2 4 7 2 3 3" xfId="17550"/>
    <cellStyle name="Normal 5 2 4 7 2 4" xfId="17551"/>
    <cellStyle name="Normal 5 2 4 7 2 4 2" xfId="17552"/>
    <cellStyle name="Normal 5 2 4 7 2 5" xfId="17553"/>
    <cellStyle name="Normal 5 2 4 7 3" xfId="17554"/>
    <cellStyle name="Normal 5 2 4 7 3 2" xfId="17555"/>
    <cellStyle name="Normal 5 2 4 7 3 2 2" xfId="17556"/>
    <cellStyle name="Normal 5 2 4 7 3 2 2 2" xfId="17557"/>
    <cellStyle name="Normal 5 2 4 7 3 2 3" xfId="17558"/>
    <cellStyle name="Normal 5 2 4 7 3 3" xfId="17559"/>
    <cellStyle name="Normal 5 2 4 7 3 3 2" xfId="17560"/>
    <cellStyle name="Normal 5 2 4 7 3 4" xfId="17561"/>
    <cellStyle name="Normal 5 2 4 7 4" xfId="17562"/>
    <cellStyle name="Normal 5 2 4 7 4 2" xfId="17563"/>
    <cellStyle name="Normal 5 2 4 7 4 2 2" xfId="17564"/>
    <cellStyle name="Normal 5 2 4 7 4 2 2 2" xfId="17565"/>
    <cellStyle name="Normal 5 2 4 7 4 2 3" xfId="17566"/>
    <cellStyle name="Normal 5 2 4 7 4 3" xfId="17567"/>
    <cellStyle name="Normal 5 2 4 7 4 3 2" xfId="17568"/>
    <cellStyle name="Normal 5 2 4 7 4 4" xfId="17569"/>
    <cellStyle name="Normal 5 2 4 7 5" xfId="17570"/>
    <cellStyle name="Normal 5 2 4 7 5 2" xfId="17571"/>
    <cellStyle name="Normal 5 2 4 7 5 2 2" xfId="17572"/>
    <cellStyle name="Normal 5 2 4 7 5 3" xfId="17573"/>
    <cellStyle name="Normal 5 2 4 7 6" xfId="17574"/>
    <cellStyle name="Normal 5 2 4 7 6 2" xfId="17575"/>
    <cellStyle name="Normal 5 2 4 7 7" xfId="17576"/>
    <cellStyle name="Normal 5 2 4 8" xfId="17577"/>
    <cellStyle name="Normal 5 2 4 8 2" xfId="17578"/>
    <cellStyle name="Normal 5 2 4 8 2 2" xfId="17579"/>
    <cellStyle name="Normal 5 2 4 8 2 2 2" xfId="17580"/>
    <cellStyle name="Normal 5 2 4 8 2 2 2 2" xfId="17581"/>
    <cellStyle name="Normal 5 2 4 8 2 2 3" xfId="17582"/>
    <cellStyle name="Normal 5 2 4 8 2 3" xfId="17583"/>
    <cellStyle name="Normal 5 2 4 8 2 3 2" xfId="17584"/>
    <cellStyle name="Normal 5 2 4 8 2 4" xfId="17585"/>
    <cellStyle name="Normal 5 2 4 8 3" xfId="17586"/>
    <cellStyle name="Normal 5 2 4 8 3 2" xfId="17587"/>
    <cellStyle name="Normal 5 2 4 8 3 2 2" xfId="17588"/>
    <cellStyle name="Normal 5 2 4 8 3 2 2 2" xfId="17589"/>
    <cellStyle name="Normal 5 2 4 8 3 2 3" xfId="17590"/>
    <cellStyle name="Normal 5 2 4 8 3 3" xfId="17591"/>
    <cellStyle name="Normal 5 2 4 8 3 3 2" xfId="17592"/>
    <cellStyle name="Normal 5 2 4 8 3 4" xfId="17593"/>
    <cellStyle name="Normal 5 2 4 8 4" xfId="17594"/>
    <cellStyle name="Normal 5 2 4 8 4 2" xfId="17595"/>
    <cellStyle name="Normal 5 2 4 8 4 2 2" xfId="17596"/>
    <cellStyle name="Normal 5 2 4 8 4 3" xfId="17597"/>
    <cellStyle name="Normal 5 2 4 8 5" xfId="17598"/>
    <cellStyle name="Normal 5 2 4 8 5 2" xfId="17599"/>
    <cellStyle name="Normal 5 2 4 8 6" xfId="17600"/>
    <cellStyle name="Normal 5 2 4 9" xfId="17601"/>
    <cellStyle name="Normal 5 2 4 9 2" xfId="17602"/>
    <cellStyle name="Normal 5 2 4 9 2 2" xfId="17603"/>
    <cellStyle name="Normal 5 2 4 9 2 2 2" xfId="17604"/>
    <cellStyle name="Normal 5 2 4 9 2 3" xfId="17605"/>
    <cellStyle name="Normal 5 2 4 9 3" xfId="17606"/>
    <cellStyle name="Normal 5 2 4 9 3 2" xfId="17607"/>
    <cellStyle name="Normal 5 2 4 9 4" xfId="17608"/>
    <cellStyle name="Normal 5 2 5" xfId="17609"/>
    <cellStyle name="Normal 5 2 5 10" xfId="17610"/>
    <cellStyle name="Normal 5 2 5 10 2" xfId="17611"/>
    <cellStyle name="Normal 5 2 5 10 2 2" xfId="17612"/>
    <cellStyle name="Normal 5 2 5 10 3" xfId="17613"/>
    <cellStyle name="Normal 5 2 5 11" xfId="17614"/>
    <cellStyle name="Normal 5 2 5 11 2" xfId="17615"/>
    <cellStyle name="Normal 5 2 5 12" xfId="17616"/>
    <cellStyle name="Normal 5 2 5 13" xfId="17617"/>
    <cellStyle name="Normal 5 2 5 2" xfId="17618"/>
    <cellStyle name="Normal 5 2 5 2 2" xfId="17619"/>
    <cellStyle name="Normal 5 2 5 2 2 2" xfId="17620"/>
    <cellStyle name="Normal 5 2 5 2 2 2 2" xfId="17621"/>
    <cellStyle name="Normal 5 2 5 2 2 2 2 2" xfId="17622"/>
    <cellStyle name="Normal 5 2 5 2 2 2 2 2 2" xfId="17623"/>
    <cellStyle name="Normal 5 2 5 2 2 2 2 2 2 2" xfId="17624"/>
    <cellStyle name="Normal 5 2 5 2 2 2 2 2 3" xfId="17625"/>
    <cellStyle name="Normal 5 2 5 2 2 2 2 3" xfId="17626"/>
    <cellStyle name="Normal 5 2 5 2 2 2 2 3 2" xfId="17627"/>
    <cellStyle name="Normal 5 2 5 2 2 2 2 4" xfId="17628"/>
    <cellStyle name="Normal 5 2 5 2 2 2 3" xfId="17629"/>
    <cellStyle name="Normal 5 2 5 2 2 2 3 2" xfId="17630"/>
    <cellStyle name="Normal 5 2 5 2 2 2 3 2 2" xfId="17631"/>
    <cellStyle name="Normal 5 2 5 2 2 2 3 3" xfId="17632"/>
    <cellStyle name="Normal 5 2 5 2 2 2 4" xfId="17633"/>
    <cellStyle name="Normal 5 2 5 2 2 2 4 2" xfId="17634"/>
    <cellStyle name="Normal 5 2 5 2 2 2 5" xfId="17635"/>
    <cellStyle name="Normal 5 2 5 2 2 3" xfId="17636"/>
    <cellStyle name="Normal 5 2 5 2 2 3 2" xfId="17637"/>
    <cellStyle name="Normal 5 2 5 2 2 3 2 2" xfId="17638"/>
    <cellStyle name="Normal 5 2 5 2 2 3 2 2 2" xfId="17639"/>
    <cellStyle name="Normal 5 2 5 2 2 3 2 3" xfId="17640"/>
    <cellStyle name="Normal 5 2 5 2 2 3 3" xfId="17641"/>
    <cellStyle name="Normal 5 2 5 2 2 3 3 2" xfId="17642"/>
    <cellStyle name="Normal 5 2 5 2 2 3 4" xfId="17643"/>
    <cellStyle name="Normal 5 2 5 2 2 4" xfId="17644"/>
    <cellStyle name="Normal 5 2 5 2 2 4 2" xfId="17645"/>
    <cellStyle name="Normal 5 2 5 2 2 4 2 2" xfId="17646"/>
    <cellStyle name="Normal 5 2 5 2 2 4 2 2 2" xfId="17647"/>
    <cellStyle name="Normal 5 2 5 2 2 4 2 3" xfId="17648"/>
    <cellStyle name="Normal 5 2 5 2 2 4 3" xfId="17649"/>
    <cellStyle name="Normal 5 2 5 2 2 4 3 2" xfId="17650"/>
    <cellStyle name="Normal 5 2 5 2 2 4 4" xfId="17651"/>
    <cellStyle name="Normal 5 2 5 2 2 5" xfId="17652"/>
    <cellStyle name="Normal 5 2 5 2 2 5 2" xfId="17653"/>
    <cellStyle name="Normal 5 2 5 2 2 5 2 2" xfId="17654"/>
    <cellStyle name="Normal 5 2 5 2 2 5 3" xfId="17655"/>
    <cellStyle name="Normal 5 2 5 2 2 6" xfId="17656"/>
    <cellStyle name="Normal 5 2 5 2 2 6 2" xfId="17657"/>
    <cellStyle name="Normal 5 2 5 2 2 7" xfId="17658"/>
    <cellStyle name="Normal 5 2 5 2 3" xfId="17659"/>
    <cellStyle name="Normal 5 2 5 2 3 2" xfId="17660"/>
    <cellStyle name="Normal 5 2 5 2 3 2 2" xfId="17661"/>
    <cellStyle name="Normal 5 2 5 2 3 2 2 2" xfId="17662"/>
    <cellStyle name="Normal 5 2 5 2 3 2 2 2 2" xfId="17663"/>
    <cellStyle name="Normal 5 2 5 2 3 2 2 3" xfId="17664"/>
    <cellStyle name="Normal 5 2 5 2 3 2 3" xfId="17665"/>
    <cellStyle name="Normal 5 2 5 2 3 2 3 2" xfId="17666"/>
    <cellStyle name="Normal 5 2 5 2 3 2 4" xfId="17667"/>
    <cellStyle name="Normal 5 2 5 2 3 3" xfId="17668"/>
    <cellStyle name="Normal 5 2 5 2 3 3 2" xfId="17669"/>
    <cellStyle name="Normal 5 2 5 2 3 3 2 2" xfId="17670"/>
    <cellStyle name="Normal 5 2 5 2 3 3 2 2 2" xfId="17671"/>
    <cellStyle name="Normal 5 2 5 2 3 3 2 3" xfId="17672"/>
    <cellStyle name="Normal 5 2 5 2 3 3 3" xfId="17673"/>
    <cellStyle name="Normal 5 2 5 2 3 3 3 2" xfId="17674"/>
    <cellStyle name="Normal 5 2 5 2 3 3 4" xfId="17675"/>
    <cellStyle name="Normal 5 2 5 2 3 4" xfId="17676"/>
    <cellStyle name="Normal 5 2 5 2 3 4 2" xfId="17677"/>
    <cellStyle name="Normal 5 2 5 2 3 4 2 2" xfId="17678"/>
    <cellStyle name="Normal 5 2 5 2 3 4 3" xfId="17679"/>
    <cellStyle name="Normal 5 2 5 2 3 5" xfId="17680"/>
    <cellStyle name="Normal 5 2 5 2 3 5 2" xfId="17681"/>
    <cellStyle name="Normal 5 2 5 2 3 6" xfId="17682"/>
    <cellStyle name="Normal 5 2 5 2 4" xfId="17683"/>
    <cellStyle name="Normal 5 2 5 2 4 2" xfId="17684"/>
    <cellStyle name="Normal 5 2 5 2 4 2 2" xfId="17685"/>
    <cellStyle name="Normal 5 2 5 2 4 2 2 2" xfId="17686"/>
    <cellStyle name="Normal 5 2 5 2 4 2 3" xfId="17687"/>
    <cellStyle name="Normal 5 2 5 2 4 3" xfId="17688"/>
    <cellStyle name="Normal 5 2 5 2 4 3 2" xfId="17689"/>
    <cellStyle name="Normal 5 2 5 2 4 4" xfId="17690"/>
    <cellStyle name="Normal 5 2 5 2 5" xfId="17691"/>
    <cellStyle name="Normal 5 2 5 2 5 2" xfId="17692"/>
    <cellStyle name="Normal 5 2 5 2 5 2 2" xfId="17693"/>
    <cellStyle name="Normal 5 2 5 2 5 2 2 2" xfId="17694"/>
    <cellStyle name="Normal 5 2 5 2 5 2 3" xfId="17695"/>
    <cellStyle name="Normal 5 2 5 2 5 3" xfId="17696"/>
    <cellStyle name="Normal 5 2 5 2 5 3 2" xfId="17697"/>
    <cellStyle name="Normal 5 2 5 2 5 4" xfId="17698"/>
    <cellStyle name="Normal 5 2 5 2 6" xfId="17699"/>
    <cellStyle name="Normal 5 2 5 2 6 2" xfId="17700"/>
    <cellStyle name="Normal 5 2 5 2 6 2 2" xfId="17701"/>
    <cellStyle name="Normal 5 2 5 2 6 3" xfId="17702"/>
    <cellStyle name="Normal 5 2 5 2 7" xfId="17703"/>
    <cellStyle name="Normal 5 2 5 2 7 2" xfId="17704"/>
    <cellStyle name="Normal 5 2 5 2 8" xfId="17705"/>
    <cellStyle name="Normal 5 2 5 2 9" xfId="17706"/>
    <cellStyle name="Normal 5 2 5 3" xfId="17707"/>
    <cellStyle name="Normal 5 2 5 3 2" xfId="17708"/>
    <cellStyle name="Normal 5 2 5 3 2 2" xfId="17709"/>
    <cellStyle name="Normal 5 2 5 3 2 2 2" xfId="17710"/>
    <cellStyle name="Normal 5 2 5 3 2 2 2 2" xfId="17711"/>
    <cellStyle name="Normal 5 2 5 3 2 2 2 2 2" xfId="17712"/>
    <cellStyle name="Normal 5 2 5 3 2 2 2 2 2 2" xfId="17713"/>
    <cellStyle name="Normal 5 2 5 3 2 2 2 2 3" xfId="17714"/>
    <cellStyle name="Normal 5 2 5 3 2 2 2 3" xfId="17715"/>
    <cellStyle name="Normal 5 2 5 3 2 2 2 3 2" xfId="17716"/>
    <cellStyle name="Normal 5 2 5 3 2 2 2 4" xfId="17717"/>
    <cellStyle name="Normal 5 2 5 3 2 2 3" xfId="17718"/>
    <cellStyle name="Normal 5 2 5 3 2 2 3 2" xfId="17719"/>
    <cellStyle name="Normal 5 2 5 3 2 2 3 2 2" xfId="17720"/>
    <cellStyle name="Normal 5 2 5 3 2 2 3 3" xfId="17721"/>
    <cellStyle name="Normal 5 2 5 3 2 2 4" xfId="17722"/>
    <cellStyle name="Normal 5 2 5 3 2 2 4 2" xfId="17723"/>
    <cellStyle name="Normal 5 2 5 3 2 2 5" xfId="17724"/>
    <cellStyle name="Normal 5 2 5 3 2 3" xfId="17725"/>
    <cellStyle name="Normal 5 2 5 3 2 3 2" xfId="17726"/>
    <cellStyle name="Normal 5 2 5 3 2 3 2 2" xfId="17727"/>
    <cellStyle name="Normal 5 2 5 3 2 3 2 2 2" xfId="17728"/>
    <cellStyle name="Normal 5 2 5 3 2 3 2 3" xfId="17729"/>
    <cellStyle name="Normal 5 2 5 3 2 3 3" xfId="17730"/>
    <cellStyle name="Normal 5 2 5 3 2 3 3 2" xfId="17731"/>
    <cellStyle name="Normal 5 2 5 3 2 3 4" xfId="17732"/>
    <cellStyle name="Normal 5 2 5 3 2 4" xfId="17733"/>
    <cellStyle name="Normal 5 2 5 3 2 4 2" xfId="17734"/>
    <cellStyle name="Normal 5 2 5 3 2 4 2 2" xfId="17735"/>
    <cellStyle name="Normal 5 2 5 3 2 4 2 2 2" xfId="17736"/>
    <cellStyle name="Normal 5 2 5 3 2 4 2 3" xfId="17737"/>
    <cellStyle name="Normal 5 2 5 3 2 4 3" xfId="17738"/>
    <cellStyle name="Normal 5 2 5 3 2 4 3 2" xfId="17739"/>
    <cellStyle name="Normal 5 2 5 3 2 4 4" xfId="17740"/>
    <cellStyle name="Normal 5 2 5 3 2 5" xfId="17741"/>
    <cellStyle name="Normal 5 2 5 3 2 5 2" xfId="17742"/>
    <cellStyle name="Normal 5 2 5 3 2 5 2 2" xfId="17743"/>
    <cellStyle name="Normal 5 2 5 3 2 5 3" xfId="17744"/>
    <cellStyle name="Normal 5 2 5 3 2 6" xfId="17745"/>
    <cellStyle name="Normal 5 2 5 3 2 6 2" xfId="17746"/>
    <cellStyle name="Normal 5 2 5 3 2 7" xfId="17747"/>
    <cellStyle name="Normal 5 2 5 3 3" xfId="17748"/>
    <cellStyle name="Normal 5 2 5 3 3 2" xfId="17749"/>
    <cellStyle name="Normal 5 2 5 3 3 2 2" xfId="17750"/>
    <cellStyle name="Normal 5 2 5 3 3 2 2 2" xfId="17751"/>
    <cellStyle name="Normal 5 2 5 3 3 2 2 2 2" xfId="17752"/>
    <cellStyle name="Normal 5 2 5 3 3 2 2 3" xfId="17753"/>
    <cellStyle name="Normal 5 2 5 3 3 2 3" xfId="17754"/>
    <cellStyle name="Normal 5 2 5 3 3 2 3 2" xfId="17755"/>
    <cellStyle name="Normal 5 2 5 3 3 2 4" xfId="17756"/>
    <cellStyle name="Normal 5 2 5 3 3 3" xfId="17757"/>
    <cellStyle name="Normal 5 2 5 3 3 3 2" xfId="17758"/>
    <cellStyle name="Normal 5 2 5 3 3 3 2 2" xfId="17759"/>
    <cellStyle name="Normal 5 2 5 3 3 3 2 2 2" xfId="17760"/>
    <cellStyle name="Normal 5 2 5 3 3 3 2 3" xfId="17761"/>
    <cellStyle name="Normal 5 2 5 3 3 3 3" xfId="17762"/>
    <cellStyle name="Normal 5 2 5 3 3 3 3 2" xfId="17763"/>
    <cellStyle name="Normal 5 2 5 3 3 3 4" xfId="17764"/>
    <cellStyle name="Normal 5 2 5 3 3 4" xfId="17765"/>
    <cellStyle name="Normal 5 2 5 3 3 4 2" xfId="17766"/>
    <cellStyle name="Normal 5 2 5 3 3 4 2 2" xfId="17767"/>
    <cellStyle name="Normal 5 2 5 3 3 4 3" xfId="17768"/>
    <cellStyle name="Normal 5 2 5 3 3 5" xfId="17769"/>
    <cellStyle name="Normal 5 2 5 3 3 5 2" xfId="17770"/>
    <cellStyle name="Normal 5 2 5 3 3 6" xfId="17771"/>
    <cellStyle name="Normal 5 2 5 3 4" xfId="17772"/>
    <cellStyle name="Normal 5 2 5 3 4 2" xfId="17773"/>
    <cellStyle name="Normal 5 2 5 3 4 2 2" xfId="17774"/>
    <cellStyle name="Normal 5 2 5 3 4 2 2 2" xfId="17775"/>
    <cellStyle name="Normal 5 2 5 3 4 2 3" xfId="17776"/>
    <cellStyle name="Normal 5 2 5 3 4 3" xfId="17777"/>
    <cellStyle name="Normal 5 2 5 3 4 3 2" xfId="17778"/>
    <cellStyle name="Normal 5 2 5 3 4 4" xfId="17779"/>
    <cellStyle name="Normal 5 2 5 3 5" xfId="17780"/>
    <cellStyle name="Normal 5 2 5 3 5 2" xfId="17781"/>
    <cellStyle name="Normal 5 2 5 3 5 2 2" xfId="17782"/>
    <cellStyle name="Normal 5 2 5 3 5 2 2 2" xfId="17783"/>
    <cellStyle name="Normal 5 2 5 3 5 2 3" xfId="17784"/>
    <cellStyle name="Normal 5 2 5 3 5 3" xfId="17785"/>
    <cellStyle name="Normal 5 2 5 3 5 3 2" xfId="17786"/>
    <cellStyle name="Normal 5 2 5 3 5 4" xfId="17787"/>
    <cellStyle name="Normal 5 2 5 3 6" xfId="17788"/>
    <cellStyle name="Normal 5 2 5 3 6 2" xfId="17789"/>
    <cellStyle name="Normal 5 2 5 3 6 2 2" xfId="17790"/>
    <cellStyle name="Normal 5 2 5 3 6 3" xfId="17791"/>
    <cellStyle name="Normal 5 2 5 3 7" xfId="17792"/>
    <cellStyle name="Normal 5 2 5 3 7 2" xfId="17793"/>
    <cellStyle name="Normal 5 2 5 3 8" xfId="17794"/>
    <cellStyle name="Normal 5 2 5 3 9" xfId="17795"/>
    <cellStyle name="Normal 5 2 5 4" xfId="17796"/>
    <cellStyle name="Normal 5 2 5 4 2" xfId="17797"/>
    <cellStyle name="Normal 5 2 5 4 2 2" xfId="17798"/>
    <cellStyle name="Normal 5 2 5 4 2 2 2" xfId="17799"/>
    <cellStyle name="Normal 5 2 5 4 2 2 2 2" xfId="17800"/>
    <cellStyle name="Normal 5 2 5 4 2 2 2 2 2" xfId="17801"/>
    <cellStyle name="Normal 5 2 5 4 2 2 2 2 2 2" xfId="17802"/>
    <cellStyle name="Normal 5 2 5 4 2 2 2 2 3" xfId="17803"/>
    <cellStyle name="Normal 5 2 5 4 2 2 2 3" xfId="17804"/>
    <cellStyle name="Normal 5 2 5 4 2 2 2 3 2" xfId="17805"/>
    <cellStyle name="Normal 5 2 5 4 2 2 2 4" xfId="17806"/>
    <cellStyle name="Normal 5 2 5 4 2 2 3" xfId="17807"/>
    <cellStyle name="Normal 5 2 5 4 2 2 3 2" xfId="17808"/>
    <cellStyle name="Normal 5 2 5 4 2 2 3 2 2" xfId="17809"/>
    <cellStyle name="Normal 5 2 5 4 2 2 3 3" xfId="17810"/>
    <cellStyle name="Normal 5 2 5 4 2 2 4" xfId="17811"/>
    <cellStyle name="Normal 5 2 5 4 2 2 4 2" xfId="17812"/>
    <cellStyle name="Normal 5 2 5 4 2 2 5" xfId="17813"/>
    <cellStyle name="Normal 5 2 5 4 2 3" xfId="17814"/>
    <cellStyle name="Normal 5 2 5 4 2 3 2" xfId="17815"/>
    <cellStyle name="Normal 5 2 5 4 2 3 2 2" xfId="17816"/>
    <cellStyle name="Normal 5 2 5 4 2 3 2 2 2" xfId="17817"/>
    <cellStyle name="Normal 5 2 5 4 2 3 2 3" xfId="17818"/>
    <cellStyle name="Normal 5 2 5 4 2 3 3" xfId="17819"/>
    <cellStyle name="Normal 5 2 5 4 2 3 3 2" xfId="17820"/>
    <cellStyle name="Normal 5 2 5 4 2 3 4" xfId="17821"/>
    <cellStyle name="Normal 5 2 5 4 2 4" xfId="17822"/>
    <cellStyle name="Normal 5 2 5 4 2 4 2" xfId="17823"/>
    <cellStyle name="Normal 5 2 5 4 2 4 2 2" xfId="17824"/>
    <cellStyle name="Normal 5 2 5 4 2 4 2 2 2" xfId="17825"/>
    <cellStyle name="Normal 5 2 5 4 2 4 2 3" xfId="17826"/>
    <cellStyle name="Normal 5 2 5 4 2 4 3" xfId="17827"/>
    <cellStyle name="Normal 5 2 5 4 2 4 3 2" xfId="17828"/>
    <cellStyle name="Normal 5 2 5 4 2 4 4" xfId="17829"/>
    <cellStyle name="Normal 5 2 5 4 2 5" xfId="17830"/>
    <cellStyle name="Normal 5 2 5 4 2 5 2" xfId="17831"/>
    <cellStyle name="Normal 5 2 5 4 2 5 2 2" xfId="17832"/>
    <cellStyle name="Normal 5 2 5 4 2 5 3" xfId="17833"/>
    <cellStyle name="Normal 5 2 5 4 2 6" xfId="17834"/>
    <cellStyle name="Normal 5 2 5 4 2 6 2" xfId="17835"/>
    <cellStyle name="Normal 5 2 5 4 2 7" xfId="17836"/>
    <cellStyle name="Normal 5 2 5 4 3" xfId="17837"/>
    <cellStyle name="Normal 5 2 5 4 3 2" xfId="17838"/>
    <cellStyle name="Normal 5 2 5 4 3 2 2" xfId="17839"/>
    <cellStyle name="Normal 5 2 5 4 3 2 2 2" xfId="17840"/>
    <cellStyle name="Normal 5 2 5 4 3 2 2 2 2" xfId="17841"/>
    <cellStyle name="Normal 5 2 5 4 3 2 2 3" xfId="17842"/>
    <cellStyle name="Normal 5 2 5 4 3 2 3" xfId="17843"/>
    <cellStyle name="Normal 5 2 5 4 3 2 3 2" xfId="17844"/>
    <cellStyle name="Normal 5 2 5 4 3 2 4" xfId="17845"/>
    <cellStyle name="Normal 5 2 5 4 3 3" xfId="17846"/>
    <cellStyle name="Normal 5 2 5 4 3 3 2" xfId="17847"/>
    <cellStyle name="Normal 5 2 5 4 3 3 2 2" xfId="17848"/>
    <cellStyle name="Normal 5 2 5 4 3 3 3" xfId="17849"/>
    <cellStyle name="Normal 5 2 5 4 3 4" xfId="17850"/>
    <cellStyle name="Normal 5 2 5 4 3 4 2" xfId="17851"/>
    <cellStyle name="Normal 5 2 5 4 3 5" xfId="17852"/>
    <cellStyle name="Normal 5 2 5 4 4" xfId="17853"/>
    <cellStyle name="Normal 5 2 5 4 4 2" xfId="17854"/>
    <cellStyle name="Normal 5 2 5 4 4 2 2" xfId="17855"/>
    <cellStyle name="Normal 5 2 5 4 4 2 2 2" xfId="17856"/>
    <cellStyle name="Normal 5 2 5 4 4 2 3" xfId="17857"/>
    <cellStyle name="Normal 5 2 5 4 4 3" xfId="17858"/>
    <cellStyle name="Normal 5 2 5 4 4 3 2" xfId="17859"/>
    <cellStyle name="Normal 5 2 5 4 4 4" xfId="17860"/>
    <cellStyle name="Normal 5 2 5 4 5" xfId="17861"/>
    <cellStyle name="Normal 5 2 5 4 5 2" xfId="17862"/>
    <cellStyle name="Normal 5 2 5 4 5 2 2" xfId="17863"/>
    <cellStyle name="Normal 5 2 5 4 5 2 2 2" xfId="17864"/>
    <cellStyle name="Normal 5 2 5 4 5 2 3" xfId="17865"/>
    <cellStyle name="Normal 5 2 5 4 5 3" xfId="17866"/>
    <cellStyle name="Normal 5 2 5 4 5 3 2" xfId="17867"/>
    <cellStyle name="Normal 5 2 5 4 5 4" xfId="17868"/>
    <cellStyle name="Normal 5 2 5 4 6" xfId="17869"/>
    <cellStyle name="Normal 5 2 5 4 6 2" xfId="17870"/>
    <cellStyle name="Normal 5 2 5 4 6 2 2" xfId="17871"/>
    <cellStyle name="Normal 5 2 5 4 6 3" xfId="17872"/>
    <cellStyle name="Normal 5 2 5 4 7" xfId="17873"/>
    <cellStyle name="Normal 5 2 5 4 7 2" xfId="17874"/>
    <cellStyle name="Normal 5 2 5 4 8" xfId="17875"/>
    <cellStyle name="Normal 5 2 5 5" xfId="17876"/>
    <cellStyle name="Normal 5 2 5 5 2" xfId="17877"/>
    <cellStyle name="Normal 5 2 5 5 2 2" xfId="17878"/>
    <cellStyle name="Normal 5 2 5 5 2 2 2" xfId="17879"/>
    <cellStyle name="Normal 5 2 5 5 2 2 2 2" xfId="17880"/>
    <cellStyle name="Normal 5 2 5 5 2 2 2 2 2" xfId="17881"/>
    <cellStyle name="Normal 5 2 5 5 2 2 2 2 2 2" xfId="17882"/>
    <cellStyle name="Normal 5 2 5 5 2 2 2 2 3" xfId="17883"/>
    <cellStyle name="Normal 5 2 5 5 2 2 2 3" xfId="17884"/>
    <cellStyle name="Normal 5 2 5 5 2 2 2 3 2" xfId="17885"/>
    <cellStyle name="Normal 5 2 5 5 2 2 2 4" xfId="17886"/>
    <cellStyle name="Normal 5 2 5 5 2 2 3" xfId="17887"/>
    <cellStyle name="Normal 5 2 5 5 2 2 3 2" xfId="17888"/>
    <cellStyle name="Normal 5 2 5 5 2 2 3 2 2" xfId="17889"/>
    <cellStyle name="Normal 5 2 5 5 2 2 3 3" xfId="17890"/>
    <cellStyle name="Normal 5 2 5 5 2 2 4" xfId="17891"/>
    <cellStyle name="Normal 5 2 5 5 2 2 4 2" xfId="17892"/>
    <cellStyle name="Normal 5 2 5 5 2 2 5" xfId="17893"/>
    <cellStyle name="Normal 5 2 5 5 2 3" xfId="17894"/>
    <cellStyle name="Normal 5 2 5 5 2 3 2" xfId="17895"/>
    <cellStyle name="Normal 5 2 5 5 2 3 2 2" xfId="17896"/>
    <cellStyle name="Normal 5 2 5 5 2 3 2 2 2" xfId="17897"/>
    <cellStyle name="Normal 5 2 5 5 2 3 2 3" xfId="17898"/>
    <cellStyle name="Normal 5 2 5 5 2 3 3" xfId="17899"/>
    <cellStyle name="Normal 5 2 5 5 2 3 3 2" xfId="17900"/>
    <cellStyle name="Normal 5 2 5 5 2 3 4" xfId="17901"/>
    <cellStyle name="Normal 5 2 5 5 2 4" xfId="17902"/>
    <cellStyle name="Normal 5 2 5 5 2 4 2" xfId="17903"/>
    <cellStyle name="Normal 5 2 5 5 2 4 2 2" xfId="17904"/>
    <cellStyle name="Normal 5 2 5 5 2 4 2 2 2" xfId="17905"/>
    <cellStyle name="Normal 5 2 5 5 2 4 2 3" xfId="17906"/>
    <cellStyle name="Normal 5 2 5 5 2 4 3" xfId="17907"/>
    <cellStyle name="Normal 5 2 5 5 2 4 3 2" xfId="17908"/>
    <cellStyle name="Normal 5 2 5 5 2 4 4" xfId="17909"/>
    <cellStyle name="Normal 5 2 5 5 2 5" xfId="17910"/>
    <cellStyle name="Normal 5 2 5 5 2 5 2" xfId="17911"/>
    <cellStyle name="Normal 5 2 5 5 2 5 2 2" xfId="17912"/>
    <cellStyle name="Normal 5 2 5 5 2 5 3" xfId="17913"/>
    <cellStyle name="Normal 5 2 5 5 2 6" xfId="17914"/>
    <cellStyle name="Normal 5 2 5 5 2 6 2" xfId="17915"/>
    <cellStyle name="Normal 5 2 5 5 2 7" xfId="17916"/>
    <cellStyle name="Normal 5 2 5 5 3" xfId="17917"/>
    <cellStyle name="Normal 5 2 5 5 3 2" xfId="17918"/>
    <cellStyle name="Normal 5 2 5 5 3 2 2" xfId="17919"/>
    <cellStyle name="Normal 5 2 5 5 3 2 2 2" xfId="17920"/>
    <cellStyle name="Normal 5 2 5 5 3 2 2 2 2" xfId="17921"/>
    <cellStyle name="Normal 5 2 5 5 3 2 2 3" xfId="17922"/>
    <cellStyle name="Normal 5 2 5 5 3 2 3" xfId="17923"/>
    <cellStyle name="Normal 5 2 5 5 3 2 3 2" xfId="17924"/>
    <cellStyle name="Normal 5 2 5 5 3 2 4" xfId="17925"/>
    <cellStyle name="Normal 5 2 5 5 3 3" xfId="17926"/>
    <cellStyle name="Normal 5 2 5 5 3 3 2" xfId="17927"/>
    <cellStyle name="Normal 5 2 5 5 3 3 2 2" xfId="17928"/>
    <cellStyle name="Normal 5 2 5 5 3 3 3" xfId="17929"/>
    <cellStyle name="Normal 5 2 5 5 3 4" xfId="17930"/>
    <cellStyle name="Normal 5 2 5 5 3 4 2" xfId="17931"/>
    <cellStyle name="Normal 5 2 5 5 3 5" xfId="17932"/>
    <cellStyle name="Normal 5 2 5 5 4" xfId="17933"/>
    <cellStyle name="Normal 5 2 5 5 4 2" xfId="17934"/>
    <cellStyle name="Normal 5 2 5 5 4 2 2" xfId="17935"/>
    <cellStyle name="Normal 5 2 5 5 4 2 2 2" xfId="17936"/>
    <cellStyle name="Normal 5 2 5 5 4 2 3" xfId="17937"/>
    <cellStyle name="Normal 5 2 5 5 4 3" xfId="17938"/>
    <cellStyle name="Normal 5 2 5 5 4 3 2" xfId="17939"/>
    <cellStyle name="Normal 5 2 5 5 4 4" xfId="17940"/>
    <cellStyle name="Normal 5 2 5 5 5" xfId="17941"/>
    <cellStyle name="Normal 5 2 5 5 5 2" xfId="17942"/>
    <cellStyle name="Normal 5 2 5 5 5 2 2" xfId="17943"/>
    <cellStyle name="Normal 5 2 5 5 5 2 2 2" xfId="17944"/>
    <cellStyle name="Normal 5 2 5 5 5 2 3" xfId="17945"/>
    <cellStyle name="Normal 5 2 5 5 5 3" xfId="17946"/>
    <cellStyle name="Normal 5 2 5 5 5 3 2" xfId="17947"/>
    <cellStyle name="Normal 5 2 5 5 5 4" xfId="17948"/>
    <cellStyle name="Normal 5 2 5 5 6" xfId="17949"/>
    <cellStyle name="Normal 5 2 5 5 6 2" xfId="17950"/>
    <cellStyle name="Normal 5 2 5 5 6 2 2" xfId="17951"/>
    <cellStyle name="Normal 5 2 5 5 6 3" xfId="17952"/>
    <cellStyle name="Normal 5 2 5 5 7" xfId="17953"/>
    <cellStyle name="Normal 5 2 5 5 7 2" xfId="17954"/>
    <cellStyle name="Normal 5 2 5 5 8" xfId="17955"/>
    <cellStyle name="Normal 5 2 5 6" xfId="17956"/>
    <cellStyle name="Normal 5 2 5 6 2" xfId="17957"/>
    <cellStyle name="Normal 5 2 5 6 2 2" xfId="17958"/>
    <cellStyle name="Normal 5 2 5 6 2 2 2" xfId="17959"/>
    <cellStyle name="Normal 5 2 5 6 2 2 2 2" xfId="17960"/>
    <cellStyle name="Normal 5 2 5 6 2 2 2 2 2" xfId="17961"/>
    <cellStyle name="Normal 5 2 5 6 2 2 2 3" xfId="17962"/>
    <cellStyle name="Normal 5 2 5 6 2 2 3" xfId="17963"/>
    <cellStyle name="Normal 5 2 5 6 2 2 3 2" xfId="17964"/>
    <cellStyle name="Normal 5 2 5 6 2 2 4" xfId="17965"/>
    <cellStyle name="Normal 5 2 5 6 2 3" xfId="17966"/>
    <cellStyle name="Normal 5 2 5 6 2 3 2" xfId="17967"/>
    <cellStyle name="Normal 5 2 5 6 2 3 2 2" xfId="17968"/>
    <cellStyle name="Normal 5 2 5 6 2 3 3" xfId="17969"/>
    <cellStyle name="Normal 5 2 5 6 2 4" xfId="17970"/>
    <cellStyle name="Normal 5 2 5 6 2 4 2" xfId="17971"/>
    <cellStyle name="Normal 5 2 5 6 2 5" xfId="17972"/>
    <cellStyle name="Normal 5 2 5 6 3" xfId="17973"/>
    <cellStyle name="Normal 5 2 5 6 3 2" xfId="17974"/>
    <cellStyle name="Normal 5 2 5 6 3 2 2" xfId="17975"/>
    <cellStyle name="Normal 5 2 5 6 3 2 2 2" xfId="17976"/>
    <cellStyle name="Normal 5 2 5 6 3 2 3" xfId="17977"/>
    <cellStyle name="Normal 5 2 5 6 3 3" xfId="17978"/>
    <cellStyle name="Normal 5 2 5 6 3 3 2" xfId="17979"/>
    <cellStyle name="Normal 5 2 5 6 3 4" xfId="17980"/>
    <cellStyle name="Normal 5 2 5 6 4" xfId="17981"/>
    <cellStyle name="Normal 5 2 5 6 4 2" xfId="17982"/>
    <cellStyle name="Normal 5 2 5 6 4 2 2" xfId="17983"/>
    <cellStyle name="Normal 5 2 5 6 4 2 2 2" xfId="17984"/>
    <cellStyle name="Normal 5 2 5 6 4 2 3" xfId="17985"/>
    <cellStyle name="Normal 5 2 5 6 4 3" xfId="17986"/>
    <cellStyle name="Normal 5 2 5 6 4 3 2" xfId="17987"/>
    <cellStyle name="Normal 5 2 5 6 4 4" xfId="17988"/>
    <cellStyle name="Normal 5 2 5 6 5" xfId="17989"/>
    <cellStyle name="Normal 5 2 5 6 5 2" xfId="17990"/>
    <cellStyle name="Normal 5 2 5 6 5 2 2" xfId="17991"/>
    <cellStyle name="Normal 5 2 5 6 5 3" xfId="17992"/>
    <cellStyle name="Normal 5 2 5 6 6" xfId="17993"/>
    <cellStyle name="Normal 5 2 5 6 6 2" xfId="17994"/>
    <cellStyle name="Normal 5 2 5 6 7" xfId="17995"/>
    <cellStyle name="Normal 5 2 5 7" xfId="17996"/>
    <cellStyle name="Normal 5 2 5 7 2" xfId="17997"/>
    <cellStyle name="Normal 5 2 5 7 2 2" xfId="17998"/>
    <cellStyle name="Normal 5 2 5 7 2 2 2" xfId="17999"/>
    <cellStyle name="Normal 5 2 5 7 2 2 2 2" xfId="18000"/>
    <cellStyle name="Normal 5 2 5 7 2 2 3" xfId="18001"/>
    <cellStyle name="Normal 5 2 5 7 2 3" xfId="18002"/>
    <cellStyle name="Normal 5 2 5 7 2 3 2" xfId="18003"/>
    <cellStyle name="Normal 5 2 5 7 2 4" xfId="18004"/>
    <cellStyle name="Normal 5 2 5 7 3" xfId="18005"/>
    <cellStyle name="Normal 5 2 5 7 3 2" xfId="18006"/>
    <cellStyle name="Normal 5 2 5 7 3 2 2" xfId="18007"/>
    <cellStyle name="Normal 5 2 5 7 3 2 2 2" xfId="18008"/>
    <cellStyle name="Normal 5 2 5 7 3 2 3" xfId="18009"/>
    <cellStyle name="Normal 5 2 5 7 3 3" xfId="18010"/>
    <cellStyle name="Normal 5 2 5 7 3 3 2" xfId="18011"/>
    <cellStyle name="Normal 5 2 5 7 3 4" xfId="18012"/>
    <cellStyle name="Normal 5 2 5 7 4" xfId="18013"/>
    <cellStyle name="Normal 5 2 5 7 4 2" xfId="18014"/>
    <cellStyle name="Normal 5 2 5 7 4 2 2" xfId="18015"/>
    <cellStyle name="Normal 5 2 5 7 4 3" xfId="18016"/>
    <cellStyle name="Normal 5 2 5 7 5" xfId="18017"/>
    <cellStyle name="Normal 5 2 5 7 5 2" xfId="18018"/>
    <cellStyle name="Normal 5 2 5 7 6" xfId="18019"/>
    <cellStyle name="Normal 5 2 5 8" xfId="18020"/>
    <cellStyle name="Normal 5 2 5 8 2" xfId="18021"/>
    <cellStyle name="Normal 5 2 5 8 2 2" xfId="18022"/>
    <cellStyle name="Normal 5 2 5 8 2 2 2" xfId="18023"/>
    <cellStyle name="Normal 5 2 5 8 2 3" xfId="18024"/>
    <cellStyle name="Normal 5 2 5 8 3" xfId="18025"/>
    <cellStyle name="Normal 5 2 5 8 3 2" xfId="18026"/>
    <cellStyle name="Normal 5 2 5 8 4" xfId="18027"/>
    <cellStyle name="Normal 5 2 5 9" xfId="18028"/>
    <cellStyle name="Normal 5 2 5 9 2" xfId="18029"/>
    <cellStyle name="Normal 5 2 5 9 2 2" xfId="18030"/>
    <cellStyle name="Normal 5 2 5 9 2 2 2" xfId="18031"/>
    <cellStyle name="Normal 5 2 5 9 2 3" xfId="18032"/>
    <cellStyle name="Normal 5 2 5 9 3" xfId="18033"/>
    <cellStyle name="Normal 5 2 5 9 3 2" xfId="18034"/>
    <cellStyle name="Normal 5 2 5 9 4" xfId="18035"/>
    <cellStyle name="Normal 5 2 6" xfId="18036"/>
    <cellStyle name="Normal 5 2 6 2" xfId="18037"/>
    <cellStyle name="Normal 5 2 6 2 2" xfId="18038"/>
    <cellStyle name="Normal 5 2 6 2 2 2" xfId="18039"/>
    <cellStyle name="Normal 5 2 6 2 2 2 2" xfId="18040"/>
    <cellStyle name="Normal 5 2 6 2 2 2 2 2" xfId="18041"/>
    <cellStyle name="Normal 5 2 6 2 2 2 2 2 2" xfId="18042"/>
    <cellStyle name="Normal 5 2 6 2 2 2 2 3" xfId="18043"/>
    <cellStyle name="Normal 5 2 6 2 2 2 3" xfId="18044"/>
    <cellStyle name="Normal 5 2 6 2 2 2 3 2" xfId="18045"/>
    <cellStyle name="Normal 5 2 6 2 2 2 4" xfId="18046"/>
    <cellStyle name="Normal 5 2 6 2 2 3" xfId="18047"/>
    <cellStyle name="Normal 5 2 6 2 2 3 2" xfId="18048"/>
    <cellStyle name="Normal 5 2 6 2 2 3 2 2" xfId="18049"/>
    <cellStyle name="Normal 5 2 6 2 2 3 3" xfId="18050"/>
    <cellStyle name="Normal 5 2 6 2 2 4" xfId="18051"/>
    <cellStyle name="Normal 5 2 6 2 2 4 2" xfId="18052"/>
    <cellStyle name="Normal 5 2 6 2 2 5" xfId="18053"/>
    <cellStyle name="Normal 5 2 6 2 3" xfId="18054"/>
    <cellStyle name="Normal 5 2 6 2 3 2" xfId="18055"/>
    <cellStyle name="Normal 5 2 6 2 3 2 2" xfId="18056"/>
    <cellStyle name="Normal 5 2 6 2 3 2 2 2" xfId="18057"/>
    <cellStyle name="Normal 5 2 6 2 3 2 3" xfId="18058"/>
    <cellStyle name="Normal 5 2 6 2 3 3" xfId="18059"/>
    <cellStyle name="Normal 5 2 6 2 3 3 2" xfId="18060"/>
    <cellStyle name="Normal 5 2 6 2 3 4" xfId="18061"/>
    <cellStyle name="Normal 5 2 6 2 4" xfId="18062"/>
    <cellStyle name="Normal 5 2 6 2 4 2" xfId="18063"/>
    <cellStyle name="Normal 5 2 6 2 4 2 2" xfId="18064"/>
    <cellStyle name="Normal 5 2 6 2 4 2 2 2" xfId="18065"/>
    <cellStyle name="Normal 5 2 6 2 4 2 3" xfId="18066"/>
    <cellStyle name="Normal 5 2 6 2 4 3" xfId="18067"/>
    <cellStyle name="Normal 5 2 6 2 4 3 2" xfId="18068"/>
    <cellStyle name="Normal 5 2 6 2 4 4" xfId="18069"/>
    <cellStyle name="Normal 5 2 6 2 5" xfId="18070"/>
    <cellStyle name="Normal 5 2 6 2 5 2" xfId="18071"/>
    <cellStyle name="Normal 5 2 6 2 5 2 2" xfId="18072"/>
    <cellStyle name="Normal 5 2 6 2 5 3" xfId="18073"/>
    <cellStyle name="Normal 5 2 6 2 6" xfId="18074"/>
    <cellStyle name="Normal 5 2 6 2 6 2" xfId="18075"/>
    <cellStyle name="Normal 5 2 6 2 7" xfId="18076"/>
    <cellStyle name="Normal 5 2 6 3" xfId="18077"/>
    <cellStyle name="Normal 5 2 6 3 2" xfId="18078"/>
    <cellStyle name="Normal 5 2 6 3 2 2" xfId="18079"/>
    <cellStyle name="Normal 5 2 6 3 2 2 2" xfId="18080"/>
    <cellStyle name="Normal 5 2 6 3 2 2 2 2" xfId="18081"/>
    <cellStyle name="Normal 5 2 6 3 2 2 3" xfId="18082"/>
    <cellStyle name="Normal 5 2 6 3 2 3" xfId="18083"/>
    <cellStyle name="Normal 5 2 6 3 2 3 2" xfId="18084"/>
    <cellStyle name="Normal 5 2 6 3 2 4" xfId="18085"/>
    <cellStyle name="Normal 5 2 6 3 3" xfId="18086"/>
    <cellStyle name="Normal 5 2 6 3 3 2" xfId="18087"/>
    <cellStyle name="Normal 5 2 6 3 3 2 2" xfId="18088"/>
    <cellStyle name="Normal 5 2 6 3 3 2 2 2" xfId="18089"/>
    <cellStyle name="Normal 5 2 6 3 3 2 3" xfId="18090"/>
    <cellStyle name="Normal 5 2 6 3 3 3" xfId="18091"/>
    <cellStyle name="Normal 5 2 6 3 3 3 2" xfId="18092"/>
    <cellStyle name="Normal 5 2 6 3 3 4" xfId="18093"/>
    <cellStyle name="Normal 5 2 6 3 4" xfId="18094"/>
    <cellStyle name="Normal 5 2 6 3 4 2" xfId="18095"/>
    <cellStyle name="Normal 5 2 6 3 4 2 2" xfId="18096"/>
    <cellStyle name="Normal 5 2 6 3 4 3" xfId="18097"/>
    <cellStyle name="Normal 5 2 6 3 5" xfId="18098"/>
    <cellStyle name="Normal 5 2 6 3 5 2" xfId="18099"/>
    <cellStyle name="Normal 5 2 6 3 6" xfId="18100"/>
    <cellStyle name="Normal 5 2 6 4" xfId="18101"/>
    <cellStyle name="Normal 5 2 6 4 2" xfId="18102"/>
    <cellStyle name="Normal 5 2 6 4 2 2" xfId="18103"/>
    <cellStyle name="Normal 5 2 6 4 2 2 2" xfId="18104"/>
    <cellStyle name="Normal 5 2 6 4 2 3" xfId="18105"/>
    <cellStyle name="Normal 5 2 6 4 3" xfId="18106"/>
    <cellStyle name="Normal 5 2 6 4 3 2" xfId="18107"/>
    <cellStyle name="Normal 5 2 6 4 4" xfId="18108"/>
    <cellStyle name="Normal 5 2 6 5" xfId="18109"/>
    <cellStyle name="Normal 5 2 6 5 2" xfId="18110"/>
    <cellStyle name="Normal 5 2 6 5 2 2" xfId="18111"/>
    <cellStyle name="Normal 5 2 6 5 2 2 2" xfId="18112"/>
    <cellStyle name="Normal 5 2 6 5 2 3" xfId="18113"/>
    <cellStyle name="Normal 5 2 6 5 3" xfId="18114"/>
    <cellStyle name="Normal 5 2 6 5 3 2" xfId="18115"/>
    <cellStyle name="Normal 5 2 6 5 4" xfId="18116"/>
    <cellStyle name="Normal 5 2 6 6" xfId="18117"/>
    <cellStyle name="Normal 5 2 6 6 2" xfId="18118"/>
    <cellStyle name="Normal 5 2 6 6 2 2" xfId="18119"/>
    <cellStyle name="Normal 5 2 6 6 3" xfId="18120"/>
    <cellStyle name="Normal 5 2 6 7" xfId="18121"/>
    <cellStyle name="Normal 5 2 6 7 2" xfId="18122"/>
    <cellStyle name="Normal 5 2 6 8" xfId="18123"/>
    <cellStyle name="Normal 5 2 6 9" xfId="18124"/>
    <cellStyle name="Normal 5 2 7" xfId="18125"/>
    <cellStyle name="Normal 5 2 7 2" xfId="18126"/>
    <cellStyle name="Normal 5 2 7 2 2" xfId="18127"/>
    <cellStyle name="Normal 5 2 7 2 2 2" xfId="18128"/>
    <cellStyle name="Normal 5 2 7 2 2 2 2" xfId="18129"/>
    <cellStyle name="Normal 5 2 7 2 2 2 2 2" xfId="18130"/>
    <cellStyle name="Normal 5 2 7 2 2 2 2 2 2" xfId="18131"/>
    <cellStyle name="Normal 5 2 7 2 2 2 2 3" xfId="18132"/>
    <cellStyle name="Normal 5 2 7 2 2 2 3" xfId="18133"/>
    <cellStyle name="Normal 5 2 7 2 2 2 3 2" xfId="18134"/>
    <cellStyle name="Normal 5 2 7 2 2 2 4" xfId="18135"/>
    <cellStyle name="Normal 5 2 7 2 2 3" xfId="18136"/>
    <cellStyle name="Normal 5 2 7 2 2 3 2" xfId="18137"/>
    <cellStyle name="Normal 5 2 7 2 2 3 2 2" xfId="18138"/>
    <cellStyle name="Normal 5 2 7 2 2 3 3" xfId="18139"/>
    <cellStyle name="Normal 5 2 7 2 2 4" xfId="18140"/>
    <cellStyle name="Normal 5 2 7 2 2 4 2" xfId="18141"/>
    <cellStyle name="Normal 5 2 7 2 2 5" xfId="18142"/>
    <cellStyle name="Normal 5 2 7 2 3" xfId="18143"/>
    <cellStyle name="Normal 5 2 7 2 3 2" xfId="18144"/>
    <cellStyle name="Normal 5 2 7 2 3 2 2" xfId="18145"/>
    <cellStyle name="Normal 5 2 7 2 3 2 2 2" xfId="18146"/>
    <cellStyle name="Normal 5 2 7 2 3 2 3" xfId="18147"/>
    <cellStyle name="Normal 5 2 7 2 3 3" xfId="18148"/>
    <cellStyle name="Normal 5 2 7 2 3 3 2" xfId="18149"/>
    <cellStyle name="Normal 5 2 7 2 3 4" xfId="18150"/>
    <cellStyle name="Normal 5 2 7 2 4" xfId="18151"/>
    <cellStyle name="Normal 5 2 7 2 4 2" xfId="18152"/>
    <cellStyle name="Normal 5 2 7 2 4 2 2" xfId="18153"/>
    <cellStyle name="Normal 5 2 7 2 4 2 2 2" xfId="18154"/>
    <cellStyle name="Normal 5 2 7 2 4 2 3" xfId="18155"/>
    <cellStyle name="Normal 5 2 7 2 4 3" xfId="18156"/>
    <cellStyle name="Normal 5 2 7 2 4 3 2" xfId="18157"/>
    <cellStyle name="Normal 5 2 7 2 4 4" xfId="18158"/>
    <cellStyle name="Normal 5 2 7 2 5" xfId="18159"/>
    <cellStyle name="Normal 5 2 7 2 5 2" xfId="18160"/>
    <cellStyle name="Normal 5 2 7 2 5 2 2" xfId="18161"/>
    <cellStyle name="Normal 5 2 7 2 5 3" xfId="18162"/>
    <cellStyle name="Normal 5 2 7 2 6" xfId="18163"/>
    <cellStyle name="Normal 5 2 7 2 6 2" xfId="18164"/>
    <cellStyle name="Normal 5 2 7 2 7" xfId="18165"/>
    <cellStyle name="Normal 5 2 7 3" xfId="18166"/>
    <cellStyle name="Normal 5 2 7 3 2" xfId="18167"/>
    <cellStyle name="Normal 5 2 7 3 2 2" xfId="18168"/>
    <cellStyle name="Normal 5 2 7 3 2 2 2" xfId="18169"/>
    <cellStyle name="Normal 5 2 7 3 2 2 2 2" xfId="18170"/>
    <cellStyle name="Normal 5 2 7 3 2 2 3" xfId="18171"/>
    <cellStyle name="Normal 5 2 7 3 2 3" xfId="18172"/>
    <cellStyle name="Normal 5 2 7 3 2 3 2" xfId="18173"/>
    <cellStyle name="Normal 5 2 7 3 2 4" xfId="18174"/>
    <cellStyle name="Normal 5 2 7 3 3" xfId="18175"/>
    <cellStyle name="Normal 5 2 7 3 3 2" xfId="18176"/>
    <cellStyle name="Normal 5 2 7 3 3 2 2" xfId="18177"/>
    <cellStyle name="Normal 5 2 7 3 3 2 2 2" xfId="18178"/>
    <cellStyle name="Normal 5 2 7 3 3 2 3" xfId="18179"/>
    <cellStyle name="Normal 5 2 7 3 3 3" xfId="18180"/>
    <cellStyle name="Normal 5 2 7 3 3 3 2" xfId="18181"/>
    <cellStyle name="Normal 5 2 7 3 3 4" xfId="18182"/>
    <cellStyle name="Normal 5 2 7 3 4" xfId="18183"/>
    <cellStyle name="Normal 5 2 7 3 4 2" xfId="18184"/>
    <cellStyle name="Normal 5 2 7 3 4 2 2" xfId="18185"/>
    <cellStyle name="Normal 5 2 7 3 4 3" xfId="18186"/>
    <cellStyle name="Normal 5 2 7 3 5" xfId="18187"/>
    <cellStyle name="Normal 5 2 7 3 5 2" xfId="18188"/>
    <cellStyle name="Normal 5 2 7 3 6" xfId="18189"/>
    <cellStyle name="Normal 5 2 7 4" xfId="18190"/>
    <cellStyle name="Normal 5 2 7 4 2" xfId="18191"/>
    <cellStyle name="Normal 5 2 7 4 2 2" xfId="18192"/>
    <cellStyle name="Normal 5 2 7 4 2 2 2" xfId="18193"/>
    <cellStyle name="Normal 5 2 7 4 2 3" xfId="18194"/>
    <cellStyle name="Normal 5 2 7 4 3" xfId="18195"/>
    <cellStyle name="Normal 5 2 7 4 3 2" xfId="18196"/>
    <cellStyle name="Normal 5 2 7 4 4" xfId="18197"/>
    <cellStyle name="Normal 5 2 7 5" xfId="18198"/>
    <cellStyle name="Normal 5 2 7 5 2" xfId="18199"/>
    <cellStyle name="Normal 5 2 7 5 2 2" xfId="18200"/>
    <cellStyle name="Normal 5 2 7 5 2 2 2" xfId="18201"/>
    <cellStyle name="Normal 5 2 7 5 2 3" xfId="18202"/>
    <cellStyle name="Normal 5 2 7 5 3" xfId="18203"/>
    <cellStyle name="Normal 5 2 7 5 3 2" xfId="18204"/>
    <cellStyle name="Normal 5 2 7 5 4" xfId="18205"/>
    <cellStyle name="Normal 5 2 7 6" xfId="18206"/>
    <cellStyle name="Normal 5 2 7 6 2" xfId="18207"/>
    <cellStyle name="Normal 5 2 7 6 2 2" xfId="18208"/>
    <cellStyle name="Normal 5 2 7 6 3" xfId="18209"/>
    <cellStyle name="Normal 5 2 7 7" xfId="18210"/>
    <cellStyle name="Normal 5 2 7 7 2" xfId="18211"/>
    <cellStyle name="Normal 5 2 7 8" xfId="18212"/>
    <cellStyle name="Normal 5 2 7 9" xfId="18213"/>
    <cellStyle name="Normal 5 2 8" xfId="18214"/>
    <cellStyle name="Normal 5 2 8 2" xfId="18215"/>
    <cellStyle name="Normal 5 2 8 2 2" xfId="18216"/>
    <cellStyle name="Normal 5 2 8 2 2 2" xfId="18217"/>
    <cellStyle name="Normal 5 2 8 2 2 2 2" xfId="18218"/>
    <cellStyle name="Normal 5 2 8 2 2 2 2 2" xfId="18219"/>
    <cellStyle name="Normal 5 2 8 2 2 2 2 2 2" xfId="18220"/>
    <cellStyle name="Normal 5 2 8 2 2 2 2 3" xfId="18221"/>
    <cellStyle name="Normal 5 2 8 2 2 2 3" xfId="18222"/>
    <cellStyle name="Normal 5 2 8 2 2 2 3 2" xfId="18223"/>
    <cellStyle name="Normal 5 2 8 2 2 2 4" xfId="18224"/>
    <cellStyle name="Normal 5 2 8 2 2 3" xfId="18225"/>
    <cellStyle name="Normal 5 2 8 2 2 3 2" xfId="18226"/>
    <cellStyle name="Normal 5 2 8 2 2 3 2 2" xfId="18227"/>
    <cellStyle name="Normal 5 2 8 2 2 3 3" xfId="18228"/>
    <cellStyle name="Normal 5 2 8 2 2 4" xfId="18229"/>
    <cellStyle name="Normal 5 2 8 2 2 4 2" xfId="18230"/>
    <cellStyle name="Normal 5 2 8 2 2 5" xfId="18231"/>
    <cellStyle name="Normal 5 2 8 2 3" xfId="18232"/>
    <cellStyle name="Normal 5 2 8 2 3 2" xfId="18233"/>
    <cellStyle name="Normal 5 2 8 2 3 2 2" xfId="18234"/>
    <cellStyle name="Normal 5 2 8 2 3 2 2 2" xfId="18235"/>
    <cellStyle name="Normal 5 2 8 2 3 2 3" xfId="18236"/>
    <cellStyle name="Normal 5 2 8 2 3 3" xfId="18237"/>
    <cellStyle name="Normal 5 2 8 2 3 3 2" xfId="18238"/>
    <cellStyle name="Normal 5 2 8 2 3 4" xfId="18239"/>
    <cellStyle name="Normal 5 2 8 2 4" xfId="18240"/>
    <cellStyle name="Normal 5 2 8 2 4 2" xfId="18241"/>
    <cellStyle name="Normal 5 2 8 2 4 2 2" xfId="18242"/>
    <cellStyle name="Normal 5 2 8 2 4 2 2 2" xfId="18243"/>
    <cellStyle name="Normal 5 2 8 2 4 2 3" xfId="18244"/>
    <cellStyle name="Normal 5 2 8 2 4 3" xfId="18245"/>
    <cellStyle name="Normal 5 2 8 2 4 3 2" xfId="18246"/>
    <cellStyle name="Normal 5 2 8 2 4 4" xfId="18247"/>
    <cellStyle name="Normal 5 2 8 2 5" xfId="18248"/>
    <cellStyle name="Normal 5 2 8 2 5 2" xfId="18249"/>
    <cellStyle name="Normal 5 2 8 2 5 2 2" xfId="18250"/>
    <cellStyle name="Normal 5 2 8 2 5 3" xfId="18251"/>
    <cellStyle name="Normal 5 2 8 2 6" xfId="18252"/>
    <cellStyle name="Normal 5 2 8 2 6 2" xfId="18253"/>
    <cellStyle name="Normal 5 2 8 2 7" xfId="18254"/>
    <cellStyle name="Normal 5 2 8 3" xfId="18255"/>
    <cellStyle name="Normal 5 2 8 3 2" xfId="18256"/>
    <cellStyle name="Normal 5 2 8 3 2 2" xfId="18257"/>
    <cellStyle name="Normal 5 2 8 3 2 2 2" xfId="18258"/>
    <cellStyle name="Normal 5 2 8 3 2 2 2 2" xfId="18259"/>
    <cellStyle name="Normal 5 2 8 3 2 2 3" xfId="18260"/>
    <cellStyle name="Normal 5 2 8 3 2 3" xfId="18261"/>
    <cellStyle name="Normal 5 2 8 3 2 3 2" xfId="18262"/>
    <cellStyle name="Normal 5 2 8 3 2 4" xfId="18263"/>
    <cellStyle name="Normal 5 2 8 3 3" xfId="18264"/>
    <cellStyle name="Normal 5 2 8 3 3 2" xfId="18265"/>
    <cellStyle name="Normal 5 2 8 3 3 2 2" xfId="18266"/>
    <cellStyle name="Normal 5 2 8 3 3 3" xfId="18267"/>
    <cellStyle name="Normal 5 2 8 3 4" xfId="18268"/>
    <cellStyle name="Normal 5 2 8 3 4 2" xfId="18269"/>
    <cellStyle name="Normal 5 2 8 3 5" xfId="18270"/>
    <cellStyle name="Normal 5 2 8 4" xfId="18271"/>
    <cellStyle name="Normal 5 2 8 4 2" xfId="18272"/>
    <cellStyle name="Normal 5 2 8 4 2 2" xfId="18273"/>
    <cellStyle name="Normal 5 2 8 4 2 2 2" xfId="18274"/>
    <cellStyle name="Normal 5 2 8 4 2 3" xfId="18275"/>
    <cellStyle name="Normal 5 2 8 4 3" xfId="18276"/>
    <cellStyle name="Normal 5 2 8 4 3 2" xfId="18277"/>
    <cellStyle name="Normal 5 2 8 4 4" xfId="18278"/>
    <cellStyle name="Normal 5 2 8 5" xfId="18279"/>
    <cellStyle name="Normal 5 2 8 5 2" xfId="18280"/>
    <cellStyle name="Normal 5 2 8 5 2 2" xfId="18281"/>
    <cellStyle name="Normal 5 2 8 5 2 2 2" xfId="18282"/>
    <cellStyle name="Normal 5 2 8 5 2 3" xfId="18283"/>
    <cellStyle name="Normal 5 2 8 5 3" xfId="18284"/>
    <cellStyle name="Normal 5 2 8 5 3 2" xfId="18285"/>
    <cellStyle name="Normal 5 2 8 5 4" xfId="18286"/>
    <cellStyle name="Normal 5 2 8 6" xfId="18287"/>
    <cellStyle name="Normal 5 2 8 6 2" xfId="18288"/>
    <cellStyle name="Normal 5 2 8 6 2 2" xfId="18289"/>
    <cellStyle name="Normal 5 2 8 6 3" xfId="18290"/>
    <cellStyle name="Normal 5 2 8 7" xfId="18291"/>
    <cellStyle name="Normal 5 2 8 7 2" xfId="18292"/>
    <cellStyle name="Normal 5 2 8 8" xfId="18293"/>
    <cellStyle name="Normal 5 2 9" xfId="18294"/>
    <cellStyle name="Normal 5 2 9 2" xfId="18295"/>
    <cellStyle name="Normal 5 2 9 2 2" xfId="18296"/>
    <cellStyle name="Normal 5 2 9 2 2 2" xfId="18297"/>
    <cellStyle name="Normal 5 2 9 2 2 2 2" xfId="18298"/>
    <cellStyle name="Normal 5 2 9 2 2 2 2 2" xfId="18299"/>
    <cellStyle name="Normal 5 2 9 2 2 2 2 2 2" xfId="18300"/>
    <cellStyle name="Normal 5 2 9 2 2 2 2 3" xfId="18301"/>
    <cellStyle name="Normal 5 2 9 2 2 2 3" xfId="18302"/>
    <cellStyle name="Normal 5 2 9 2 2 2 3 2" xfId="18303"/>
    <cellStyle name="Normal 5 2 9 2 2 2 4" xfId="18304"/>
    <cellStyle name="Normal 5 2 9 2 2 3" xfId="18305"/>
    <cellStyle name="Normal 5 2 9 2 2 3 2" xfId="18306"/>
    <cellStyle name="Normal 5 2 9 2 2 3 2 2" xfId="18307"/>
    <cellStyle name="Normal 5 2 9 2 2 3 3" xfId="18308"/>
    <cellStyle name="Normal 5 2 9 2 2 4" xfId="18309"/>
    <cellStyle name="Normal 5 2 9 2 2 4 2" xfId="18310"/>
    <cellStyle name="Normal 5 2 9 2 2 5" xfId="18311"/>
    <cellStyle name="Normal 5 2 9 2 3" xfId="18312"/>
    <cellStyle name="Normal 5 2 9 2 3 2" xfId="18313"/>
    <cellStyle name="Normal 5 2 9 2 3 2 2" xfId="18314"/>
    <cellStyle name="Normal 5 2 9 2 3 2 2 2" xfId="18315"/>
    <cellStyle name="Normal 5 2 9 2 3 2 3" xfId="18316"/>
    <cellStyle name="Normal 5 2 9 2 3 3" xfId="18317"/>
    <cellStyle name="Normal 5 2 9 2 3 3 2" xfId="18318"/>
    <cellStyle name="Normal 5 2 9 2 3 4" xfId="18319"/>
    <cellStyle name="Normal 5 2 9 2 4" xfId="18320"/>
    <cellStyle name="Normal 5 2 9 2 4 2" xfId="18321"/>
    <cellStyle name="Normal 5 2 9 2 4 2 2" xfId="18322"/>
    <cellStyle name="Normal 5 2 9 2 4 2 2 2" xfId="18323"/>
    <cellStyle name="Normal 5 2 9 2 4 2 3" xfId="18324"/>
    <cellStyle name="Normal 5 2 9 2 4 3" xfId="18325"/>
    <cellStyle name="Normal 5 2 9 2 4 3 2" xfId="18326"/>
    <cellStyle name="Normal 5 2 9 2 4 4" xfId="18327"/>
    <cellStyle name="Normal 5 2 9 2 5" xfId="18328"/>
    <cellStyle name="Normal 5 2 9 2 5 2" xfId="18329"/>
    <cellStyle name="Normal 5 2 9 2 5 2 2" xfId="18330"/>
    <cellStyle name="Normal 5 2 9 2 5 3" xfId="18331"/>
    <cellStyle name="Normal 5 2 9 2 6" xfId="18332"/>
    <cellStyle name="Normal 5 2 9 2 6 2" xfId="18333"/>
    <cellStyle name="Normal 5 2 9 2 7" xfId="18334"/>
    <cellStyle name="Normal 5 2 9 3" xfId="18335"/>
    <cellStyle name="Normal 5 2 9 3 2" xfId="18336"/>
    <cellStyle name="Normal 5 2 9 3 2 2" xfId="18337"/>
    <cellStyle name="Normal 5 2 9 3 2 2 2" xfId="18338"/>
    <cellStyle name="Normal 5 2 9 3 2 2 2 2" xfId="18339"/>
    <cellStyle name="Normal 5 2 9 3 2 2 3" xfId="18340"/>
    <cellStyle name="Normal 5 2 9 3 2 3" xfId="18341"/>
    <cellStyle name="Normal 5 2 9 3 2 3 2" xfId="18342"/>
    <cellStyle name="Normal 5 2 9 3 2 4" xfId="18343"/>
    <cellStyle name="Normal 5 2 9 3 3" xfId="18344"/>
    <cellStyle name="Normal 5 2 9 3 3 2" xfId="18345"/>
    <cellStyle name="Normal 5 2 9 3 3 2 2" xfId="18346"/>
    <cellStyle name="Normal 5 2 9 3 3 3" xfId="18347"/>
    <cellStyle name="Normal 5 2 9 3 4" xfId="18348"/>
    <cellStyle name="Normal 5 2 9 3 4 2" xfId="18349"/>
    <cellStyle name="Normal 5 2 9 3 5" xfId="18350"/>
    <cellStyle name="Normal 5 2 9 4" xfId="18351"/>
    <cellStyle name="Normal 5 2 9 4 2" xfId="18352"/>
    <cellStyle name="Normal 5 2 9 4 2 2" xfId="18353"/>
    <cellStyle name="Normal 5 2 9 4 2 2 2" xfId="18354"/>
    <cellStyle name="Normal 5 2 9 4 2 3" xfId="18355"/>
    <cellStyle name="Normal 5 2 9 4 3" xfId="18356"/>
    <cellStyle name="Normal 5 2 9 4 3 2" xfId="18357"/>
    <cellStyle name="Normal 5 2 9 4 4" xfId="18358"/>
    <cellStyle name="Normal 5 2 9 5" xfId="18359"/>
    <cellStyle name="Normal 5 2 9 5 2" xfId="18360"/>
    <cellStyle name="Normal 5 2 9 5 2 2" xfId="18361"/>
    <cellStyle name="Normal 5 2 9 5 2 2 2" xfId="18362"/>
    <cellStyle name="Normal 5 2 9 5 2 3" xfId="18363"/>
    <cellStyle name="Normal 5 2 9 5 3" xfId="18364"/>
    <cellStyle name="Normal 5 2 9 5 3 2" xfId="18365"/>
    <cellStyle name="Normal 5 2 9 5 4" xfId="18366"/>
    <cellStyle name="Normal 5 2 9 6" xfId="18367"/>
    <cellStyle name="Normal 5 2 9 6 2" xfId="18368"/>
    <cellStyle name="Normal 5 2 9 6 2 2" xfId="18369"/>
    <cellStyle name="Normal 5 2 9 6 3" xfId="18370"/>
    <cellStyle name="Normal 5 2 9 7" xfId="18371"/>
    <cellStyle name="Normal 5 2 9 7 2" xfId="18372"/>
    <cellStyle name="Normal 5 2 9 8" xfId="18373"/>
    <cellStyle name="Normal 5 20" xfId="18374"/>
    <cellStyle name="Normal 5 21" xfId="18375"/>
    <cellStyle name="Normal 5 22" xfId="18376"/>
    <cellStyle name="Normal 5 23" xfId="18377"/>
    <cellStyle name="Normal 5 24" xfId="18378"/>
    <cellStyle name="Normal 5 25" xfId="18379"/>
    <cellStyle name="Normal 5 3" xfId="18380"/>
    <cellStyle name="Normal 5 3 10" xfId="18381"/>
    <cellStyle name="Normal 5 3 10 2" xfId="18382"/>
    <cellStyle name="Normal 5 3 10 2 2" xfId="18383"/>
    <cellStyle name="Normal 5 3 10 2 2 2" xfId="18384"/>
    <cellStyle name="Normal 5 3 10 2 2 2 2" xfId="18385"/>
    <cellStyle name="Normal 5 3 10 2 2 2 2 2" xfId="18386"/>
    <cellStyle name="Normal 5 3 10 2 2 2 3" xfId="18387"/>
    <cellStyle name="Normal 5 3 10 2 2 3" xfId="18388"/>
    <cellStyle name="Normal 5 3 10 2 2 3 2" xfId="18389"/>
    <cellStyle name="Normal 5 3 10 2 2 4" xfId="18390"/>
    <cellStyle name="Normal 5 3 10 2 3" xfId="18391"/>
    <cellStyle name="Normal 5 3 10 2 3 2" xfId="18392"/>
    <cellStyle name="Normal 5 3 10 2 3 2 2" xfId="18393"/>
    <cellStyle name="Normal 5 3 10 2 3 3" xfId="18394"/>
    <cellStyle name="Normal 5 3 10 2 4" xfId="18395"/>
    <cellStyle name="Normal 5 3 10 2 4 2" xfId="18396"/>
    <cellStyle name="Normal 5 3 10 2 5" xfId="18397"/>
    <cellStyle name="Normal 5 3 10 3" xfId="18398"/>
    <cellStyle name="Normal 5 3 10 3 2" xfId="18399"/>
    <cellStyle name="Normal 5 3 10 3 2 2" xfId="18400"/>
    <cellStyle name="Normal 5 3 10 3 2 2 2" xfId="18401"/>
    <cellStyle name="Normal 5 3 10 3 2 3" xfId="18402"/>
    <cellStyle name="Normal 5 3 10 3 3" xfId="18403"/>
    <cellStyle name="Normal 5 3 10 3 3 2" xfId="18404"/>
    <cellStyle name="Normal 5 3 10 3 4" xfId="18405"/>
    <cellStyle name="Normal 5 3 10 4" xfId="18406"/>
    <cellStyle name="Normal 5 3 10 4 2" xfId="18407"/>
    <cellStyle name="Normal 5 3 10 4 2 2" xfId="18408"/>
    <cellStyle name="Normal 5 3 10 4 2 2 2" xfId="18409"/>
    <cellStyle name="Normal 5 3 10 4 2 3" xfId="18410"/>
    <cellStyle name="Normal 5 3 10 4 3" xfId="18411"/>
    <cellStyle name="Normal 5 3 10 4 3 2" xfId="18412"/>
    <cellStyle name="Normal 5 3 10 4 4" xfId="18413"/>
    <cellStyle name="Normal 5 3 10 5" xfId="18414"/>
    <cellStyle name="Normal 5 3 10 5 2" xfId="18415"/>
    <cellStyle name="Normal 5 3 10 5 2 2" xfId="18416"/>
    <cellStyle name="Normal 5 3 10 5 3" xfId="18417"/>
    <cellStyle name="Normal 5 3 10 6" xfId="18418"/>
    <cellStyle name="Normal 5 3 10 6 2" xfId="18419"/>
    <cellStyle name="Normal 5 3 10 7" xfId="18420"/>
    <cellStyle name="Normal 5 3 11" xfId="18421"/>
    <cellStyle name="Normal 5 3 11 2" xfId="18422"/>
    <cellStyle name="Normal 5 3 11 2 2" xfId="18423"/>
    <cellStyle name="Normal 5 3 11 2 2 2" xfId="18424"/>
    <cellStyle name="Normal 5 3 11 2 2 2 2" xfId="18425"/>
    <cellStyle name="Normal 5 3 11 2 2 3" xfId="18426"/>
    <cellStyle name="Normal 5 3 11 2 3" xfId="18427"/>
    <cellStyle name="Normal 5 3 11 2 3 2" xfId="18428"/>
    <cellStyle name="Normal 5 3 11 2 4" xfId="18429"/>
    <cellStyle name="Normal 5 3 11 3" xfId="18430"/>
    <cellStyle name="Normal 5 3 11 3 2" xfId="18431"/>
    <cellStyle name="Normal 5 3 11 3 2 2" xfId="18432"/>
    <cellStyle name="Normal 5 3 11 3 2 2 2" xfId="18433"/>
    <cellStyle name="Normal 5 3 11 3 2 3" xfId="18434"/>
    <cellStyle name="Normal 5 3 11 3 3" xfId="18435"/>
    <cellStyle name="Normal 5 3 11 3 3 2" xfId="18436"/>
    <cellStyle name="Normal 5 3 11 3 4" xfId="18437"/>
    <cellStyle name="Normal 5 3 11 4" xfId="18438"/>
    <cellStyle name="Normal 5 3 11 4 2" xfId="18439"/>
    <cellStyle name="Normal 5 3 11 4 2 2" xfId="18440"/>
    <cellStyle name="Normal 5 3 11 4 3" xfId="18441"/>
    <cellStyle name="Normal 5 3 11 5" xfId="18442"/>
    <cellStyle name="Normal 5 3 11 5 2" xfId="18443"/>
    <cellStyle name="Normal 5 3 11 6" xfId="18444"/>
    <cellStyle name="Normal 5 3 12" xfId="18445"/>
    <cellStyle name="Normal 5 3 12 2" xfId="18446"/>
    <cellStyle name="Normal 5 3 12 2 2" xfId="18447"/>
    <cellStyle name="Normal 5 3 12 2 2 2" xfId="18448"/>
    <cellStyle name="Normal 5 3 12 2 3" xfId="18449"/>
    <cellStyle name="Normal 5 3 12 3" xfId="18450"/>
    <cellStyle name="Normal 5 3 12 3 2" xfId="18451"/>
    <cellStyle name="Normal 5 3 12 4" xfId="18452"/>
    <cellStyle name="Normal 5 3 13" xfId="18453"/>
    <cellStyle name="Normal 5 3 13 2" xfId="18454"/>
    <cellStyle name="Normal 5 3 13 2 2" xfId="18455"/>
    <cellStyle name="Normal 5 3 13 2 2 2" xfId="18456"/>
    <cellStyle name="Normal 5 3 13 2 3" xfId="18457"/>
    <cellStyle name="Normal 5 3 13 3" xfId="18458"/>
    <cellStyle name="Normal 5 3 13 3 2" xfId="18459"/>
    <cellStyle name="Normal 5 3 13 4" xfId="18460"/>
    <cellStyle name="Normal 5 3 14" xfId="18461"/>
    <cellStyle name="Normal 5 3 14 2" xfId="18462"/>
    <cellStyle name="Normal 5 3 14 2 2" xfId="18463"/>
    <cellStyle name="Normal 5 3 14 3" xfId="18464"/>
    <cellStyle name="Normal 5 3 15" xfId="18465"/>
    <cellStyle name="Normal 5 3 15 2" xfId="18466"/>
    <cellStyle name="Normal 5 3 16" xfId="18467"/>
    <cellStyle name="Normal 5 3 17" xfId="18468"/>
    <cellStyle name="Normal 5 3 18" xfId="18469"/>
    <cellStyle name="Normal 5 3 2" xfId="18470"/>
    <cellStyle name="Normal 5 3 2 10" xfId="18471"/>
    <cellStyle name="Normal 5 3 2 10 2" xfId="18472"/>
    <cellStyle name="Normal 5 3 2 10 2 2" xfId="18473"/>
    <cellStyle name="Normal 5 3 2 10 2 2 2" xfId="18474"/>
    <cellStyle name="Normal 5 3 2 10 2 3" xfId="18475"/>
    <cellStyle name="Normal 5 3 2 10 3" xfId="18476"/>
    <cellStyle name="Normal 5 3 2 10 3 2" xfId="18477"/>
    <cellStyle name="Normal 5 3 2 10 4" xfId="18478"/>
    <cellStyle name="Normal 5 3 2 11" xfId="18479"/>
    <cellStyle name="Normal 5 3 2 11 2" xfId="18480"/>
    <cellStyle name="Normal 5 3 2 11 2 2" xfId="18481"/>
    <cellStyle name="Normal 5 3 2 11 2 2 2" xfId="18482"/>
    <cellStyle name="Normal 5 3 2 11 2 3" xfId="18483"/>
    <cellStyle name="Normal 5 3 2 11 3" xfId="18484"/>
    <cellStyle name="Normal 5 3 2 11 3 2" xfId="18485"/>
    <cellStyle name="Normal 5 3 2 11 4" xfId="18486"/>
    <cellStyle name="Normal 5 3 2 12" xfId="18487"/>
    <cellStyle name="Normal 5 3 2 12 2" xfId="18488"/>
    <cellStyle name="Normal 5 3 2 12 2 2" xfId="18489"/>
    <cellStyle name="Normal 5 3 2 12 3" xfId="18490"/>
    <cellStyle name="Normal 5 3 2 13" xfId="18491"/>
    <cellStyle name="Normal 5 3 2 13 2" xfId="18492"/>
    <cellStyle name="Normal 5 3 2 14" xfId="18493"/>
    <cellStyle name="Normal 5 3 2 15" xfId="18494"/>
    <cellStyle name="Normal 5 3 2 16" xfId="18495"/>
    <cellStyle name="Normal 5 3 2 2" xfId="18496"/>
    <cellStyle name="Normal 5 3 2 2 10" xfId="18497"/>
    <cellStyle name="Normal 5 3 2 2 10 2" xfId="18498"/>
    <cellStyle name="Normal 5 3 2 2 10 2 2" xfId="18499"/>
    <cellStyle name="Normal 5 3 2 2 10 2 2 2" xfId="18500"/>
    <cellStyle name="Normal 5 3 2 2 10 2 3" xfId="18501"/>
    <cellStyle name="Normal 5 3 2 2 10 3" xfId="18502"/>
    <cellStyle name="Normal 5 3 2 2 10 3 2" xfId="18503"/>
    <cellStyle name="Normal 5 3 2 2 10 4" xfId="18504"/>
    <cellStyle name="Normal 5 3 2 2 11" xfId="18505"/>
    <cellStyle name="Normal 5 3 2 2 11 2" xfId="18506"/>
    <cellStyle name="Normal 5 3 2 2 11 2 2" xfId="18507"/>
    <cellStyle name="Normal 5 3 2 2 11 3" xfId="18508"/>
    <cellStyle name="Normal 5 3 2 2 12" xfId="18509"/>
    <cellStyle name="Normal 5 3 2 2 12 2" xfId="18510"/>
    <cellStyle name="Normal 5 3 2 2 13" xfId="18511"/>
    <cellStyle name="Normal 5 3 2 2 14" xfId="18512"/>
    <cellStyle name="Normal 5 3 2 2 2" xfId="18513"/>
    <cellStyle name="Normal 5 3 2 2 2 10" xfId="18514"/>
    <cellStyle name="Normal 5 3 2 2 2 10 2" xfId="18515"/>
    <cellStyle name="Normal 5 3 2 2 2 10 2 2" xfId="18516"/>
    <cellStyle name="Normal 5 3 2 2 2 10 3" xfId="18517"/>
    <cellStyle name="Normal 5 3 2 2 2 11" xfId="18518"/>
    <cellStyle name="Normal 5 3 2 2 2 11 2" xfId="18519"/>
    <cellStyle name="Normal 5 3 2 2 2 12" xfId="18520"/>
    <cellStyle name="Normal 5 3 2 2 2 13" xfId="18521"/>
    <cellStyle name="Normal 5 3 2 2 2 2" xfId="18522"/>
    <cellStyle name="Normal 5 3 2 2 2 2 2" xfId="18523"/>
    <cellStyle name="Normal 5 3 2 2 2 2 2 2" xfId="18524"/>
    <cellStyle name="Normal 5 3 2 2 2 2 2 2 2" xfId="18525"/>
    <cellStyle name="Normal 5 3 2 2 2 2 2 2 2 2" xfId="18526"/>
    <cellStyle name="Normal 5 3 2 2 2 2 2 2 2 2 2" xfId="18527"/>
    <cellStyle name="Normal 5 3 2 2 2 2 2 2 2 2 2 2" xfId="18528"/>
    <cellStyle name="Normal 5 3 2 2 2 2 2 2 2 2 3" xfId="18529"/>
    <cellStyle name="Normal 5 3 2 2 2 2 2 2 2 3" xfId="18530"/>
    <cellStyle name="Normal 5 3 2 2 2 2 2 2 2 3 2" xfId="18531"/>
    <cellStyle name="Normal 5 3 2 2 2 2 2 2 2 4" xfId="18532"/>
    <cellStyle name="Normal 5 3 2 2 2 2 2 2 3" xfId="18533"/>
    <cellStyle name="Normal 5 3 2 2 2 2 2 2 3 2" xfId="18534"/>
    <cellStyle name="Normal 5 3 2 2 2 2 2 2 3 2 2" xfId="18535"/>
    <cellStyle name="Normal 5 3 2 2 2 2 2 2 3 3" xfId="18536"/>
    <cellStyle name="Normal 5 3 2 2 2 2 2 2 4" xfId="18537"/>
    <cellStyle name="Normal 5 3 2 2 2 2 2 2 4 2" xfId="18538"/>
    <cellStyle name="Normal 5 3 2 2 2 2 2 2 5" xfId="18539"/>
    <cellStyle name="Normal 5 3 2 2 2 2 2 3" xfId="18540"/>
    <cellStyle name="Normal 5 3 2 2 2 2 2 3 2" xfId="18541"/>
    <cellStyle name="Normal 5 3 2 2 2 2 2 3 2 2" xfId="18542"/>
    <cellStyle name="Normal 5 3 2 2 2 2 2 3 2 2 2" xfId="18543"/>
    <cellStyle name="Normal 5 3 2 2 2 2 2 3 2 3" xfId="18544"/>
    <cellStyle name="Normal 5 3 2 2 2 2 2 3 3" xfId="18545"/>
    <cellStyle name="Normal 5 3 2 2 2 2 2 3 3 2" xfId="18546"/>
    <cellStyle name="Normal 5 3 2 2 2 2 2 3 4" xfId="18547"/>
    <cellStyle name="Normal 5 3 2 2 2 2 2 4" xfId="18548"/>
    <cellStyle name="Normal 5 3 2 2 2 2 2 4 2" xfId="18549"/>
    <cellStyle name="Normal 5 3 2 2 2 2 2 4 2 2" xfId="18550"/>
    <cellStyle name="Normal 5 3 2 2 2 2 2 4 2 2 2" xfId="18551"/>
    <cellStyle name="Normal 5 3 2 2 2 2 2 4 2 3" xfId="18552"/>
    <cellStyle name="Normal 5 3 2 2 2 2 2 4 3" xfId="18553"/>
    <cellStyle name="Normal 5 3 2 2 2 2 2 4 3 2" xfId="18554"/>
    <cellStyle name="Normal 5 3 2 2 2 2 2 4 4" xfId="18555"/>
    <cellStyle name="Normal 5 3 2 2 2 2 2 5" xfId="18556"/>
    <cellStyle name="Normal 5 3 2 2 2 2 2 5 2" xfId="18557"/>
    <cellStyle name="Normal 5 3 2 2 2 2 2 5 2 2" xfId="18558"/>
    <cellStyle name="Normal 5 3 2 2 2 2 2 5 3" xfId="18559"/>
    <cellStyle name="Normal 5 3 2 2 2 2 2 6" xfId="18560"/>
    <cellStyle name="Normal 5 3 2 2 2 2 2 6 2" xfId="18561"/>
    <cellStyle name="Normal 5 3 2 2 2 2 2 7" xfId="18562"/>
    <cellStyle name="Normal 5 3 2 2 2 2 3" xfId="18563"/>
    <cellStyle name="Normal 5 3 2 2 2 2 3 2" xfId="18564"/>
    <cellStyle name="Normal 5 3 2 2 2 2 3 2 2" xfId="18565"/>
    <cellStyle name="Normal 5 3 2 2 2 2 3 2 2 2" xfId="18566"/>
    <cellStyle name="Normal 5 3 2 2 2 2 3 2 2 2 2" xfId="18567"/>
    <cellStyle name="Normal 5 3 2 2 2 2 3 2 2 3" xfId="18568"/>
    <cellStyle name="Normal 5 3 2 2 2 2 3 2 3" xfId="18569"/>
    <cellStyle name="Normal 5 3 2 2 2 2 3 2 3 2" xfId="18570"/>
    <cellStyle name="Normal 5 3 2 2 2 2 3 2 4" xfId="18571"/>
    <cellStyle name="Normal 5 3 2 2 2 2 3 3" xfId="18572"/>
    <cellStyle name="Normal 5 3 2 2 2 2 3 3 2" xfId="18573"/>
    <cellStyle name="Normal 5 3 2 2 2 2 3 3 2 2" xfId="18574"/>
    <cellStyle name="Normal 5 3 2 2 2 2 3 3 2 2 2" xfId="18575"/>
    <cellStyle name="Normal 5 3 2 2 2 2 3 3 2 3" xfId="18576"/>
    <cellStyle name="Normal 5 3 2 2 2 2 3 3 3" xfId="18577"/>
    <cellStyle name="Normal 5 3 2 2 2 2 3 3 3 2" xfId="18578"/>
    <cellStyle name="Normal 5 3 2 2 2 2 3 3 4" xfId="18579"/>
    <cellStyle name="Normal 5 3 2 2 2 2 3 4" xfId="18580"/>
    <cellStyle name="Normal 5 3 2 2 2 2 3 4 2" xfId="18581"/>
    <cellStyle name="Normal 5 3 2 2 2 2 3 4 2 2" xfId="18582"/>
    <cellStyle name="Normal 5 3 2 2 2 2 3 4 3" xfId="18583"/>
    <cellStyle name="Normal 5 3 2 2 2 2 3 5" xfId="18584"/>
    <cellStyle name="Normal 5 3 2 2 2 2 3 5 2" xfId="18585"/>
    <cellStyle name="Normal 5 3 2 2 2 2 3 6" xfId="18586"/>
    <cellStyle name="Normal 5 3 2 2 2 2 4" xfId="18587"/>
    <cellStyle name="Normal 5 3 2 2 2 2 4 2" xfId="18588"/>
    <cellStyle name="Normal 5 3 2 2 2 2 4 2 2" xfId="18589"/>
    <cellStyle name="Normal 5 3 2 2 2 2 4 2 2 2" xfId="18590"/>
    <cellStyle name="Normal 5 3 2 2 2 2 4 2 3" xfId="18591"/>
    <cellStyle name="Normal 5 3 2 2 2 2 4 3" xfId="18592"/>
    <cellStyle name="Normal 5 3 2 2 2 2 4 3 2" xfId="18593"/>
    <cellStyle name="Normal 5 3 2 2 2 2 4 4" xfId="18594"/>
    <cellStyle name="Normal 5 3 2 2 2 2 5" xfId="18595"/>
    <cellStyle name="Normal 5 3 2 2 2 2 5 2" xfId="18596"/>
    <cellStyle name="Normal 5 3 2 2 2 2 5 2 2" xfId="18597"/>
    <cellStyle name="Normal 5 3 2 2 2 2 5 2 2 2" xfId="18598"/>
    <cellStyle name="Normal 5 3 2 2 2 2 5 2 3" xfId="18599"/>
    <cellStyle name="Normal 5 3 2 2 2 2 5 3" xfId="18600"/>
    <cellStyle name="Normal 5 3 2 2 2 2 5 3 2" xfId="18601"/>
    <cellStyle name="Normal 5 3 2 2 2 2 5 4" xfId="18602"/>
    <cellStyle name="Normal 5 3 2 2 2 2 6" xfId="18603"/>
    <cellStyle name="Normal 5 3 2 2 2 2 6 2" xfId="18604"/>
    <cellStyle name="Normal 5 3 2 2 2 2 6 2 2" xfId="18605"/>
    <cellStyle name="Normal 5 3 2 2 2 2 6 3" xfId="18606"/>
    <cellStyle name="Normal 5 3 2 2 2 2 7" xfId="18607"/>
    <cellStyle name="Normal 5 3 2 2 2 2 7 2" xfId="18608"/>
    <cellStyle name="Normal 5 3 2 2 2 2 8" xfId="18609"/>
    <cellStyle name="Normal 5 3 2 2 2 2 9" xfId="18610"/>
    <cellStyle name="Normal 5 3 2 2 2 3" xfId="18611"/>
    <cellStyle name="Normal 5 3 2 2 2 3 2" xfId="18612"/>
    <cellStyle name="Normal 5 3 2 2 2 3 2 2" xfId="18613"/>
    <cellStyle name="Normal 5 3 2 2 2 3 2 2 2" xfId="18614"/>
    <cellStyle name="Normal 5 3 2 2 2 3 2 2 2 2" xfId="18615"/>
    <cellStyle name="Normal 5 3 2 2 2 3 2 2 2 2 2" xfId="18616"/>
    <cellStyle name="Normal 5 3 2 2 2 3 2 2 2 2 2 2" xfId="18617"/>
    <cellStyle name="Normal 5 3 2 2 2 3 2 2 2 2 3" xfId="18618"/>
    <cellStyle name="Normal 5 3 2 2 2 3 2 2 2 3" xfId="18619"/>
    <cellStyle name="Normal 5 3 2 2 2 3 2 2 2 3 2" xfId="18620"/>
    <cellStyle name="Normal 5 3 2 2 2 3 2 2 2 4" xfId="18621"/>
    <cellStyle name="Normal 5 3 2 2 2 3 2 2 3" xfId="18622"/>
    <cellStyle name="Normal 5 3 2 2 2 3 2 2 3 2" xfId="18623"/>
    <cellStyle name="Normal 5 3 2 2 2 3 2 2 3 2 2" xfId="18624"/>
    <cellStyle name="Normal 5 3 2 2 2 3 2 2 3 3" xfId="18625"/>
    <cellStyle name="Normal 5 3 2 2 2 3 2 2 4" xfId="18626"/>
    <cellStyle name="Normal 5 3 2 2 2 3 2 2 4 2" xfId="18627"/>
    <cellStyle name="Normal 5 3 2 2 2 3 2 2 5" xfId="18628"/>
    <cellStyle name="Normal 5 3 2 2 2 3 2 3" xfId="18629"/>
    <cellStyle name="Normal 5 3 2 2 2 3 2 3 2" xfId="18630"/>
    <cellStyle name="Normal 5 3 2 2 2 3 2 3 2 2" xfId="18631"/>
    <cellStyle name="Normal 5 3 2 2 2 3 2 3 2 2 2" xfId="18632"/>
    <cellStyle name="Normal 5 3 2 2 2 3 2 3 2 3" xfId="18633"/>
    <cellStyle name="Normal 5 3 2 2 2 3 2 3 3" xfId="18634"/>
    <cellStyle name="Normal 5 3 2 2 2 3 2 3 3 2" xfId="18635"/>
    <cellStyle name="Normal 5 3 2 2 2 3 2 3 4" xfId="18636"/>
    <cellStyle name="Normal 5 3 2 2 2 3 2 4" xfId="18637"/>
    <cellStyle name="Normal 5 3 2 2 2 3 2 4 2" xfId="18638"/>
    <cellStyle name="Normal 5 3 2 2 2 3 2 4 2 2" xfId="18639"/>
    <cellStyle name="Normal 5 3 2 2 2 3 2 4 2 2 2" xfId="18640"/>
    <cellStyle name="Normal 5 3 2 2 2 3 2 4 2 3" xfId="18641"/>
    <cellStyle name="Normal 5 3 2 2 2 3 2 4 3" xfId="18642"/>
    <cellStyle name="Normal 5 3 2 2 2 3 2 4 3 2" xfId="18643"/>
    <cellStyle name="Normal 5 3 2 2 2 3 2 4 4" xfId="18644"/>
    <cellStyle name="Normal 5 3 2 2 2 3 2 5" xfId="18645"/>
    <cellStyle name="Normal 5 3 2 2 2 3 2 5 2" xfId="18646"/>
    <cellStyle name="Normal 5 3 2 2 2 3 2 5 2 2" xfId="18647"/>
    <cellStyle name="Normal 5 3 2 2 2 3 2 5 3" xfId="18648"/>
    <cellStyle name="Normal 5 3 2 2 2 3 2 6" xfId="18649"/>
    <cellStyle name="Normal 5 3 2 2 2 3 2 6 2" xfId="18650"/>
    <cellStyle name="Normal 5 3 2 2 2 3 2 7" xfId="18651"/>
    <cellStyle name="Normal 5 3 2 2 2 3 3" xfId="18652"/>
    <cellStyle name="Normal 5 3 2 2 2 3 3 2" xfId="18653"/>
    <cellStyle name="Normal 5 3 2 2 2 3 3 2 2" xfId="18654"/>
    <cellStyle name="Normal 5 3 2 2 2 3 3 2 2 2" xfId="18655"/>
    <cellStyle name="Normal 5 3 2 2 2 3 3 2 2 2 2" xfId="18656"/>
    <cellStyle name="Normal 5 3 2 2 2 3 3 2 2 3" xfId="18657"/>
    <cellStyle name="Normal 5 3 2 2 2 3 3 2 3" xfId="18658"/>
    <cellStyle name="Normal 5 3 2 2 2 3 3 2 3 2" xfId="18659"/>
    <cellStyle name="Normal 5 3 2 2 2 3 3 2 4" xfId="18660"/>
    <cellStyle name="Normal 5 3 2 2 2 3 3 3" xfId="18661"/>
    <cellStyle name="Normal 5 3 2 2 2 3 3 3 2" xfId="18662"/>
    <cellStyle name="Normal 5 3 2 2 2 3 3 3 2 2" xfId="18663"/>
    <cellStyle name="Normal 5 3 2 2 2 3 3 3 2 2 2" xfId="18664"/>
    <cellStyle name="Normal 5 3 2 2 2 3 3 3 2 3" xfId="18665"/>
    <cellStyle name="Normal 5 3 2 2 2 3 3 3 3" xfId="18666"/>
    <cellStyle name="Normal 5 3 2 2 2 3 3 3 3 2" xfId="18667"/>
    <cellStyle name="Normal 5 3 2 2 2 3 3 3 4" xfId="18668"/>
    <cellStyle name="Normal 5 3 2 2 2 3 3 4" xfId="18669"/>
    <cellStyle name="Normal 5 3 2 2 2 3 3 4 2" xfId="18670"/>
    <cellStyle name="Normal 5 3 2 2 2 3 3 4 2 2" xfId="18671"/>
    <cellStyle name="Normal 5 3 2 2 2 3 3 4 3" xfId="18672"/>
    <cellStyle name="Normal 5 3 2 2 2 3 3 5" xfId="18673"/>
    <cellStyle name="Normal 5 3 2 2 2 3 3 5 2" xfId="18674"/>
    <cellStyle name="Normal 5 3 2 2 2 3 3 6" xfId="18675"/>
    <cellStyle name="Normal 5 3 2 2 2 3 4" xfId="18676"/>
    <cellStyle name="Normal 5 3 2 2 2 3 4 2" xfId="18677"/>
    <cellStyle name="Normal 5 3 2 2 2 3 4 2 2" xfId="18678"/>
    <cellStyle name="Normal 5 3 2 2 2 3 4 2 2 2" xfId="18679"/>
    <cellStyle name="Normal 5 3 2 2 2 3 4 2 3" xfId="18680"/>
    <cellStyle name="Normal 5 3 2 2 2 3 4 3" xfId="18681"/>
    <cellStyle name="Normal 5 3 2 2 2 3 4 3 2" xfId="18682"/>
    <cellStyle name="Normal 5 3 2 2 2 3 4 4" xfId="18683"/>
    <cellStyle name="Normal 5 3 2 2 2 3 5" xfId="18684"/>
    <cellStyle name="Normal 5 3 2 2 2 3 5 2" xfId="18685"/>
    <cellStyle name="Normal 5 3 2 2 2 3 5 2 2" xfId="18686"/>
    <cellStyle name="Normal 5 3 2 2 2 3 5 2 2 2" xfId="18687"/>
    <cellStyle name="Normal 5 3 2 2 2 3 5 2 3" xfId="18688"/>
    <cellStyle name="Normal 5 3 2 2 2 3 5 3" xfId="18689"/>
    <cellStyle name="Normal 5 3 2 2 2 3 5 3 2" xfId="18690"/>
    <cellStyle name="Normal 5 3 2 2 2 3 5 4" xfId="18691"/>
    <cellStyle name="Normal 5 3 2 2 2 3 6" xfId="18692"/>
    <cellStyle name="Normal 5 3 2 2 2 3 6 2" xfId="18693"/>
    <cellStyle name="Normal 5 3 2 2 2 3 6 2 2" xfId="18694"/>
    <cellStyle name="Normal 5 3 2 2 2 3 6 3" xfId="18695"/>
    <cellStyle name="Normal 5 3 2 2 2 3 7" xfId="18696"/>
    <cellStyle name="Normal 5 3 2 2 2 3 7 2" xfId="18697"/>
    <cellStyle name="Normal 5 3 2 2 2 3 8" xfId="18698"/>
    <cellStyle name="Normal 5 3 2 2 2 3 9" xfId="18699"/>
    <cellStyle name="Normal 5 3 2 2 2 4" xfId="18700"/>
    <cellStyle name="Normal 5 3 2 2 2 4 2" xfId="18701"/>
    <cellStyle name="Normal 5 3 2 2 2 4 2 2" xfId="18702"/>
    <cellStyle name="Normal 5 3 2 2 2 4 2 2 2" xfId="18703"/>
    <cellStyle name="Normal 5 3 2 2 2 4 2 2 2 2" xfId="18704"/>
    <cellStyle name="Normal 5 3 2 2 2 4 2 2 2 2 2" xfId="18705"/>
    <cellStyle name="Normal 5 3 2 2 2 4 2 2 2 2 2 2" xfId="18706"/>
    <cellStyle name="Normal 5 3 2 2 2 4 2 2 2 2 3" xfId="18707"/>
    <cellStyle name="Normal 5 3 2 2 2 4 2 2 2 3" xfId="18708"/>
    <cellStyle name="Normal 5 3 2 2 2 4 2 2 2 3 2" xfId="18709"/>
    <cellStyle name="Normal 5 3 2 2 2 4 2 2 2 4" xfId="18710"/>
    <cellStyle name="Normal 5 3 2 2 2 4 2 2 3" xfId="18711"/>
    <cellStyle name="Normal 5 3 2 2 2 4 2 2 3 2" xfId="18712"/>
    <cellStyle name="Normal 5 3 2 2 2 4 2 2 3 2 2" xfId="18713"/>
    <cellStyle name="Normal 5 3 2 2 2 4 2 2 3 3" xfId="18714"/>
    <cellStyle name="Normal 5 3 2 2 2 4 2 2 4" xfId="18715"/>
    <cellStyle name="Normal 5 3 2 2 2 4 2 2 4 2" xfId="18716"/>
    <cellStyle name="Normal 5 3 2 2 2 4 2 2 5" xfId="18717"/>
    <cellStyle name="Normal 5 3 2 2 2 4 2 3" xfId="18718"/>
    <cellStyle name="Normal 5 3 2 2 2 4 2 3 2" xfId="18719"/>
    <cellStyle name="Normal 5 3 2 2 2 4 2 3 2 2" xfId="18720"/>
    <cellStyle name="Normal 5 3 2 2 2 4 2 3 2 2 2" xfId="18721"/>
    <cellStyle name="Normal 5 3 2 2 2 4 2 3 2 3" xfId="18722"/>
    <cellStyle name="Normal 5 3 2 2 2 4 2 3 3" xfId="18723"/>
    <cellStyle name="Normal 5 3 2 2 2 4 2 3 3 2" xfId="18724"/>
    <cellStyle name="Normal 5 3 2 2 2 4 2 3 4" xfId="18725"/>
    <cellStyle name="Normal 5 3 2 2 2 4 2 4" xfId="18726"/>
    <cellStyle name="Normal 5 3 2 2 2 4 2 4 2" xfId="18727"/>
    <cellStyle name="Normal 5 3 2 2 2 4 2 4 2 2" xfId="18728"/>
    <cellStyle name="Normal 5 3 2 2 2 4 2 4 2 2 2" xfId="18729"/>
    <cellStyle name="Normal 5 3 2 2 2 4 2 4 2 3" xfId="18730"/>
    <cellStyle name="Normal 5 3 2 2 2 4 2 4 3" xfId="18731"/>
    <cellStyle name="Normal 5 3 2 2 2 4 2 4 3 2" xfId="18732"/>
    <cellStyle name="Normal 5 3 2 2 2 4 2 4 4" xfId="18733"/>
    <cellStyle name="Normal 5 3 2 2 2 4 2 5" xfId="18734"/>
    <cellStyle name="Normal 5 3 2 2 2 4 2 5 2" xfId="18735"/>
    <cellStyle name="Normal 5 3 2 2 2 4 2 5 2 2" xfId="18736"/>
    <cellStyle name="Normal 5 3 2 2 2 4 2 5 3" xfId="18737"/>
    <cellStyle name="Normal 5 3 2 2 2 4 2 6" xfId="18738"/>
    <cellStyle name="Normal 5 3 2 2 2 4 2 6 2" xfId="18739"/>
    <cellStyle name="Normal 5 3 2 2 2 4 2 7" xfId="18740"/>
    <cellStyle name="Normal 5 3 2 2 2 4 3" xfId="18741"/>
    <cellStyle name="Normal 5 3 2 2 2 4 3 2" xfId="18742"/>
    <cellStyle name="Normal 5 3 2 2 2 4 3 2 2" xfId="18743"/>
    <cellStyle name="Normal 5 3 2 2 2 4 3 2 2 2" xfId="18744"/>
    <cellStyle name="Normal 5 3 2 2 2 4 3 2 2 2 2" xfId="18745"/>
    <cellStyle name="Normal 5 3 2 2 2 4 3 2 2 3" xfId="18746"/>
    <cellStyle name="Normal 5 3 2 2 2 4 3 2 3" xfId="18747"/>
    <cellStyle name="Normal 5 3 2 2 2 4 3 2 3 2" xfId="18748"/>
    <cellStyle name="Normal 5 3 2 2 2 4 3 2 4" xfId="18749"/>
    <cellStyle name="Normal 5 3 2 2 2 4 3 3" xfId="18750"/>
    <cellStyle name="Normal 5 3 2 2 2 4 3 3 2" xfId="18751"/>
    <cellStyle name="Normal 5 3 2 2 2 4 3 3 2 2" xfId="18752"/>
    <cellStyle name="Normal 5 3 2 2 2 4 3 3 3" xfId="18753"/>
    <cellStyle name="Normal 5 3 2 2 2 4 3 4" xfId="18754"/>
    <cellStyle name="Normal 5 3 2 2 2 4 3 4 2" xfId="18755"/>
    <cellStyle name="Normal 5 3 2 2 2 4 3 5" xfId="18756"/>
    <cellStyle name="Normal 5 3 2 2 2 4 4" xfId="18757"/>
    <cellStyle name="Normal 5 3 2 2 2 4 4 2" xfId="18758"/>
    <cellStyle name="Normal 5 3 2 2 2 4 4 2 2" xfId="18759"/>
    <cellStyle name="Normal 5 3 2 2 2 4 4 2 2 2" xfId="18760"/>
    <cellStyle name="Normal 5 3 2 2 2 4 4 2 3" xfId="18761"/>
    <cellStyle name="Normal 5 3 2 2 2 4 4 3" xfId="18762"/>
    <cellStyle name="Normal 5 3 2 2 2 4 4 3 2" xfId="18763"/>
    <cellStyle name="Normal 5 3 2 2 2 4 4 4" xfId="18764"/>
    <cellStyle name="Normal 5 3 2 2 2 4 5" xfId="18765"/>
    <cellStyle name="Normal 5 3 2 2 2 4 5 2" xfId="18766"/>
    <cellStyle name="Normal 5 3 2 2 2 4 5 2 2" xfId="18767"/>
    <cellStyle name="Normal 5 3 2 2 2 4 5 2 2 2" xfId="18768"/>
    <cellStyle name="Normal 5 3 2 2 2 4 5 2 3" xfId="18769"/>
    <cellStyle name="Normal 5 3 2 2 2 4 5 3" xfId="18770"/>
    <cellStyle name="Normal 5 3 2 2 2 4 5 3 2" xfId="18771"/>
    <cellStyle name="Normal 5 3 2 2 2 4 5 4" xfId="18772"/>
    <cellStyle name="Normal 5 3 2 2 2 4 6" xfId="18773"/>
    <cellStyle name="Normal 5 3 2 2 2 4 6 2" xfId="18774"/>
    <cellStyle name="Normal 5 3 2 2 2 4 6 2 2" xfId="18775"/>
    <cellStyle name="Normal 5 3 2 2 2 4 6 3" xfId="18776"/>
    <cellStyle name="Normal 5 3 2 2 2 4 7" xfId="18777"/>
    <cellStyle name="Normal 5 3 2 2 2 4 7 2" xfId="18778"/>
    <cellStyle name="Normal 5 3 2 2 2 4 8" xfId="18779"/>
    <cellStyle name="Normal 5 3 2 2 2 5" xfId="18780"/>
    <cellStyle name="Normal 5 3 2 2 2 5 2" xfId="18781"/>
    <cellStyle name="Normal 5 3 2 2 2 5 2 2" xfId="18782"/>
    <cellStyle name="Normal 5 3 2 2 2 5 2 2 2" xfId="18783"/>
    <cellStyle name="Normal 5 3 2 2 2 5 2 2 2 2" xfId="18784"/>
    <cellStyle name="Normal 5 3 2 2 2 5 2 2 2 2 2" xfId="18785"/>
    <cellStyle name="Normal 5 3 2 2 2 5 2 2 2 2 2 2" xfId="18786"/>
    <cellStyle name="Normal 5 3 2 2 2 5 2 2 2 2 3" xfId="18787"/>
    <cellStyle name="Normal 5 3 2 2 2 5 2 2 2 3" xfId="18788"/>
    <cellStyle name="Normal 5 3 2 2 2 5 2 2 2 3 2" xfId="18789"/>
    <cellStyle name="Normal 5 3 2 2 2 5 2 2 2 4" xfId="18790"/>
    <cellStyle name="Normal 5 3 2 2 2 5 2 2 3" xfId="18791"/>
    <cellStyle name="Normal 5 3 2 2 2 5 2 2 3 2" xfId="18792"/>
    <cellStyle name="Normal 5 3 2 2 2 5 2 2 3 2 2" xfId="18793"/>
    <cellStyle name="Normal 5 3 2 2 2 5 2 2 3 3" xfId="18794"/>
    <cellStyle name="Normal 5 3 2 2 2 5 2 2 4" xfId="18795"/>
    <cellStyle name="Normal 5 3 2 2 2 5 2 2 4 2" xfId="18796"/>
    <cellStyle name="Normal 5 3 2 2 2 5 2 2 5" xfId="18797"/>
    <cellStyle name="Normal 5 3 2 2 2 5 2 3" xfId="18798"/>
    <cellStyle name="Normal 5 3 2 2 2 5 2 3 2" xfId="18799"/>
    <cellStyle name="Normal 5 3 2 2 2 5 2 3 2 2" xfId="18800"/>
    <cellStyle name="Normal 5 3 2 2 2 5 2 3 2 2 2" xfId="18801"/>
    <cellStyle name="Normal 5 3 2 2 2 5 2 3 2 3" xfId="18802"/>
    <cellStyle name="Normal 5 3 2 2 2 5 2 3 3" xfId="18803"/>
    <cellStyle name="Normal 5 3 2 2 2 5 2 3 3 2" xfId="18804"/>
    <cellStyle name="Normal 5 3 2 2 2 5 2 3 4" xfId="18805"/>
    <cellStyle name="Normal 5 3 2 2 2 5 2 4" xfId="18806"/>
    <cellStyle name="Normal 5 3 2 2 2 5 2 4 2" xfId="18807"/>
    <cellStyle name="Normal 5 3 2 2 2 5 2 4 2 2" xfId="18808"/>
    <cellStyle name="Normal 5 3 2 2 2 5 2 4 2 2 2" xfId="18809"/>
    <cellStyle name="Normal 5 3 2 2 2 5 2 4 2 3" xfId="18810"/>
    <cellStyle name="Normal 5 3 2 2 2 5 2 4 3" xfId="18811"/>
    <cellStyle name="Normal 5 3 2 2 2 5 2 4 3 2" xfId="18812"/>
    <cellStyle name="Normal 5 3 2 2 2 5 2 4 4" xfId="18813"/>
    <cellStyle name="Normal 5 3 2 2 2 5 2 5" xfId="18814"/>
    <cellStyle name="Normal 5 3 2 2 2 5 2 5 2" xfId="18815"/>
    <cellStyle name="Normal 5 3 2 2 2 5 2 5 2 2" xfId="18816"/>
    <cellStyle name="Normal 5 3 2 2 2 5 2 5 3" xfId="18817"/>
    <cellStyle name="Normal 5 3 2 2 2 5 2 6" xfId="18818"/>
    <cellStyle name="Normal 5 3 2 2 2 5 2 6 2" xfId="18819"/>
    <cellStyle name="Normal 5 3 2 2 2 5 2 7" xfId="18820"/>
    <cellStyle name="Normal 5 3 2 2 2 5 3" xfId="18821"/>
    <cellStyle name="Normal 5 3 2 2 2 5 3 2" xfId="18822"/>
    <cellStyle name="Normal 5 3 2 2 2 5 3 2 2" xfId="18823"/>
    <cellStyle name="Normal 5 3 2 2 2 5 3 2 2 2" xfId="18824"/>
    <cellStyle name="Normal 5 3 2 2 2 5 3 2 2 2 2" xfId="18825"/>
    <cellStyle name="Normal 5 3 2 2 2 5 3 2 2 3" xfId="18826"/>
    <cellStyle name="Normal 5 3 2 2 2 5 3 2 3" xfId="18827"/>
    <cellStyle name="Normal 5 3 2 2 2 5 3 2 3 2" xfId="18828"/>
    <cellStyle name="Normal 5 3 2 2 2 5 3 2 4" xfId="18829"/>
    <cellStyle name="Normal 5 3 2 2 2 5 3 3" xfId="18830"/>
    <cellStyle name="Normal 5 3 2 2 2 5 3 3 2" xfId="18831"/>
    <cellStyle name="Normal 5 3 2 2 2 5 3 3 2 2" xfId="18832"/>
    <cellStyle name="Normal 5 3 2 2 2 5 3 3 3" xfId="18833"/>
    <cellStyle name="Normal 5 3 2 2 2 5 3 4" xfId="18834"/>
    <cellStyle name="Normal 5 3 2 2 2 5 3 4 2" xfId="18835"/>
    <cellStyle name="Normal 5 3 2 2 2 5 3 5" xfId="18836"/>
    <cellStyle name="Normal 5 3 2 2 2 5 4" xfId="18837"/>
    <cellStyle name="Normal 5 3 2 2 2 5 4 2" xfId="18838"/>
    <cellStyle name="Normal 5 3 2 2 2 5 4 2 2" xfId="18839"/>
    <cellStyle name="Normal 5 3 2 2 2 5 4 2 2 2" xfId="18840"/>
    <cellStyle name="Normal 5 3 2 2 2 5 4 2 3" xfId="18841"/>
    <cellStyle name="Normal 5 3 2 2 2 5 4 3" xfId="18842"/>
    <cellStyle name="Normal 5 3 2 2 2 5 4 3 2" xfId="18843"/>
    <cellStyle name="Normal 5 3 2 2 2 5 4 4" xfId="18844"/>
    <cellStyle name="Normal 5 3 2 2 2 5 5" xfId="18845"/>
    <cellStyle name="Normal 5 3 2 2 2 5 5 2" xfId="18846"/>
    <cellStyle name="Normal 5 3 2 2 2 5 5 2 2" xfId="18847"/>
    <cellStyle name="Normal 5 3 2 2 2 5 5 2 2 2" xfId="18848"/>
    <cellStyle name="Normal 5 3 2 2 2 5 5 2 3" xfId="18849"/>
    <cellStyle name="Normal 5 3 2 2 2 5 5 3" xfId="18850"/>
    <cellStyle name="Normal 5 3 2 2 2 5 5 3 2" xfId="18851"/>
    <cellStyle name="Normal 5 3 2 2 2 5 5 4" xfId="18852"/>
    <cellStyle name="Normal 5 3 2 2 2 5 6" xfId="18853"/>
    <cellStyle name="Normal 5 3 2 2 2 5 6 2" xfId="18854"/>
    <cellStyle name="Normal 5 3 2 2 2 5 6 2 2" xfId="18855"/>
    <cellStyle name="Normal 5 3 2 2 2 5 6 3" xfId="18856"/>
    <cellStyle name="Normal 5 3 2 2 2 5 7" xfId="18857"/>
    <cellStyle name="Normal 5 3 2 2 2 5 7 2" xfId="18858"/>
    <cellStyle name="Normal 5 3 2 2 2 5 8" xfId="18859"/>
    <cellStyle name="Normal 5 3 2 2 2 6" xfId="18860"/>
    <cellStyle name="Normal 5 3 2 2 2 6 2" xfId="18861"/>
    <cellStyle name="Normal 5 3 2 2 2 6 2 2" xfId="18862"/>
    <cellStyle name="Normal 5 3 2 2 2 6 2 2 2" xfId="18863"/>
    <cellStyle name="Normal 5 3 2 2 2 6 2 2 2 2" xfId="18864"/>
    <cellStyle name="Normal 5 3 2 2 2 6 2 2 2 2 2" xfId="18865"/>
    <cellStyle name="Normal 5 3 2 2 2 6 2 2 2 3" xfId="18866"/>
    <cellStyle name="Normal 5 3 2 2 2 6 2 2 3" xfId="18867"/>
    <cellStyle name="Normal 5 3 2 2 2 6 2 2 3 2" xfId="18868"/>
    <cellStyle name="Normal 5 3 2 2 2 6 2 2 4" xfId="18869"/>
    <cellStyle name="Normal 5 3 2 2 2 6 2 3" xfId="18870"/>
    <cellStyle name="Normal 5 3 2 2 2 6 2 3 2" xfId="18871"/>
    <cellStyle name="Normal 5 3 2 2 2 6 2 3 2 2" xfId="18872"/>
    <cellStyle name="Normal 5 3 2 2 2 6 2 3 3" xfId="18873"/>
    <cellStyle name="Normal 5 3 2 2 2 6 2 4" xfId="18874"/>
    <cellStyle name="Normal 5 3 2 2 2 6 2 4 2" xfId="18875"/>
    <cellStyle name="Normal 5 3 2 2 2 6 2 5" xfId="18876"/>
    <cellStyle name="Normal 5 3 2 2 2 6 3" xfId="18877"/>
    <cellStyle name="Normal 5 3 2 2 2 6 3 2" xfId="18878"/>
    <cellStyle name="Normal 5 3 2 2 2 6 3 2 2" xfId="18879"/>
    <cellStyle name="Normal 5 3 2 2 2 6 3 2 2 2" xfId="18880"/>
    <cellStyle name="Normal 5 3 2 2 2 6 3 2 3" xfId="18881"/>
    <cellStyle name="Normal 5 3 2 2 2 6 3 3" xfId="18882"/>
    <cellStyle name="Normal 5 3 2 2 2 6 3 3 2" xfId="18883"/>
    <cellStyle name="Normal 5 3 2 2 2 6 3 4" xfId="18884"/>
    <cellStyle name="Normal 5 3 2 2 2 6 4" xfId="18885"/>
    <cellStyle name="Normal 5 3 2 2 2 6 4 2" xfId="18886"/>
    <cellStyle name="Normal 5 3 2 2 2 6 4 2 2" xfId="18887"/>
    <cellStyle name="Normal 5 3 2 2 2 6 4 2 2 2" xfId="18888"/>
    <cellStyle name="Normal 5 3 2 2 2 6 4 2 3" xfId="18889"/>
    <cellStyle name="Normal 5 3 2 2 2 6 4 3" xfId="18890"/>
    <cellStyle name="Normal 5 3 2 2 2 6 4 3 2" xfId="18891"/>
    <cellStyle name="Normal 5 3 2 2 2 6 4 4" xfId="18892"/>
    <cellStyle name="Normal 5 3 2 2 2 6 5" xfId="18893"/>
    <cellStyle name="Normal 5 3 2 2 2 6 5 2" xfId="18894"/>
    <cellStyle name="Normal 5 3 2 2 2 6 5 2 2" xfId="18895"/>
    <cellStyle name="Normal 5 3 2 2 2 6 5 3" xfId="18896"/>
    <cellStyle name="Normal 5 3 2 2 2 6 6" xfId="18897"/>
    <cellStyle name="Normal 5 3 2 2 2 6 6 2" xfId="18898"/>
    <cellStyle name="Normal 5 3 2 2 2 6 7" xfId="18899"/>
    <cellStyle name="Normal 5 3 2 2 2 7" xfId="18900"/>
    <cellStyle name="Normal 5 3 2 2 2 7 2" xfId="18901"/>
    <cellStyle name="Normal 5 3 2 2 2 7 2 2" xfId="18902"/>
    <cellStyle name="Normal 5 3 2 2 2 7 2 2 2" xfId="18903"/>
    <cellStyle name="Normal 5 3 2 2 2 7 2 2 2 2" xfId="18904"/>
    <cellStyle name="Normal 5 3 2 2 2 7 2 2 3" xfId="18905"/>
    <cellStyle name="Normal 5 3 2 2 2 7 2 3" xfId="18906"/>
    <cellStyle name="Normal 5 3 2 2 2 7 2 3 2" xfId="18907"/>
    <cellStyle name="Normal 5 3 2 2 2 7 2 4" xfId="18908"/>
    <cellStyle name="Normal 5 3 2 2 2 7 3" xfId="18909"/>
    <cellStyle name="Normal 5 3 2 2 2 7 3 2" xfId="18910"/>
    <cellStyle name="Normal 5 3 2 2 2 7 3 2 2" xfId="18911"/>
    <cellStyle name="Normal 5 3 2 2 2 7 3 2 2 2" xfId="18912"/>
    <cellStyle name="Normal 5 3 2 2 2 7 3 2 3" xfId="18913"/>
    <cellStyle name="Normal 5 3 2 2 2 7 3 3" xfId="18914"/>
    <cellStyle name="Normal 5 3 2 2 2 7 3 3 2" xfId="18915"/>
    <cellStyle name="Normal 5 3 2 2 2 7 3 4" xfId="18916"/>
    <cellStyle name="Normal 5 3 2 2 2 7 4" xfId="18917"/>
    <cellStyle name="Normal 5 3 2 2 2 7 4 2" xfId="18918"/>
    <cellStyle name="Normal 5 3 2 2 2 7 4 2 2" xfId="18919"/>
    <cellStyle name="Normal 5 3 2 2 2 7 4 3" xfId="18920"/>
    <cellStyle name="Normal 5 3 2 2 2 7 5" xfId="18921"/>
    <cellStyle name="Normal 5 3 2 2 2 7 5 2" xfId="18922"/>
    <cellStyle name="Normal 5 3 2 2 2 7 6" xfId="18923"/>
    <cellStyle name="Normal 5 3 2 2 2 8" xfId="18924"/>
    <cellStyle name="Normal 5 3 2 2 2 8 2" xfId="18925"/>
    <cellStyle name="Normal 5 3 2 2 2 8 2 2" xfId="18926"/>
    <cellStyle name="Normal 5 3 2 2 2 8 2 2 2" xfId="18927"/>
    <cellStyle name="Normal 5 3 2 2 2 8 2 3" xfId="18928"/>
    <cellStyle name="Normal 5 3 2 2 2 8 3" xfId="18929"/>
    <cellStyle name="Normal 5 3 2 2 2 8 3 2" xfId="18930"/>
    <cellStyle name="Normal 5 3 2 2 2 8 4" xfId="18931"/>
    <cellStyle name="Normal 5 3 2 2 2 9" xfId="18932"/>
    <cellStyle name="Normal 5 3 2 2 2 9 2" xfId="18933"/>
    <cellStyle name="Normal 5 3 2 2 2 9 2 2" xfId="18934"/>
    <cellStyle name="Normal 5 3 2 2 2 9 2 2 2" xfId="18935"/>
    <cellStyle name="Normal 5 3 2 2 2 9 2 3" xfId="18936"/>
    <cellStyle name="Normal 5 3 2 2 2 9 3" xfId="18937"/>
    <cellStyle name="Normal 5 3 2 2 2 9 3 2" xfId="18938"/>
    <cellStyle name="Normal 5 3 2 2 2 9 4" xfId="18939"/>
    <cellStyle name="Normal 5 3 2 2 3" xfId="18940"/>
    <cellStyle name="Normal 5 3 2 2 3 2" xfId="18941"/>
    <cellStyle name="Normal 5 3 2 2 3 2 2" xfId="18942"/>
    <cellStyle name="Normal 5 3 2 2 3 2 2 2" xfId="18943"/>
    <cellStyle name="Normal 5 3 2 2 3 2 2 2 2" xfId="18944"/>
    <cellStyle name="Normal 5 3 2 2 3 2 2 2 2 2" xfId="18945"/>
    <cellStyle name="Normal 5 3 2 2 3 2 2 2 2 2 2" xfId="18946"/>
    <cellStyle name="Normal 5 3 2 2 3 2 2 2 2 3" xfId="18947"/>
    <cellStyle name="Normal 5 3 2 2 3 2 2 2 3" xfId="18948"/>
    <cellStyle name="Normal 5 3 2 2 3 2 2 2 3 2" xfId="18949"/>
    <cellStyle name="Normal 5 3 2 2 3 2 2 2 4" xfId="18950"/>
    <cellStyle name="Normal 5 3 2 2 3 2 2 3" xfId="18951"/>
    <cellStyle name="Normal 5 3 2 2 3 2 2 3 2" xfId="18952"/>
    <cellStyle name="Normal 5 3 2 2 3 2 2 3 2 2" xfId="18953"/>
    <cellStyle name="Normal 5 3 2 2 3 2 2 3 3" xfId="18954"/>
    <cellStyle name="Normal 5 3 2 2 3 2 2 4" xfId="18955"/>
    <cellStyle name="Normal 5 3 2 2 3 2 2 4 2" xfId="18956"/>
    <cellStyle name="Normal 5 3 2 2 3 2 2 5" xfId="18957"/>
    <cellStyle name="Normal 5 3 2 2 3 2 3" xfId="18958"/>
    <cellStyle name="Normal 5 3 2 2 3 2 3 2" xfId="18959"/>
    <cellStyle name="Normal 5 3 2 2 3 2 3 2 2" xfId="18960"/>
    <cellStyle name="Normal 5 3 2 2 3 2 3 2 2 2" xfId="18961"/>
    <cellStyle name="Normal 5 3 2 2 3 2 3 2 3" xfId="18962"/>
    <cellStyle name="Normal 5 3 2 2 3 2 3 3" xfId="18963"/>
    <cellStyle name="Normal 5 3 2 2 3 2 3 3 2" xfId="18964"/>
    <cellStyle name="Normal 5 3 2 2 3 2 3 4" xfId="18965"/>
    <cellStyle name="Normal 5 3 2 2 3 2 4" xfId="18966"/>
    <cellStyle name="Normal 5 3 2 2 3 2 4 2" xfId="18967"/>
    <cellStyle name="Normal 5 3 2 2 3 2 4 2 2" xfId="18968"/>
    <cellStyle name="Normal 5 3 2 2 3 2 4 2 2 2" xfId="18969"/>
    <cellStyle name="Normal 5 3 2 2 3 2 4 2 3" xfId="18970"/>
    <cellStyle name="Normal 5 3 2 2 3 2 4 3" xfId="18971"/>
    <cellStyle name="Normal 5 3 2 2 3 2 4 3 2" xfId="18972"/>
    <cellStyle name="Normal 5 3 2 2 3 2 4 4" xfId="18973"/>
    <cellStyle name="Normal 5 3 2 2 3 2 5" xfId="18974"/>
    <cellStyle name="Normal 5 3 2 2 3 2 5 2" xfId="18975"/>
    <cellStyle name="Normal 5 3 2 2 3 2 5 2 2" xfId="18976"/>
    <cellStyle name="Normal 5 3 2 2 3 2 5 3" xfId="18977"/>
    <cellStyle name="Normal 5 3 2 2 3 2 6" xfId="18978"/>
    <cellStyle name="Normal 5 3 2 2 3 2 6 2" xfId="18979"/>
    <cellStyle name="Normal 5 3 2 2 3 2 7" xfId="18980"/>
    <cellStyle name="Normal 5 3 2 2 3 3" xfId="18981"/>
    <cellStyle name="Normal 5 3 2 2 3 3 2" xfId="18982"/>
    <cellStyle name="Normal 5 3 2 2 3 3 2 2" xfId="18983"/>
    <cellStyle name="Normal 5 3 2 2 3 3 2 2 2" xfId="18984"/>
    <cellStyle name="Normal 5 3 2 2 3 3 2 2 2 2" xfId="18985"/>
    <cellStyle name="Normal 5 3 2 2 3 3 2 2 3" xfId="18986"/>
    <cellStyle name="Normal 5 3 2 2 3 3 2 3" xfId="18987"/>
    <cellStyle name="Normal 5 3 2 2 3 3 2 3 2" xfId="18988"/>
    <cellStyle name="Normal 5 3 2 2 3 3 2 4" xfId="18989"/>
    <cellStyle name="Normal 5 3 2 2 3 3 3" xfId="18990"/>
    <cellStyle name="Normal 5 3 2 2 3 3 3 2" xfId="18991"/>
    <cellStyle name="Normal 5 3 2 2 3 3 3 2 2" xfId="18992"/>
    <cellStyle name="Normal 5 3 2 2 3 3 3 2 2 2" xfId="18993"/>
    <cellStyle name="Normal 5 3 2 2 3 3 3 2 3" xfId="18994"/>
    <cellStyle name="Normal 5 3 2 2 3 3 3 3" xfId="18995"/>
    <cellStyle name="Normal 5 3 2 2 3 3 3 3 2" xfId="18996"/>
    <cellStyle name="Normal 5 3 2 2 3 3 3 4" xfId="18997"/>
    <cellStyle name="Normal 5 3 2 2 3 3 4" xfId="18998"/>
    <cellStyle name="Normal 5 3 2 2 3 3 4 2" xfId="18999"/>
    <cellStyle name="Normal 5 3 2 2 3 3 4 2 2" xfId="19000"/>
    <cellStyle name="Normal 5 3 2 2 3 3 4 3" xfId="19001"/>
    <cellStyle name="Normal 5 3 2 2 3 3 5" xfId="19002"/>
    <cellStyle name="Normal 5 3 2 2 3 3 5 2" xfId="19003"/>
    <cellStyle name="Normal 5 3 2 2 3 3 6" xfId="19004"/>
    <cellStyle name="Normal 5 3 2 2 3 4" xfId="19005"/>
    <cellStyle name="Normal 5 3 2 2 3 4 2" xfId="19006"/>
    <cellStyle name="Normal 5 3 2 2 3 4 2 2" xfId="19007"/>
    <cellStyle name="Normal 5 3 2 2 3 4 2 2 2" xfId="19008"/>
    <cellStyle name="Normal 5 3 2 2 3 4 2 3" xfId="19009"/>
    <cellStyle name="Normal 5 3 2 2 3 4 3" xfId="19010"/>
    <cellStyle name="Normal 5 3 2 2 3 4 3 2" xfId="19011"/>
    <cellStyle name="Normal 5 3 2 2 3 4 4" xfId="19012"/>
    <cellStyle name="Normal 5 3 2 2 3 5" xfId="19013"/>
    <cellStyle name="Normal 5 3 2 2 3 5 2" xfId="19014"/>
    <cellStyle name="Normal 5 3 2 2 3 5 2 2" xfId="19015"/>
    <cellStyle name="Normal 5 3 2 2 3 5 2 2 2" xfId="19016"/>
    <cellStyle name="Normal 5 3 2 2 3 5 2 3" xfId="19017"/>
    <cellStyle name="Normal 5 3 2 2 3 5 3" xfId="19018"/>
    <cellStyle name="Normal 5 3 2 2 3 5 3 2" xfId="19019"/>
    <cellStyle name="Normal 5 3 2 2 3 5 4" xfId="19020"/>
    <cellStyle name="Normal 5 3 2 2 3 6" xfId="19021"/>
    <cellStyle name="Normal 5 3 2 2 3 6 2" xfId="19022"/>
    <cellStyle name="Normal 5 3 2 2 3 6 2 2" xfId="19023"/>
    <cellStyle name="Normal 5 3 2 2 3 6 3" xfId="19024"/>
    <cellStyle name="Normal 5 3 2 2 3 7" xfId="19025"/>
    <cellStyle name="Normal 5 3 2 2 3 7 2" xfId="19026"/>
    <cellStyle name="Normal 5 3 2 2 3 8" xfId="19027"/>
    <cellStyle name="Normal 5 3 2 2 3 9" xfId="19028"/>
    <cellStyle name="Normal 5 3 2 2 4" xfId="19029"/>
    <cellStyle name="Normal 5 3 2 2 4 2" xfId="19030"/>
    <cellStyle name="Normal 5 3 2 2 4 2 2" xfId="19031"/>
    <cellStyle name="Normal 5 3 2 2 4 2 2 2" xfId="19032"/>
    <cellStyle name="Normal 5 3 2 2 4 2 2 2 2" xfId="19033"/>
    <cellStyle name="Normal 5 3 2 2 4 2 2 2 2 2" xfId="19034"/>
    <cellStyle name="Normal 5 3 2 2 4 2 2 2 2 2 2" xfId="19035"/>
    <cellStyle name="Normal 5 3 2 2 4 2 2 2 2 3" xfId="19036"/>
    <cellStyle name="Normal 5 3 2 2 4 2 2 2 3" xfId="19037"/>
    <cellStyle name="Normal 5 3 2 2 4 2 2 2 3 2" xfId="19038"/>
    <cellStyle name="Normal 5 3 2 2 4 2 2 2 4" xfId="19039"/>
    <cellStyle name="Normal 5 3 2 2 4 2 2 3" xfId="19040"/>
    <cellStyle name="Normal 5 3 2 2 4 2 2 3 2" xfId="19041"/>
    <cellStyle name="Normal 5 3 2 2 4 2 2 3 2 2" xfId="19042"/>
    <cellStyle name="Normal 5 3 2 2 4 2 2 3 3" xfId="19043"/>
    <cellStyle name="Normal 5 3 2 2 4 2 2 4" xfId="19044"/>
    <cellStyle name="Normal 5 3 2 2 4 2 2 4 2" xfId="19045"/>
    <cellStyle name="Normal 5 3 2 2 4 2 2 5" xfId="19046"/>
    <cellStyle name="Normal 5 3 2 2 4 2 3" xfId="19047"/>
    <cellStyle name="Normal 5 3 2 2 4 2 3 2" xfId="19048"/>
    <cellStyle name="Normal 5 3 2 2 4 2 3 2 2" xfId="19049"/>
    <cellStyle name="Normal 5 3 2 2 4 2 3 2 2 2" xfId="19050"/>
    <cellStyle name="Normal 5 3 2 2 4 2 3 2 3" xfId="19051"/>
    <cellStyle name="Normal 5 3 2 2 4 2 3 3" xfId="19052"/>
    <cellStyle name="Normal 5 3 2 2 4 2 3 3 2" xfId="19053"/>
    <cellStyle name="Normal 5 3 2 2 4 2 3 4" xfId="19054"/>
    <cellStyle name="Normal 5 3 2 2 4 2 4" xfId="19055"/>
    <cellStyle name="Normal 5 3 2 2 4 2 4 2" xfId="19056"/>
    <cellStyle name="Normal 5 3 2 2 4 2 4 2 2" xfId="19057"/>
    <cellStyle name="Normal 5 3 2 2 4 2 4 2 2 2" xfId="19058"/>
    <cellStyle name="Normal 5 3 2 2 4 2 4 2 3" xfId="19059"/>
    <cellStyle name="Normal 5 3 2 2 4 2 4 3" xfId="19060"/>
    <cellStyle name="Normal 5 3 2 2 4 2 4 3 2" xfId="19061"/>
    <cellStyle name="Normal 5 3 2 2 4 2 4 4" xfId="19062"/>
    <cellStyle name="Normal 5 3 2 2 4 2 5" xfId="19063"/>
    <cellStyle name="Normal 5 3 2 2 4 2 5 2" xfId="19064"/>
    <cellStyle name="Normal 5 3 2 2 4 2 5 2 2" xfId="19065"/>
    <cellStyle name="Normal 5 3 2 2 4 2 5 3" xfId="19066"/>
    <cellStyle name="Normal 5 3 2 2 4 2 6" xfId="19067"/>
    <cellStyle name="Normal 5 3 2 2 4 2 6 2" xfId="19068"/>
    <cellStyle name="Normal 5 3 2 2 4 2 7" xfId="19069"/>
    <cellStyle name="Normal 5 3 2 2 4 3" xfId="19070"/>
    <cellStyle name="Normal 5 3 2 2 4 3 2" xfId="19071"/>
    <cellStyle name="Normal 5 3 2 2 4 3 2 2" xfId="19072"/>
    <cellStyle name="Normal 5 3 2 2 4 3 2 2 2" xfId="19073"/>
    <cellStyle name="Normal 5 3 2 2 4 3 2 2 2 2" xfId="19074"/>
    <cellStyle name="Normal 5 3 2 2 4 3 2 2 3" xfId="19075"/>
    <cellStyle name="Normal 5 3 2 2 4 3 2 3" xfId="19076"/>
    <cellStyle name="Normal 5 3 2 2 4 3 2 3 2" xfId="19077"/>
    <cellStyle name="Normal 5 3 2 2 4 3 2 4" xfId="19078"/>
    <cellStyle name="Normal 5 3 2 2 4 3 3" xfId="19079"/>
    <cellStyle name="Normal 5 3 2 2 4 3 3 2" xfId="19080"/>
    <cellStyle name="Normal 5 3 2 2 4 3 3 2 2" xfId="19081"/>
    <cellStyle name="Normal 5 3 2 2 4 3 3 2 2 2" xfId="19082"/>
    <cellStyle name="Normal 5 3 2 2 4 3 3 2 3" xfId="19083"/>
    <cellStyle name="Normal 5 3 2 2 4 3 3 3" xfId="19084"/>
    <cellStyle name="Normal 5 3 2 2 4 3 3 3 2" xfId="19085"/>
    <cellStyle name="Normal 5 3 2 2 4 3 3 4" xfId="19086"/>
    <cellStyle name="Normal 5 3 2 2 4 3 4" xfId="19087"/>
    <cellStyle name="Normal 5 3 2 2 4 3 4 2" xfId="19088"/>
    <cellStyle name="Normal 5 3 2 2 4 3 4 2 2" xfId="19089"/>
    <cellStyle name="Normal 5 3 2 2 4 3 4 3" xfId="19090"/>
    <cellStyle name="Normal 5 3 2 2 4 3 5" xfId="19091"/>
    <cellStyle name="Normal 5 3 2 2 4 3 5 2" xfId="19092"/>
    <cellStyle name="Normal 5 3 2 2 4 3 6" xfId="19093"/>
    <cellStyle name="Normal 5 3 2 2 4 4" xfId="19094"/>
    <cellStyle name="Normal 5 3 2 2 4 4 2" xfId="19095"/>
    <cellStyle name="Normal 5 3 2 2 4 4 2 2" xfId="19096"/>
    <cellStyle name="Normal 5 3 2 2 4 4 2 2 2" xfId="19097"/>
    <cellStyle name="Normal 5 3 2 2 4 4 2 3" xfId="19098"/>
    <cellStyle name="Normal 5 3 2 2 4 4 3" xfId="19099"/>
    <cellStyle name="Normal 5 3 2 2 4 4 3 2" xfId="19100"/>
    <cellStyle name="Normal 5 3 2 2 4 4 4" xfId="19101"/>
    <cellStyle name="Normal 5 3 2 2 4 5" xfId="19102"/>
    <cellStyle name="Normal 5 3 2 2 4 5 2" xfId="19103"/>
    <cellStyle name="Normal 5 3 2 2 4 5 2 2" xfId="19104"/>
    <cellStyle name="Normal 5 3 2 2 4 5 2 2 2" xfId="19105"/>
    <cellStyle name="Normal 5 3 2 2 4 5 2 3" xfId="19106"/>
    <cellStyle name="Normal 5 3 2 2 4 5 3" xfId="19107"/>
    <cellStyle name="Normal 5 3 2 2 4 5 3 2" xfId="19108"/>
    <cellStyle name="Normal 5 3 2 2 4 5 4" xfId="19109"/>
    <cellStyle name="Normal 5 3 2 2 4 6" xfId="19110"/>
    <cellStyle name="Normal 5 3 2 2 4 6 2" xfId="19111"/>
    <cellStyle name="Normal 5 3 2 2 4 6 2 2" xfId="19112"/>
    <cellStyle name="Normal 5 3 2 2 4 6 3" xfId="19113"/>
    <cellStyle name="Normal 5 3 2 2 4 7" xfId="19114"/>
    <cellStyle name="Normal 5 3 2 2 4 7 2" xfId="19115"/>
    <cellStyle name="Normal 5 3 2 2 4 8" xfId="19116"/>
    <cellStyle name="Normal 5 3 2 2 4 9" xfId="19117"/>
    <cellStyle name="Normal 5 3 2 2 5" xfId="19118"/>
    <cellStyle name="Normal 5 3 2 2 5 2" xfId="19119"/>
    <cellStyle name="Normal 5 3 2 2 5 2 2" xfId="19120"/>
    <cellStyle name="Normal 5 3 2 2 5 2 2 2" xfId="19121"/>
    <cellStyle name="Normal 5 3 2 2 5 2 2 2 2" xfId="19122"/>
    <cellStyle name="Normal 5 3 2 2 5 2 2 2 2 2" xfId="19123"/>
    <cellStyle name="Normal 5 3 2 2 5 2 2 2 2 2 2" xfId="19124"/>
    <cellStyle name="Normal 5 3 2 2 5 2 2 2 2 3" xfId="19125"/>
    <cellStyle name="Normal 5 3 2 2 5 2 2 2 3" xfId="19126"/>
    <cellStyle name="Normal 5 3 2 2 5 2 2 2 3 2" xfId="19127"/>
    <cellStyle name="Normal 5 3 2 2 5 2 2 2 4" xfId="19128"/>
    <cellStyle name="Normal 5 3 2 2 5 2 2 3" xfId="19129"/>
    <cellStyle name="Normal 5 3 2 2 5 2 2 3 2" xfId="19130"/>
    <cellStyle name="Normal 5 3 2 2 5 2 2 3 2 2" xfId="19131"/>
    <cellStyle name="Normal 5 3 2 2 5 2 2 3 3" xfId="19132"/>
    <cellStyle name="Normal 5 3 2 2 5 2 2 4" xfId="19133"/>
    <cellStyle name="Normal 5 3 2 2 5 2 2 4 2" xfId="19134"/>
    <cellStyle name="Normal 5 3 2 2 5 2 2 5" xfId="19135"/>
    <cellStyle name="Normal 5 3 2 2 5 2 3" xfId="19136"/>
    <cellStyle name="Normal 5 3 2 2 5 2 3 2" xfId="19137"/>
    <cellStyle name="Normal 5 3 2 2 5 2 3 2 2" xfId="19138"/>
    <cellStyle name="Normal 5 3 2 2 5 2 3 2 2 2" xfId="19139"/>
    <cellStyle name="Normal 5 3 2 2 5 2 3 2 3" xfId="19140"/>
    <cellStyle name="Normal 5 3 2 2 5 2 3 3" xfId="19141"/>
    <cellStyle name="Normal 5 3 2 2 5 2 3 3 2" xfId="19142"/>
    <cellStyle name="Normal 5 3 2 2 5 2 3 4" xfId="19143"/>
    <cellStyle name="Normal 5 3 2 2 5 2 4" xfId="19144"/>
    <cellStyle name="Normal 5 3 2 2 5 2 4 2" xfId="19145"/>
    <cellStyle name="Normal 5 3 2 2 5 2 4 2 2" xfId="19146"/>
    <cellStyle name="Normal 5 3 2 2 5 2 4 2 2 2" xfId="19147"/>
    <cellStyle name="Normal 5 3 2 2 5 2 4 2 3" xfId="19148"/>
    <cellStyle name="Normal 5 3 2 2 5 2 4 3" xfId="19149"/>
    <cellStyle name="Normal 5 3 2 2 5 2 4 3 2" xfId="19150"/>
    <cellStyle name="Normal 5 3 2 2 5 2 4 4" xfId="19151"/>
    <cellStyle name="Normal 5 3 2 2 5 2 5" xfId="19152"/>
    <cellStyle name="Normal 5 3 2 2 5 2 5 2" xfId="19153"/>
    <cellStyle name="Normal 5 3 2 2 5 2 5 2 2" xfId="19154"/>
    <cellStyle name="Normal 5 3 2 2 5 2 5 3" xfId="19155"/>
    <cellStyle name="Normal 5 3 2 2 5 2 6" xfId="19156"/>
    <cellStyle name="Normal 5 3 2 2 5 2 6 2" xfId="19157"/>
    <cellStyle name="Normal 5 3 2 2 5 2 7" xfId="19158"/>
    <cellStyle name="Normal 5 3 2 2 5 3" xfId="19159"/>
    <cellStyle name="Normal 5 3 2 2 5 3 2" xfId="19160"/>
    <cellStyle name="Normal 5 3 2 2 5 3 2 2" xfId="19161"/>
    <cellStyle name="Normal 5 3 2 2 5 3 2 2 2" xfId="19162"/>
    <cellStyle name="Normal 5 3 2 2 5 3 2 2 2 2" xfId="19163"/>
    <cellStyle name="Normal 5 3 2 2 5 3 2 2 3" xfId="19164"/>
    <cellStyle name="Normal 5 3 2 2 5 3 2 3" xfId="19165"/>
    <cellStyle name="Normal 5 3 2 2 5 3 2 3 2" xfId="19166"/>
    <cellStyle name="Normal 5 3 2 2 5 3 2 4" xfId="19167"/>
    <cellStyle name="Normal 5 3 2 2 5 3 3" xfId="19168"/>
    <cellStyle name="Normal 5 3 2 2 5 3 3 2" xfId="19169"/>
    <cellStyle name="Normal 5 3 2 2 5 3 3 2 2" xfId="19170"/>
    <cellStyle name="Normal 5 3 2 2 5 3 3 3" xfId="19171"/>
    <cellStyle name="Normal 5 3 2 2 5 3 4" xfId="19172"/>
    <cellStyle name="Normal 5 3 2 2 5 3 4 2" xfId="19173"/>
    <cellStyle name="Normal 5 3 2 2 5 3 5" xfId="19174"/>
    <cellStyle name="Normal 5 3 2 2 5 4" xfId="19175"/>
    <cellStyle name="Normal 5 3 2 2 5 4 2" xfId="19176"/>
    <cellStyle name="Normal 5 3 2 2 5 4 2 2" xfId="19177"/>
    <cellStyle name="Normal 5 3 2 2 5 4 2 2 2" xfId="19178"/>
    <cellStyle name="Normal 5 3 2 2 5 4 2 3" xfId="19179"/>
    <cellStyle name="Normal 5 3 2 2 5 4 3" xfId="19180"/>
    <cellStyle name="Normal 5 3 2 2 5 4 3 2" xfId="19181"/>
    <cellStyle name="Normal 5 3 2 2 5 4 4" xfId="19182"/>
    <cellStyle name="Normal 5 3 2 2 5 5" xfId="19183"/>
    <cellStyle name="Normal 5 3 2 2 5 5 2" xfId="19184"/>
    <cellStyle name="Normal 5 3 2 2 5 5 2 2" xfId="19185"/>
    <cellStyle name="Normal 5 3 2 2 5 5 2 2 2" xfId="19186"/>
    <cellStyle name="Normal 5 3 2 2 5 5 2 3" xfId="19187"/>
    <cellStyle name="Normal 5 3 2 2 5 5 3" xfId="19188"/>
    <cellStyle name="Normal 5 3 2 2 5 5 3 2" xfId="19189"/>
    <cellStyle name="Normal 5 3 2 2 5 5 4" xfId="19190"/>
    <cellStyle name="Normal 5 3 2 2 5 6" xfId="19191"/>
    <cellStyle name="Normal 5 3 2 2 5 6 2" xfId="19192"/>
    <cellStyle name="Normal 5 3 2 2 5 6 2 2" xfId="19193"/>
    <cellStyle name="Normal 5 3 2 2 5 6 3" xfId="19194"/>
    <cellStyle name="Normal 5 3 2 2 5 7" xfId="19195"/>
    <cellStyle name="Normal 5 3 2 2 5 7 2" xfId="19196"/>
    <cellStyle name="Normal 5 3 2 2 5 8" xfId="19197"/>
    <cellStyle name="Normal 5 3 2 2 6" xfId="19198"/>
    <cellStyle name="Normal 5 3 2 2 6 2" xfId="19199"/>
    <cellStyle name="Normal 5 3 2 2 6 2 2" xfId="19200"/>
    <cellStyle name="Normal 5 3 2 2 6 2 2 2" xfId="19201"/>
    <cellStyle name="Normal 5 3 2 2 6 2 2 2 2" xfId="19202"/>
    <cellStyle name="Normal 5 3 2 2 6 2 2 2 2 2" xfId="19203"/>
    <cellStyle name="Normal 5 3 2 2 6 2 2 2 2 2 2" xfId="19204"/>
    <cellStyle name="Normal 5 3 2 2 6 2 2 2 2 3" xfId="19205"/>
    <cellStyle name="Normal 5 3 2 2 6 2 2 2 3" xfId="19206"/>
    <cellStyle name="Normal 5 3 2 2 6 2 2 2 3 2" xfId="19207"/>
    <cellStyle name="Normal 5 3 2 2 6 2 2 2 4" xfId="19208"/>
    <cellStyle name="Normal 5 3 2 2 6 2 2 3" xfId="19209"/>
    <cellStyle name="Normal 5 3 2 2 6 2 2 3 2" xfId="19210"/>
    <cellStyle name="Normal 5 3 2 2 6 2 2 3 2 2" xfId="19211"/>
    <cellStyle name="Normal 5 3 2 2 6 2 2 3 3" xfId="19212"/>
    <cellStyle name="Normal 5 3 2 2 6 2 2 4" xfId="19213"/>
    <cellStyle name="Normal 5 3 2 2 6 2 2 4 2" xfId="19214"/>
    <cellStyle name="Normal 5 3 2 2 6 2 2 5" xfId="19215"/>
    <cellStyle name="Normal 5 3 2 2 6 2 3" xfId="19216"/>
    <cellStyle name="Normal 5 3 2 2 6 2 3 2" xfId="19217"/>
    <cellStyle name="Normal 5 3 2 2 6 2 3 2 2" xfId="19218"/>
    <cellStyle name="Normal 5 3 2 2 6 2 3 2 2 2" xfId="19219"/>
    <cellStyle name="Normal 5 3 2 2 6 2 3 2 3" xfId="19220"/>
    <cellStyle name="Normal 5 3 2 2 6 2 3 3" xfId="19221"/>
    <cellStyle name="Normal 5 3 2 2 6 2 3 3 2" xfId="19222"/>
    <cellStyle name="Normal 5 3 2 2 6 2 3 4" xfId="19223"/>
    <cellStyle name="Normal 5 3 2 2 6 2 4" xfId="19224"/>
    <cellStyle name="Normal 5 3 2 2 6 2 4 2" xfId="19225"/>
    <cellStyle name="Normal 5 3 2 2 6 2 4 2 2" xfId="19226"/>
    <cellStyle name="Normal 5 3 2 2 6 2 4 2 2 2" xfId="19227"/>
    <cellStyle name="Normal 5 3 2 2 6 2 4 2 3" xfId="19228"/>
    <cellStyle name="Normal 5 3 2 2 6 2 4 3" xfId="19229"/>
    <cellStyle name="Normal 5 3 2 2 6 2 4 3 2" xfId="19230"/>
    <cellStyle name="Normal 5 3 2 2 6 2 4 4" xfId="19231"/>
    <cellStyle name="Normal 5 3 2 2 6 2 5" xfId="19232"/>
    <cellStyle name="Normal 5 3 2 2 6 2 5 2" xfId="19233"/>
    <cellStyle name="Normal 5 3 2 2 6 2 5 2 2" xfId="19234"/>
    <cellStyle name="Normal 5 3 2 2 6 2 5 3" xfId="19235"/>
    <cellStyle name="Normal 5 3 2 2 6 2 6" xfId="19236"/>
    <cellStyle name="Normal 5 3 2 2 6 2 6 2" xfId="19237"/>
    <cellStyle name="Normal 5 3 2 2 6 2 7" xfId="19238"/>
    <cellStyle name="Normal 5 3 2 2 6 3" xfId="19239"/>
    <cellStyle name="Normal 5 3 2 2 6 3 2" xfId="19240"/>
    <cellStyle name="Normal 5 3 2 2 6 3 2 2" xfId="19241"/>
    <cellStyle name="Normal 5 3 2 2 6 3 2 2 2" xfId="19242"/>
    <cellStyle name="Normal 5 3 2 2 6 3 2 2 2 2" xfId="19243"/>
    <cellStyle name="Normal 5 3 2 2 6 3 2 2 3" xfId="19244"/>
    <cellStyle name="Normal 5 3 2 2 6 3 2 3" xfId="19245"/>
    <cellStyle name="Normal 5 3 2 2 6 3 2 3 2" xfId="19246"/>
    <cellStyle name="Normal 5 3 2 2 6 3 2 4" xfId="19247"/>
    <cellStyle name="Normal 5 3 2 2 6 3 3" xfId="19248"/>
    <cellStyle name="Normal 5 3 2 2 6 3 3 2" xfId="19249"/>
    <cellStyle name="Normal 5 3 2 2 6 3 3 2 2" xfId="19250"/>
    <cellStyle name="Normal 5 3 2 2 6 3 3 3" xfId="19251"/>
    <cellStyle name="Normal 5 3 2 2 6 3 4" xfId="19252"/>
    <cellStyle name="Normal 5 3 2 2 6 3 4 2" xfId="19253"/>
    <cellStyle name="Normal 5 3 2 2 6 3 5" xfId="19254"/>
    <cellStyle name="Normal 5 3 2 2 6 4" xfId="19255"/>
    <cellStyle name="Normal 5 3 2 2 6 4 2" xfId="19256"/>
    <cellStyle name="Normal 5 3 2 2 6 4 2 2" xfId="19257"/>
    <cellStyle name="Normal 5 3 2 2 6 4 2 2 2" xfId="19258"/>
    <cellStyle name="Normal 5 3 2 2 6 4 2 3" xfId="19259"/>
    <cellStyle name="Normal 5 3 2 2 6 4 3" xfId="19260"/>
    <cellStyle name="Normal 5 3 2 2 6 4 3 2" xfId="19261"/>
    <cellStyle name="Normal 5 3 2 2 6 4 4" xfId="19262"/>
    <cellStyle name="Normal 5 3 2 2 6 5" xfId="19263"/>
    <cellStyle name="Normal 5 3 2 2 6 5 2" xfId="19264"/>
    <cellStyle name="Normal 5 3 2 2 6 5 2 2" xfId="19265"/>
    <cellStyle name="Normal 5 3 2 2 6 5 2 2 2" xfId="19266"/>
    <cellStyle name="Normal 5 3 2 2 6 5 2 3" xfId="19267"/>
    <cellStyle name="Normal 5 3 2 2 6 5 3" xfId="19268"/>
    <cellStyle name="Normal 5 3 2 2 6 5 3 2" xfId="19269"/>
    <cellStyle name="Normal 5 3 2 2 6 5 4" xfId="19270"/>
    <cellStyle name="Normal 5 3 2 2 6 6" xfId="19271"/>
    <cellStyle name="Normal 5 3 2 2 6 6 2" xfId="19272"/>
    <cellStyle name="Normal 5 3 2 2 6 6 2 2" xfId="19273"/>
    <cellStyle name="Normal 5 3 2 2 6 6 3" xfId="19274"/>
    <cellStyle name="Normal 5 3 2 2 6 7" xfId="19275"/>
    <cellStyle name="Normal 5 3 2 2 6 7 2" xfId="19276"/>
    <cellStyle name="Normal 5 3 2 2 6 8" xfId="19277"/>
    <cellStyle name="Normal 5 3 2 2 7" xfId="19278"/>
    <cellStyle name="Normal 5 3 2 2 7 2" xfId="19279"/>
    <cellStyle name="Normal 5 3 2 2 7 2 2" xfId="19280"/>
    <cellStyle name="Normal 5 3 2 2 7 2 2 2" xfId="19281"/>
    <cellStyle name="Normal 5 3 2 2 7 2 2 2 2" xfId="19282"/>
    <cellStyle name="Normal 5 3 2 2 7 2 2 2 2 2" xfId="19283"/>
    <cellStyle name="Normal 5 3 2 2 7 2 2 2 3" xfId="19284"/>
    <cellStyle name="Normal 5 3 2 2 7 2 2 3" xfId="19285"/>
    <cellStyle name="Normal 5 3 2 2 7 2 2 3 2" xfId="19286"/>
    <cellStyle name="Normal 5 3 2 2 7 2 2 4" xfId="19287"/>
    <cellStyle name="Normal 5 3 2 2 7 2 3" xfId="19288"/>
    <cellStyle name="Normal 5 3 2 2 7 2 3 2" xfId="19289"/>
    <cellStyle name="Normal 5 3 2 2 7 2 3 2 2" xfId="19290"/>
    <cellStyle name="Normal 5 3 2 2 7 2 3 3" xfId="19291"/>
    <cellStyle name="Normal 5 3 2 2 7 2 4" xfId="19292"/>
    <cellStyle name="Normal 5 3 2 2 7 2 4 2" xfId="19293"/>
    <cellStyle name="Normal 5 3 2 2 7 2 5" xfId="19294"/>
    <cellStyle name="Normal 5 3 2 2 7 3" xfId="19295"/>
    <cellStyle name="Normal 5 3 2 2 7 3 2" xfId="19296"/>
    <cellStyle name="Normal 5 3 2 2 7 3 2 2" xfId="19297"/>
    <cellStyle name="Normal 5 3 2 2 7 3 2 2 2" xfId="19298"/>
    <cellStyle name="Normal 5 3 2 2 7 3 2 3" xfId="19299"/>
    <cellStyle name="Normal 5 3 2 2 7 3 3" xfId="19300"/>
    <cellStyle name="Normal 5 3 2 2 7 3 3 2" xfId="19301"/>
    <cellStyle name="Normal 5 3 2 2 7 3 4" xfId="19302"/>
    <cellStyle name="Normal 5 3 2 2 7 4" xfId="19303"/>
    <cellStyle name="Normal 5 3 2 2 7 4 2" xfId="19304"/>
    <cellStyle name="Normal 5 3 2 2 7 4 2 2" xfId="19305"/>
    <cellStyle name="Normal 5 3 2 2 7 4 2 2 2" xfId="19306"/>
    <cellStyle name="Normal 5 3 2 2 7 4 2 3" xfId="19307"/>
    <cellStyle name="Normal 5 3 2 2 7 4 3" xfId="19308"/>
    <cellStyle name="Normal 5 3 2 2 7 4 3 2" xfId="19309"/>
    <cellStyle name="Normal 5 3 2 2 7 4 4" xfId="19310"/>
    <cellStyle name="Normal 5 3 2 2 7 5" xfId="19311"/>
    <cellStyle name="Normal 5 3 2 2 7 5 2" xfId="19312"/>
    <cellStyle name="Normal 5 3 2 2 7 5 2 2" xfId="19313"/>
    <cellStyle name="Normal 5 3 2 2 7 5 3" xfId="19314"/>
    <cellStyle name="Normal 5 3 2 2 7 6" xfId="19315"/>
    <cellStyle name="Normal 5 3 2 2 7 6 2" xfId="19316"/>
    <cellStyle name="Normal 5 3 2 2 7 7" xfId="19317"/>
    <cellStyle name="Normal 5 3 2 2 8" xfId="19318"/>
    <cellStyle name="Normal 5 3 2 2 8 2" xfId="19319"/>
    <cellStyle name="Normal 5 3 2 2 8 2 2" xfId="19320"/>
    <cellStyle name="Normal 5 3 2 2 8 2 2 2" xfId="19321"/>
    <cellStyle name="Normal 5 3 2 2 8 2 2 2 2" xfId="19322"/>
    <cellStyle name="Normal 5 3 2 2 8 2 2 3" xfId="19323"/>
    <cellStyle name="Normal 5 3 2 2 8 2 3" xfId="19324"/>
    <cellStyle name="Normal 5 3 2 2 8 2 3 2" xfId="19325"/>
    <cellStyle name="Normal 5 3 2 2 8 2 4" xfId="19326"/>
    <cellStyle name="Normal 5 3 2 2 8 3" xfId="19327"/>
    <cellStyle name="Normal 5 3 2 2 8 3 2" xfId="19328"/>
    <cellStyle name="Normal 5 3 2 2 8 3 2 2" xfId="19329"/>
    <cellStyle name="Normal 5 3 2 2 8 3 2 2 2" xfId="19330"/>
    <cellStyle name="Normal 5 3 2 2 8 3 2 3" xfId="19331"/>
    <cellStyle name="Normal 5 3 2 2 8 3 3" xfId="19332"/>
    <cellStyle name="Normal 5 3 2 2 8 3 3 2" xfId="19333"/>
    <cellStyle name="Normal 5 3 2 2 8 3 4" xfId="19334"/>
    <cellStyle name="Normal 5 3 2 2 8 4" xfId="19335"/>
    <cellStyle name="Normal 5 3 2 2 8 4 2" xfId="19336"/>
    <cellStyle name="Normal 5 3 2 2 8 4 2 2" xfId="19337"/>
    <cellStyle name="Normal 5 3 2 2 8 4 3" xfId="19338"/>
    <cellStyle name="Normal 5 3 2 2 8 5" xfId="19339"/>
    <cellStyle name="Normal 5 3 2 2 8 5 2" xfId="19340"/>
    <cellStyle name="Normal 5 3 2 2 8 6" xfId="19341"/>
    <cellStyle name="Normal 5 3 2 2 9" xfId="19342"/>
    <cellStyle name="Normal 5 3 2 2 9 2" xfId="19343"/>
    <cellStyle name="Normal 5 3 2 2 9 2 2" xfId="19344"/>
    <cellStyle name="Normal 5 3 2 2 9 2 2 2" xfId="19345"/>
    <cellStyle name="Normal 5 3 2 2 9 2 3" xfId="19346"/>
    <cellStyle name="Normal 5 3 2 2 9 3" xfId="19347"/>
    <cellStyle name="Normal 5 3 2 2 9 3 2" xfId="19348"/>
    <cellStyle name="Normal 5 3 2 2 9 4" xfId="19349"/>
    <cellStyle name="Normal 5 3 2 3" xfId="19350"/>
    <cellStyle name="Normal 5 3 2 3 10" xfId="19351"/>
    <cellStyle name="Normal 5 3 2 3 10 2" xfId="19352"/>
    <cellStyle name="Normal 5 3 2 3 10 2 2" xfId="19353"/>
    <cellStyle name="Normal 5 3 2 3 10 3" xfId="19354"/>
    <cellStyle name="Normal 5 3 2 3 11" xfId="19355"/>
    <cellStyle name="Normal 5 3 2 3 11 2" xfId="19356"/>
    <cellStyle name="Normal 5 3 2 3 12" xfId="19357"/>
    <cellStyle name="Normal 5 3 2 3 13" xfId="19358"/>
    <cellStyle name="Normal 5 3 2 3 2" xfId="19359"/>
    <cellStyle name="Normal 5 3 2 3 2 2" xfId="19360"/>
    <cellStyle name="Normal 5 3 2 3 2 2 2" xfId="19361"/>
    <cellStyle name="Normal 5 3 2 3 2 2 2 2" xfId="19362"/>
    <cellStyle name="Normal 5 3 2 3 2 2 2 2 2" xfId="19363"/>
    <cellStyle name="Normal 5 3 2 3 2 2 2 2 2 2" xfId="19364"/>
    <cellStyle name="Normal 5 3 2 3 2 2 2 2 2 2 2" xfId="19365"/>
    <cellStyle name="Normal 5 3 2 3 2 2 2 2 2 3" xfId="19366"/>
    <cellStyle name="Normal 5 3 2 3 2 2 2 2 3" xfId="19367"/>
    <cellStyle name="Normal 5 3 2 3 2 2 2 2 3 2" xfId="19368"/>
    <cellStyle name="Normal 5 3 2 3 2 2 2 2 4" xfId="19369"/>
    <cellStyle name="Normal 5 3 2 3 2 2 2 3" xfId="19370"/>
    <cellStyle name="Normal 5 3 2 3 2 2 2 3 2" xfId="19371"/>
    <cellStyle name="Normal 5 3 2 3 2 2 2 3 2 2" xfId="19372"/>
    <cellStyle name="Normal 5 3 2 3 2 2 2 3 3" xfId="19373"/>
    <cellStyle name="Normal 5 3 2 3 2 2 2 4" xfId="19374"/>
    <cellStyle name="Normal 5 3 2 3 2 2 2 4 2" xfId="19375"/>
    <cellStyle name="Normal 5 3 2 3 2 2 2 5" xfId="19376"/>
    <cellStyle name="Normal 5 3 2 3 2 2 3" xfId="19377"/>
    <cellStyle name="Normal 5 3 2 3 2 2 3 2" xfId="19378"/>
    <cellStyle name="Normal 5 3 2 3 2 2 3 2 2" xfId="19379"/>
    <cellStyle name="Normal 5 3 2 3 2 2 3 2 2 2" xfId="19380"/>
    <cellStyle name="Normal 5 3 2 3 2 2 3 2 3" xfId="19381"/>
    <cellStyle name="Normal 5 3 2 3 2 2 3 3" xfId="19382"/>
    <cellStyle name="Normal 5 3 2 3 2 2 3 3 2" xfId="19383"/>
    <cellStyle name="Normal 5 3 2 3 2 2 3 4" xfId="19384"/>
    <cellStyle name="Normal 5 3 2 3 2 2 4" xfId="19385"/>
    <cellStyle name="Normal 5 3 2 3 2 2 4 2" xfId="19386"/>
    <cellStyle name="Normal 5 3 2 3 2 2 4 2 2" xfId="19387"/>
    <cellStyle name="Normal 5 3 2 3 2 2 4 2 2 2" xfId="19388"/>
    <cellStyle name="Normal 5 3 2 3 2 2 4 2 3" xfId="19389"/>
    <cellStyle name="Normal 5 3 2 3 2 2 4 3" xfId="19390"/>
    <cellStyle name="Normal 5 3 2 3 2 2 4 3 2" xfId="19391"/>
    <cellStyle name="Normal 5 3 2 3 2 2 4 4" xfId="19392"/>
    <cellStyle name="Normal 5 3 2 3 2 2 5" xfId="19393"/>
    <cellStyle name="Normal 5 3 2 3 2 2 5 2" xfId="19394"/>
    <cellStyle name="Normal 5 3 2 3 2 2 5 2 2" xfId="19395"/>
    <cellStyle name="Normal 5 3 2 3 2 2 5 3" xfId="19396"/>
    <cellStyle name="Normal 5 3 2 3 2 2 6" xfId="19397"/>
    <cellStyle name="Normal 5 3 2 3 2 2 6 2" xfId="19398"/>
    <cellStyle name="Normal 5 3 2 3 2 2 7" xfId="19399"/>
    <cellStyle name="Normal 5 3 2 3 2 3" xfId="19400"/>
    <cellStyle name="Normal 5 3 2 3 2 3 2" xfId="19401"/>
    <cellStyle name="Normal 5 3 2 3 2 3 2 2" xfId="19402"/>
    <cellStyle name="Normal 5 3 2 3 2 3 2 2 2" xfId="19403"/>
    <cellStyle name="Normal 5 3 2 3 2 3 2 2 2 2" xfId="19404"/>
    <cellStyle name="Normal 5 3 2 3 2 3 2 2 3" xfId="19405"/>
    <cellStyle name="Normal 5 3 2 3 2 3 2 3" xfId="19406"/>
    <cellStyle name="Normal 5 3 2 3 2 3 2 3 2" xfId="19407"/>
    <cellStyle name="Normal 5 3 2 3 2 3 2 4" xfId="19408"/>
    <cellStyle name="Normal 5 3 2 3 2 3 3" xfId="19409"/>
    <cellStyle name="Normal 5 3 2 3 2 3 3 2" xfId="19410"/>
    <cellStyle name="Normal 5 3 2 3 2 3 3 2 2" xfId="19411"/>
    <cellStyle name="Normal 5 3 2 3 2 3 3 2 2 2" xfId="19412"/>
    <cellStyle name="Normal 5 3 2 3 2 3 3 2 3" xfId="19413"/>
    <cellStyle name="Normal 5 3 2 3 2 3 3 3" xfId="19414"/>
    <cellStyle name="Normal 5 3 2 3 2 3 3 3 2" xfId="19415"/>
    <cellStyle name="Normal 5 3 2 3 2 3 3 4" xfId="19416"/>
    <cellStyle name="Normal 5 3 2 3 2 3 4" xfId="19417"/>
    <cellStyle name="Normal 5 3 2 3 2 3 4 2" xfId="19418"/>
    <cellStyle name="Normal 5 3 2 3 2 3 4 2 2" xfId="19419"/>
    <cellStyle name="Normal 5 3 2 3 2 3 4 3" xfId="19420"/>
    <cellStyle name="Normal 5 3 2 3 2 3 5" xfId="19421"/>
    <cellStyle name="Normal 5 3 2 3 2 3 5 2" xfId="19422"/>
    <cellStyle name="Normal 5 3 2 3 2 3 6" xfId="19423"/>
    <cellStyle name="Normal 5 3 2 3 2 4" xfId="19424"/>
    <cellStyle name="Normal 5 3 2 3 2 4 2" xfId="19425"/>
    <cellStyle name="Normal 5 3 2 3 2 4 2 2" xfId="19426"/>
    <cellStyle name="Normal 5 3 2 3 2 4 2 2 2" xfId="19427"/>
    <cellStyle name="Normal 5 3 2 3 2 4 2 3" xfId="19428"/>
    <cellStyle name="Normal 5 3 2 3 2 4 3" xfId="19429"/>
    <cellStyle name="Normal 5 3 2 3 2 4 3 2" xfId="19430"/>
    <cellStyle name="Normal 5 3 2 3 2 4 4" xfId="19431"/>
    <cellStyle name="Normal 5 3 2 3 2 5" xfId="19432"/>
    <cellStyle name="Normal 5 3 2 3 2 5 2" xfId="19433"/>
    <cellStyle name="Normal 5 3 2 3 2 5 2 2" xfId="19434"/>
    <cellStyle name="Normal 5 3 2 3 2 5 2 2 2" xfId="19435"/>
    <cellStyle name="Normal 5 3 2 3 2 5 2 3" xfId="19436"/>
    <cellStyle name="Normal 5 3 2 3 2 5 3" xfId="19437"/>
    <cellStyle name="Normal 5 3 2 3 2 5 3 2" xfId="19438"/>
    <cellStyle name="Normal 5 3 2 3 2 5 4" xfId="19439"/>
    <cellStyle name="Normal 5 3 2 3 2 6" xfId="19440"/>
    <cellStyle name="Normal 5 3 2 3 2 6 2" xfId="19441"/>
    <cellStyle name="Normal 5 3 2 3 2 6 2 2" xfId="19442"/>
    <cellStyle name="Normal 5 3 2 3 2 6 3" xfId="19443"/>
    <cellStyle name="Normal 5 3 2 3 2 7" xfId="19444"/>
    <cellStyle name="Normal 5 3 2 3 2 7 2" xfId="19445"/>
    <cellStyle name="Normal 5 3 2 3 2 8" xfId="19446"/>
    <cellStyle name="Normal 5 3 2 3 2 9" xfId="19447"/>
    <cellStyle name="Normal 5 3 2 3 3" xfId="19448"/>
    <cellStyle name="Normal 5 3 2 3 3 2" xfId="19449"/>
    <cellStyle name="Normal 5 3 2 3 3 2 2" xfId="19450"/>
    <cellStyle name="Normal 5 3 2 3 3 2 2 2" xfId="19451"/>
    <cellStyle name="Normal 5 3 2 3 3 2 2 2 2" xfId="19452"/>
    <cellStyle name="Normal 5 3 2 3 3 2 2 2 2 2" xfId="19453"/>
    <cellStyle name="Normal 5 3 2 3 3 2 2 2 2 2 2" xfId="19454"/>
    <cellStyle name="Normal 5 3 2 3 3 2 2 2 2 3" xfId="19455"/>
    <cellStyle name="Normal 5 3 2 3 3 2 2 2 3" xfId="19456"/>
    <cellStyle name="Normal 5 3 2 3 3 2 2 2 3 2" xfId="19457"/>
    <cellStyle name="Normal 5 3 2 3 3 2 2 2 4" xfId="19458"/>
    <cellStyle name="Normal 5 3 2 3 3 2 2 3" xfId="19459"/>
    <cellStyle name="Normal 5 3 2 3 3 2 2 3 2" xfId="19460"/>
    <cellStyle name="Normal 5 3 2 3 3 2 2 3 2 2" xfId="19461"/>
    <cellStyle name="Normal 5 3 2 3 3 2 2 3 3" xfId="19462"/>
    <cellStyle name="Normal 5 3 2 3 3 2 2 4" xfId="19463"/>
    <cellStyle name="Normal 5 3 2 3 3 2 2 4 2" xfId="19464"/>
    <cellStyle name="Normal 5 3 2 3 3 2 2 5" xfId="19465"/>
    <cellStyle name="Normal 5 3 2 3 3 2 3" xfId="19466"/>
    <cellStyle name="Normal 5 3 2 3 3 2 3 2" xfId="19467"/>
    <cellStyle name="Normal 5 3 2 3 3 2 3 2 2" xfId="19468"/>
    <cellStyle name="Normal 5 3 2 3 3 2 3 2 2 2" xfId="19469"/>
    <cellStyle name="Normal 5 3 2 3 3 2 3 2 3" xfId="19470"/>
    <cellStyle name="Normal 5 3 2 3 3 2 3 3" xfId="19471"/>
    <cellStyle name="Normal 5 3 2 3 3 2 3 3 2" xfId="19472"/>
    <cellStyle name="Normal 5 3 2 3 3 2 3 4" xfId="19473"/>
    <cellStyle name="Normal 5 3 2 3 3 2 4" xfId="19474"/>
    <cellStyle name="Normal 5 3 2 3 3 2 4 2" xfId="19475"/>
    <cellStyle name="Normal 5 3 2 3 3 2 4 2 2" xfId="19476"/>
    <cellStyle name="Normal 5 3 2 3 3 2 4 2 2 2" xfId="19477"/>
    <cellStyle name="Normal 5 3 2 3 3 2 4 2 3" xfId="19478"/>
    <cellStyle name="Normal 5 3 2 3 3 2 4 3" xfId="19479"/>
    <cellStyle name="Normal 5 3 2 3 3 2 4 3 2" xfId="19480"/>
    <cellStyle name="Normal 5 3 2 3 3 2 4 4" xfId="19481"/>
    <cellStyle name="Normal 5 3 2 3 3 2 5" xfId="19482"/>
    <cellStyle name="Normal 5 3 2 3 3 2 5 2" xfId="19483"/>
    <cellStyle name="Normal 5 3 2 3 3 2 5 2 2" xfId="19484"/>
    <cellStyle name="Normal 5 3 2 3 3 2 5 3" xfId="19485"/>
    <cellStyle name="Normal 5 3 2 3 3 2 6" xfId="19486"/>
    <cellStyle name="Normal 5 3 2 3 3 2 6 2" xfId="19487"/>
    <cellStyle name="Normal 5 3 2 3 3 2 7" xfId="19488"/>
    <cellStyle name="Normal 5 3 2 3 3 3" xfId="19489"/>
    <cellStyle name="Normal 5 3 2 3 3 3 2" xfId="19490"/>
    <cellStyle name="Normal 5 3 2 3 3 3 2 2" xfId="19491"/>
    <cellStyle name="Normal 5 3 2 3 3 3 2 2 2" xfId="19492"/>
    <cellStyle name="Normal 5 3 2 3 3 3 2 2 2 2" xfId="19493"/>
    <cellStyle name="Normal 5 3 2 3 3 3 2 2 3" xfId="19494"/>
    <cellStyle name="Normal 5 3 2 3 3 3 2 3" xfId="19495"/>
    <cellStyle name="Normal 5 3 2 3 3 3 2 3 2" xfId="19496"/>
    <cellStyle name="Normal 5 3 2 3 3 3 2 4" xfId="19497"/>
    <cellStyle name="Normal 5 3 2 3 3 3 3" xfId="19498"/>
    <cellStyle name="Normal 5 3 2 3 3 3 3 2" xfId="19499"/>
    <cellStyle name="Normal 5 3 2 3 3 3 3 2 2" xfId="19500"/>
    <cellStyle name="Normal 5 3 2 3 3 3 3 2 2 2" xfId="19501"/>
    <cellStyle name="Normal 5 3 2 3 3 3 3 2 3" xfId="19502"/>
    <cellStyle name="Normal 5 3 2 3 3 3 3 3" xfId="19503"/>
    <cellStyle name="Normal 5 3 2 3 3 3 3 3 2" xfId="19504"/>
    <cellStyle name="Normal 5 3 2 3 3 3 3 4" xfId="19505"/>
    <cellStyle name="Normal 5 3 2 3 3 3 4" xfId="19506"/>
    <cellStyle name="Normal 5 3 2 3 3 3 4 2" xfId="19507"/>
    <cellStyle name="Normal 5 3 2 3 3 3 4 2 2" xfId="19508"/>
    <cellStyle name="Normal 5 3 2 3 3 3 4 3" xfId="19509"/>
    <cellStyle name="Normal 5 3 2 3 3 3 5" xfId="19510"/>
    <cellStyle name="Normal 5 3 2 3 3 3 5 2" xfId="19511"/>
    <cellStyle name="Normal 5 3 2 3 3 3 6" xfId="19512"/>
    <cellStyle name="Normal 5 3 2 3 3 4" xfId="19513"/>
    <cellStyle name="Normal 5 3 2 3 3 4 2" xfId="19514"/>
    <cellStyle name="Normal 5 3 2 3 3 4 2 2" xfId="19515"/>
    <cellStyle name="Normal 5 3 2 3 3 4 2 2 2" xfId="19516"/>
    <cellStyle name="Normal 5 3 2 3 3 4 2 3" xfId="19517"/>
    <cellStyle name="Normal 5 3 2 3 3 4 3" xfId="19518"/>
    <cellStyle name="Normal 5 3 2 3 3 4 3 2" xfId="19519"/>
    <cellStyle name="Normal 5 3 2 3 3 4 4" xfId="19520"/>
    <cellStyle name="Normal 5 3 2 3 3 5" xfId="19521"/>
    <cellStyle name="Normal 5 3 2 3 3 5 2" xfId="19522"/>
    <cellStyle name="Normal 5 3 2 3 3 5 2 2" xfId="19523"/>
    <cellStyle name="Normal 5 3 2 3 3 5 2 2 2" xfId="19524"/>
    <cellStyle name="Normal 5 3 2 3 3 5 2 3" xfId="19525"/>
    <cellStyle name="Normal 5 3 2 3 3 5 3" xfId="19526"/>
    <cellStyle name="Normal 5 3 2 3 3 5 3 2" xfId="19527"/>
    <cellStyle name="Normal 5 3 2 3 3 5 4" xfId="19528"/>
    <cellStyle name="Normal 5 3 2 3 3 6" xfId="19529"/>
    <cellStyle name="Normal 5 3 2 3 3 6 2" xfId="19530"/>
    <cellStyle name="Normal 5 3 2 3 3 6 2 2" xfId="19531"/>
    <cellStyle name="Normal 5 3 2 3 3 6 3" xfId="19532"/>
    <cellStyle name="Normal 5 3 2 3 3 7" xfId="19533"/>
    <cellStyle name="Normal 5 3 2 3 3 7 2" xfId="19534"/>
    <cellStyle name="Normal 5 3 2 3 3 8" xfId="19535"/>
    <cellStyle name="Normal 5 3 2 3 3 9" xfId="19536"/>
    <cellStyle name="Normal 5 3 2 3 4" xfId="19537"/>
    <cellStyle name="Normal 5 3 2 3 4 2" xfId="19538"/>
    <cellStyle name="Normal 5 3 2 3 4 2 2" xfId="19539"/>
    <cellStyle name="Normal 5 3 2 3 4 2 2 2" xfId="19540"/>
    <cellStyle name="Normal 5 3 2 3 4 2 2 2 2" xfId="19541"/>
    <cellStyle name="Normal 5 3 2 3 4 2 2 2 2 2" xfId="19542"/>
    <cellStyle name="Normal 5 3 2 3 4 2 2 2 2 2 2" xfId="19543"/>
    <cellStyle name="Normal 5 3 2 3 4 2 2 2 2 3" xfId="19544"/>
    <cellStyle name="Normal 5 3 2 3 4 2 2 2 3" xfId="19545"/>
    <cellStyle name="Normal 5 3 2 3 4 2 2 2 3 2" xfId="19546"/>
    <cellStyle name="Normal 5 3 2 3 4 2 2 2 4" xfId="19547"/>
    <cellStyle name="Normal 5 3 2 3 4 2 2 3" xfId="19548"/>
    <cellStyle name="Normal 5 3 2 3 4 2 2 3 2" xfId="19549"/>
    <cellStyle name="Normal 5 3 2 3 4 2 2 3 2 2" xfId="19550"/>
    <cellStyle name="Normal 5 3 2 3 4 2 2 3 3" xfId="19551"/>
    <cellStyle name="Normal 5 3 2 3 4 2 2 4" xfId="19552"/>
    <cellStyle name="Normal 5 3 2 3 4 2 2 4 2" xfId="19553"/>
    <cellStyle name="Normal 5 3 2 3 4 2 2 5" xfId="19554"/>
    <cellStyle name="Normal 5 3 2 3 4 2 3" xfId="19555"/>
    <cellStyle name="Normal 5 3 2 3 4 2 3 2" xfId="19556"/>
    <cellStyle name="Normal 5 3 2 3 4 2 3 2 2" xfId="19557"/>
    <cellStyle name="Normal 5 3 2 3 4 2 3 2 2 2" xfId="19558"/>
    <cellStyle name="Normal 5 3 2 3 4 2 3 2 3" xfId="19559"/>
    <cellStyle name="Normal 5 3 2 3 4 2 3 3" xfId="19560"/>
    <cellStyle name="Normal 5 3 2 3 4 2 3 3 2" xfId="19561"/>
    <cellStyle name="Normal 5 3 2 3 4 2 3 4" xfId="19562"/>
    <cellStyle name="Normal 5 3 2 3 4 2 4" xfId="19563"/>
    <cellStyle name="Normal 5 3 2 3 4 2 4 2" xfId="19564"/>
    <cellStyle name="Normal 5 3 2 3 4 2 4 2 2" xfId="19565"/>
    <cellStyle name="Normal 5 3 2 3 4 2 4 2 2 2" xfId="19566"/>
    <cellStyle name="Normal 5 3 2 3 4 2 4 2 3" xfId="19567"/>
    <cellStyle name="Normal 5 3 2 3 4 2 4 3" xfId="19568"/>
    <cellStyle name="Normal 5 3 2 3 4 2 4 3 2" xfId="19569"/>
    <cellStyle name="Normal 5 3 2 3 4 2 4 4" xfId="19570"/>
    <cellStyle name="Normal 5 3 2 3 4 2 5" xfId="19571"/>
    <cellStyle name="Normal 5 3 2 3 4 2 5 2" xfId="19572"/>
    <cellStyle name="Normal 5 3 2 3 4 2 5 2 2" xfId="19573"/>
    <cellStyle name="Normal 5 3 2 3 4 2 5 3" xfId="19574"/>
    <cellStyle name="Normal 5 3 2 3 4 2 6" xfId="19575"/>
    <cellStyle name="Normal 5 3 2 3 4 2 6 2" xfId="19576"/>
    <cellStyle name="Normal 5 3 2 3 4 2 7" xfId="19577"/>
    <cellStyle name="Normal 5 3 2 3 4 3" xfId="19578"/>
    <cellStyle name="Normal 5 3 2 3 4 3 2" xfId="19579"/>
    <cellStyle name="Normal 5 3 2 3 4 3 2 2" xfId="19580"/>
    <cellStyle name="Normal 5 3 2 3 4 3 2 2 2" xfId="19581"/>
    <cellStyle name="Normal 5 3 2 3 4 3 2 2 2 2" xfId="19582"/>
    <cellStyle name="Normal 5 3 2 3 4 3 2 2 3" xfId="19583"/>
    <cellStyle name="Normal 5 3 2 3 4 3 2 3" xfId="19584"/>
    <cellStyle name="Normal 5 3 2 3 4 3 2 3 2" xfId="19585"/>
    <cellStyle name="Normal 5 3 2 3 4 3 2 4" xfId="19586"/>
    <cellStyle name="Normal 5 3 2 3 4 3 3" xfId="19587"/>
    <cellStyle name="Normal 5 3 2 3 4 3 3 2" xfId="19588"/>
    <cellStyle name="Normal 5 3 2 3 4 3 3 2 2" xfId="19589"/>
    <cellStyle name="Normal 5 3 2 3 4 3 3 3" xfId="19590"/>
    <cellStyle name="Normal 5 3 2 3 4 3 4" xfId="19591"/>
    <cellStyle name="Normal 5 3 2 3 4 3 4 2" xfId="19592"/>
    <cellStyle name="Normal 5 3 2 3 4 3 5" xfId="19593"/>
    <cellStyle name="Normal 5 3 2 3 4 4" xfId="19594"/>
    <cellStyle name="Normal 5 3 2 3 4 4 2" xfId="19595"/>
    <cellStyle name="Normal 5 3 2 3 4 4 2 2" xfId="19596"/>
    <cellStyle name="Normal 5 3 2 3 4 4 2 2 2" xfId="19597"/>
    <cellStyle name="Normal 5 3 2 3 4 4 2 3" xfId="19598"/>
    <cellStyle name="Normal 5 3 2 3 4 4 3" xfId="19599"/>
    <cellStyle name="Normal 5 3 2 3 4 4 3 2" xfId="19600"/>
    <cellStyle name="Normal 5 3 2 3 4 4 4" xfId="19601"/>
    <cellStyle name="Normal 5 3 2 3 4 5" xfId="19602"/>
    <cellStyle name="Normal 5 3 2 3 4 5 2" xfId="19603"/>
    <cellStyle name="Normal 5 3 2 3 4 5 2 2" xfId="19604"/>
    <cellStyle name="Normal 5 3 2 3 4 5 2 2 2" xfId="19605"/>
    <cellStyle name="Normal 5 3 2 3 4 5 2 3" xfId="19606"/>
    <cellStyle name="Normal 5 3 2 3 4 5 3" xfId="19607"/>
    <cellStyle name="Normal 5 3 2 3 4 5 3 2" xfId="19608"/>
    <cellStyle name="Normal 5 3 2 3 4 5 4" xfId="19609"/>
    <cellStyle name="Normal 5 3 2 3 4 6" xfId="19610"/>
    <cellStyle name="Normal 5 3 2 3 4 6 2" xfId="19611"/>
    <cellStyle name="Normal 5 3 2 3 4 6 2 2" xfId="19612"/>
    <cellStyle name="Normal 5 3 2 3 4 6 3" xfId="19613"/>
    <cellStyle name="Normal 5 3 2 3 4 7" xfId="19614"/>
    <cellStyle name="Normal 5 3 2 3 4 7 2" xfId="19615"/>
    <cellStyle name="Normal 5 3 2 3 4 8" xfId="19616"/>
    <cellStyle name="Normal 5 3 2 3 5" xfId="19617"/>
    <cellStyle name="Normal 5 3 2 3 5 2" xfId="19618"/>
    <cellStyle name="Normal 5 3 2 3 5 2 2" xfId="19619"/>
    <cellStyle name="Normal 5 3 2 3 5 2 2 2" xfId="19620"/>
    <cellStyle name="Normal 5 3 2 3 5 2 2 2 2" xfId="19621"/>
    <cellStyle name="Normal 5 3 2 3 5 2 2 2 2 2" xfId="19622"/>
    <cellStyle name="Normal 5 3 2 3 5 2 2 2 2 2 2" xfId="19623"/>
    <cellStyle name="Normal 5 3 2 3 5 2 2 2 2 3" xfId="19624"/>
    <cellStyle name="Normal 5 3 2 3 5 2 2 2 3" xfId="19625"/>
    <cellStyle name="Normal 5 3 2 3 5 2 2 2 3 2" xfId="19626"/>
    <cellStyle name="Normal 5 3 2 3 5 2 2 2 4" xfId="19627"/>
    <cellStyle name="Normal 5 3 2 3 5 2 2 3" xfId="19628"/>
    <cellStyle name="Normal 5 3 2 3 5 2 2 3 2" xfId="19629"/>
    <cellStyle name="Normal 5 3 2 3 5 2 2 3 2 2" xfId="19630"/>
    <cellStyle name="Normal 5 3 2 3 5 2 2 3 3" xfId="19631"/>
    <cellStyle name="Normal 5 3 2 3 5 2 2 4" xfId="19632"/>
    <cellStyle name="Normal 5 3 2 3 5 2 2 4 2" xfId="19633"/>
    <cellStyle name="Normal 5 3 2 3 5 2 2 5" xfId="19634"/>
    <cellStyle name="Normal 5 3 2 3 5 2 3" xfId="19635"/>
    <cellStyle name="Normal 5 3 2 3 5 2 3 2" xfId="19636"/>
    <cellStyle name="Normal 5 3 2 3 5 2 3 2 2" xfId="19637"/>
    <cellStyle name="Normal 5 3 2 3 5 2 3 2 2 2" xfId="19638"/>
    <cellStyle name="Normal 5 3 2 3 5 2 3 2 3" xfId="19639"/>
    <cellStyle name="Normal 5 3 2 3 5 2 3 3" xfId="19640"/>
    <cellStyle name="Normal 5 3 2 3 5 2 3 3 2" xfId="19641"/>
    <cellStyle name="Normal 5 3 2 3 5 2 3 4" xfId="19642"/>
    <cellStyle name="Normal 5 3 2 3 5 2 4" xfId="19643"/>
    <cellStyle name="Normal 5 3 2 3 5 2 4 2" xfId="19644"/>
    <cellStyle name="Normal 5 3 2 3 5 2 4 2 2" xfId="19645"/>
    <cellStyle name="Normal 5 3 2 3 5 2 4 2 2 2" xfId="19646"/>
    <cellStyle name="Normal 5 3 2 3 5 2 4 2 3" xfId="19647"/>
    <cellStyle name="Normal 5 3 2 3 5 2 4 3" xfId="19648"/>
    <cellStyle name="Normal 5 3 2 3 5 2 4 3 2" xfId="19649"/>
    <cellStyle name="Normal 5 3 2 3 5 2 4 4" xfId="19650"/>
    <cellStyle name="Normal 5 3 2 3 5 2 5" xfId="19651"/>
    <cellStyle name="Normal 5 3 2 3 5 2 5 2" xfId="19652"/>
    <cellStyle name="Normal 5 3 2 3 5 2 5 2 2" xfId="19653"/>
    <cellStyle name="Normal 5 3 2 3 5 2 5 3" xfId="19654"/>
    <cellStyle name="Normal 5 3 2 3 5 2 6" xfId="19655"/>
    <cellStyle name="Normal 5 3 2 3 5 2 6 2" xfId="19656"/>
    <cellStyle name="Normal 5 3 2 3 5 2 7" xfId="19657"/>
    <cellStyle name="Normal 5 3 2 3 5 3" xfId="19658"/>
    <cellStyle name="Normal 5 3 2 3 5 3 2" xfId="19659"/>
    <cellStyle name="Normal 5 3 2 3 5 3 2 2" xfId="19660"/>
    <cellStyle name="Normal 5 3 2 3 5 3 2 2 2" xfId="19661"/>
    <cellStyle name="Normal 5 3 2 3 5 3 2 2 2 2" xfId="19662"/>
    <cellStyle name="Normal 5 3 2 3 5 3 2 2 3" xfId="19663"/>
    <cellStyle name="Normal 5 3 2 3 5 3 2 3" xfId="19664"/>
    <cellStyle name="Normal 5 3 2 3 5 3 2 3 2" xfId="19665"/>
    <cellStyle name="Normal 5 3 2 3 5 3 2 4" xfId="19666"/>
    <cellStyle name="Normal 5 3 2 3 5 3 3" xfId="19667"/>
    <cellStyle name="Normal 5 3 2 3 5 3 3 2" xfId="19668"/>
    <cellStyle name="Normal 5 3 2 3 5 3 3 2 2" xfId="19669"/>
    <cellStyle name="Normal 5 3 2 3 5 3 3 3" xfId="19670"/>
    <cellStyle name="Normal 5 3 2 3 5 3 4" xfId="19671"/>
    <cellStyle name="Normal 5 3 2 3 5 3 4 2" xfId="19672"/>
    <cellStyle name="Normal 5 3 2 3 5 3 5" xfId="19673"/>
    <cellStyle name="Normal 5 3 2 3 5 4" xfId="19674"/>
    <cellStyle name="Normal 5 3 2 3 5 4 2" xfId="19675"/>
    <cellStyle name="Normal 5 3 2 3 5 4 2 2" xfId="19676"/>
    <cellStyle name="Normal 5 3 2 3 5 4 2 2 2" xfId="19677"/>
    <cellStyle name="Normal 5 3 2 3 5 4 2 3" xfId="19678"/>
    <cellStyle name="Normal 5 3 2 3 5 4 3" xfId="19679"/>
    <cellStyle name="Normal 5 3 2 3 5 4 3 2" xfId="19680"/>
    <cellStyle name="Normal 5 3 2 3 5 4 4" xfId="19681"/>
    <cellStyle name="Normal 5 3 2 3 5 5" xfId="19682"/>
    <cellStyle name="Normal 5 3 2 3 5 5 2" xfId="19683"/>
    <cellStyle name="Normal 5 3 2 3 5 5 2 2" xfId="19684"/>
    <cellStyle name="Normal 5 3 2 3 5 5 2 2 2" xfId="19685"/>
    <cellStyle name="Normal 5 3 2 3 5 5 2 3" xfId="19686"/>
    <cellStyle name="Normal 5 3 2 3 5 5 3" xfId="19687"/>
    <cellStyle name="Normal 5 3 2 3 5 5 3 2" xfId="19688"/>
    <cellStyle name="Normal 5 3 2 3 5 5 4" xfId="19689"/>
    <cellStyle name="Normal 5 3 2 3 5 6" xfId="19690"/>
    <cellStyle name="Normal 5 3 2 3 5 6 2" xfId="19691"/>
    <cellStyle name="Normal 5 3 2 3 5 6 2 2" xfId="19692"/>
    <cellStyle name="Normal 5 3 2 3 5 6 3" xfId="19693"/>
    <cellStyle name="Normal 5 3 2 3 5 7" xfId="19694"/>
    <cellStyle name="Normal 5 3 2 3 5 7 2" xfId="19695"/>
    <cellStyle name="Normal 5 3 2 3 5 8" xfId="19696"/>
    <cellStyle name="Normal 5 3 2 3 6" xfId="19697"/>
    <cellStyle name="Normal 5 3 2 3 6 2" xfId="19698"/>
    <cellStyle name="Normal 5 3 2 3 6 2 2" xfId="19699"/>
    <cellStyle name="Normal 5 3 2 3 6 2 2 2" xfId="19700"/>
    <cellStyle name="Normal 5 3 2 3 6 2 2 2 2" xfId="19701"/>
    <cellStyle name="Normal 5 3 2 3 6 2 2 2 2 2" xfId="19702"/>
    <cellStyle name="Normal 5 3 2 3 6 2 2 2 3" xfId="19703"/>
    <cellStyle name="Normal 5 3 2 3 6 2 2 3" xfId="19704"/>
    <cellStyle name="Normal 5 3 2 3 6 2 2 3 2" xfId="19705"/>
    <cellStyle name="Normal 5 3 2 3 6 2 2 4" xfId="19706"/>
    <cellStyle name="Normal 5 3 2 3 6 2 3" xfId="19707"/>
    <cellStyle name="Normal 5 3 2 3 6 2 3 2" xfId="19708"/>
    <cellStyle name="Normal 5 3 2 3 6 2 3 2 2" xfId="19709"/>
    <cellStyle name="Normal 5 3 2 3 6 2 3 3" xfId="19710"/>
    <cellStyle name="Normal 5 3 2 3 6 2 4" xfId="19711"/>
    <cellStyle name="Normal 5 3 2 3 6 2 4 2" xfId="19712"/>
    <cellStyle name="Normal 5 3 2 3 6 2 5" xfId="19713"/>
    <cellStyle name="Normal 5 3 2 3 6 3" xfId="19714"/>
    <cellStyle name="Normal 5 3 2 3 6 3 2" xfId="19715"/>
    <cellStyle name="Normal 5 3 2 3 6 3 2 2" xfId="19716"/>
    <cellStyle name="Normal 5 3 2 3 6 3 2 2 2" xfId="19717"/>
    <cellStyle name="Normal 5 3 2 3 6 3 2 3" xfId="19718"/>
    <cellStyle name="Normal 5 3 2 3 6 3 3" xfId="19719"/>
    <cellStyle name="Normal 5 3 2 3 6 3 3 2" xfId="19720"/>
    <cellStyle name="Normal 5 3 2 3 6 3 4" xfId="19721"/>
    <cellStyle name="Normal 5 3 2 3 6 4" xfId="19722"/>
    <cellStyle name="Normal 5 3 2 3 6 4 2" xfId="19723"/>
    <cellStyle name="Normal 5 3 2 3 6 4 2 2" xfId="19724"/>
    <cellStyle name="Normal 5 3 2 3 6 4 2 2 2" xfId="19725"/>
    <cellStyle name="Normal 5 3 2 3 6 4 2 3" xfId="19726"/>
    <cellStyle name="Normal 5 3 2 3 6 4 3" xfId="19727"/>
    <cellStyle name="Normal 5 3 2 3 6 4 3 2" xfId="19728"/>
    <cellStyle name="Normal 5 3 2 3 6 4 4" xfId="19729"/>
    <cellStyle name="Normal 5 3 2 3 6 5" xfId="19730"/>
    <cellStyle name="Normal 5 3 2 3 6 5 2" xfId="19731"/>
    <cellStyle name="Normal 5 3 2 3 6 5 2 2" xfId="19732"/>
    <cellStyle name="Normal 5 3 2 3 6 5 3" xfId="19733"/>
    <cellStyle name="Normal 5 3 2 3 6 6" xfId="19734"/>
    <cellStyle name="Normal 5 3 2 3 6 6 2" xfId="19735"/>
    <cellStyle name="Normal 5 3 2 3 6 7" xfId="19736"/>
    <cellStyle name="Normal 5 3 2 3 7" xfId="19737"/>
    <cellStyle name="Normal 5 3 2 3 7 2" xfId="19738"/>
    <cellStyle name="Normal 5 3 2 3 7 2 2" xfId="19739"/>
    <cellStyle name="Normal 5 3 2 3 7 2 2 2" xfId="19740"/>
    <cellStyle name="Normal 5 3 2 3 7 2 2 2 2" xfId="19741"/>
    <cellStyle name="Normal 5 3 2 3 7 2 2 3" xfId="19742"/>
    <cellStyle name="Normal 5 3 2 3 7 2 3" xfId="19743"/>
    <cellStyle name="Normal 5 3 2 3 7 2 3 2" xfId="19744"/>
    <cellStyle name="Normal 5 3 2 3 7 2 4" xfId="19745"/>
    <cellStyle name="Normal 5 3 2 3 7 3" xfId="19746"/>
    <cellStyle name="Normal 5 3 2 3 7 3 2" xfId="19747"/>
    <cellStyle name="Normal 5 3 2 3 7 3 2 2" xfId="19748"/>
    <cellStyle name="Normal 5 3 2 3 7 3 2 2 2" xfId="19749"/>
    <cellStyle name="Normal 5 3 2 3 7 3 2 3" xfId="19750"/>
    <cellStyle name="Normal 5 3 2 3 7 3 3" xfId="19751"/>
    <cellStyle name="Normal 5 3 2 3 7 3 3 2" xfId="19752"/>
    <cellStyle name="Normal 5 3 2 3 7 3 4" xfId="19753"/>
    <cellStyle name="Normal 5 3 2 3 7 4" xfId="19754"/>
    <cellStyle name="Normal 5 3 2 3 7 4 2" xfId="19755"/>
    <cellStyle name="Normal 5 3 2 3 7 4 2 2" xfId="19756"/>
    <cellStyle name="Normal 5 3 2 3 7 4 3" xfId="19757"/>
    <cellStyle name="Normal 5 3 2 3 7 5" xfId="19758"/>
    <cellStyle name="Normal 5 3 2 3 7 5 2" xfId="19759"/>
    <cellStyle name="Normal 5 3 2 3 7 6" xfId="19760"/>
    <cellStyle name="Normal 5 3 2 3 8" xfId="19761"/>
    <cellStyle name="Normal 5 3 2 3 8 2" xfId="19762"/>
    <cellStyle name="Normal 5 3 2 3 8 2 2" xfId="19763"/>
    <cellStyle name="Normal 5 3 2 3 8 2 2 2" xfId="19764"/>
    <cellStyle name="Normal 5 3 2 3 8 2 3" xfId="19765"/>
    <cellStyle name="Normal 5 3 2 3 8 3" xfId="19766"/>
    <cellStyle name="Normal 5 3 2 3 8 3 2" xfId="19767"/>
    <cellStyle name="Normal 5 3 2 3 8 4" xfId="19768"/>
    <cellStyle name="Normal 5 3 2 3 9" xfId="19769"/>
    <cellStyle name="Normal 5 3 2 3 9 2" xfId="19770"/>
    <cellStyle name="Normal 5 3 2 3 9 2 2" xfId="19771"/>
    <cellStyle name="Normal 5 3 2 3 9 2 2 2" xfId="19772"/>
    <cellStyle name="Normal 5 3 2 3 9 2 3" xfId="19773"/>
    <cellStyle name="Normal 5 3 2 3 9 3" xfId="19774"/>
    <cellStyle name="Normal 5 3 2 3 9 3 2" xfId="19775"/>
    <cellStyle name="Normal 5 3 2 3 9 4" xfId="19776"/>
    <cellStyle name="Normal 5 3 2 4" xfId="19777"/>
    <cellStyle name="Normal 5 3 2 4 2" xfId="19778"/>
    <cellStyle name="Normal 5 3 2 4 2 2" xfId="19779"/>
    <cellStyle name="Normal 5 3 2 4 2 2 2" xfId="19780"/>
    <cellStyle name="Normal 5 3 2 4 2 2 2 2" xfId="19781"/>
    <cellStyle name="Normal 5 3 2 4 2 2 2 2 2" xfId="19782"/>
    <cellStyle name="Normal 5 3 2 4 2 2 2 2 2 2" xfId="19783"/>
    <cellStyle name="Normal 5 3 2 4 2 2 2 2 3" xfId="19784"/>
    <cellStyle name="Normal 5 3 2 4 2 2 2 3" xfId="19785"/>
    <cellStyle name="Normal 5 3 2 4 2 2 2 3 2" xfId="19786"/>
    <cellStyle name="Normal 5 3 2 4 2 2 2 4" xfId="19787"/>
    <cellStyle name="Normal 5 3 2 4 2 2 3" xfId="19788"/>
    <cellStyle name="Normal 5 3 2 4 2 2 3 2" xfId="19789"/>
    <cellStyle name="Normal 5 3 2 4 2 2 3 2 2" xfId="19790"/>
    <cellStyle name="Normal 5 3 2 4 2 2 3 3" xfId="19791"/>
    <cellStyle name="Normal 5 3 2 4 2 2 4" xfId="19792"/>
    <cellStyle name="Normal 5 3 2 4 2 2 4 2" xfId="19793"/>
    <cellStyle name="Normal 5 3 2 4 2 2 5" xfId="19794"/>
    <cellStyle name="Normal 5 3 2 4 2 3" xfId="19795"/>
    <cellStyle name="Normal 5 3 2 4 2 3 2" xfId="19796"/>
    <cellStyle name="Normal 5 3 2 4 2 3 2 2" xfId="19797"/>
    <cellStyle name="Normal 5 3 2 4 2 3 2 2 2" xfId="19798"/>
    <cellStyle name="Normal 5 3 2 4 2 3 2 3" xfId="19799"/>
    <cellStyle name="Normal 5 3 2 4 2 3 3" xfId="19800"/>
    <cellStyle name="Normal 5 3 2 4 2 3 3 2" xfId="19801"/>
    <cellStyle name="Normal 5 3 2 4 2 3 4" xfId="19802"/>
    <cellStyle name="Normal 5 3 2 4 2 4" xfId="19803"/>
    <cellStyle name="Normal 5 3 2 4 2 4 2" xfId="19804"/>
    <cellStyle name="Normal 5 3 2 4 2 4 2 2" xfId="19805"/>
    <cellStyle name="Normal 5 3 2 4 2 4 2 2 2" xfId="19806"/>
    <cellStyle name="Normal 5 3 2 4 2 4 2 3" xfId="19807"/>
    <cellStyle name="Normal 5 3 2 4 2 4 3" xfId="19808"/>
    <cellStyle name="Normal 5 3 2 4 2 4 3 2" xfId="19809"/>
    <cellStyle name="Normal 5 3 2 4 2 4 4" xfId="19810"/>
    <cellStyle name="Normal 5 3 2 4 2 5" xfId="19811"/>
    <cellStyle name="Normal 5 3 2 4 2 5 2" xfId="19812"/>
    <cellStyle name="Normal 5 3 2 4 2 5 2 2" xfId="19813"/>
    <cellStyle name="Normal 5 3 2 4 2 5 3" xfId="19814"/>
    <cellStyle name="Normal 5 3 2 4 2 6" xfId="19815"/>
    <cellStyle name="Normal 5 3 2 4 2 6 2" xfId="19816"/>
    <cellStyle name="Normal 5 3 2 4 2 7" xfId="19817"/>
    <cellStyle name="Normal 5 3 2 4 3" xfId="19818"/>
    <cellStyle name="Normal 5 3 2 4 3 2" xfId="19819"/>
    <cellStyle name="Normal 5 3 2 4 3 2 2" xfId="19820"/>
    <cellStyle name="Normal 5 3 2 4 3 2 2 2" xfId="19821"/>
    <cellStyle name="Normal 5 3 2 4 3 2 2 2 2" xfId="19822"/>
    <cellStyle name="Normal 5 3 2 4 3 2 2 3" xfId="19823"/>
    <cellStyle name="Normal 5 3 2 4 3 2 3" xfId="19824"/>
    <cellStyle name="Normal 5 3 2 4 3 2 3 2" xfId="19825"/>
    <cellStyle name="Normal 5 3 2 4 3 2 4" xfId="19826"/>
    <cellStyle name="Normal 5 3 2 4 3 3" xfId="19827"/>
    <cellStyle name="Normal 5 3 2 4 3 3 2" xfId="19828"/>
    <cellStyle name="Normal 5 3 2 4 3 3 2 2" xfId="19829"/>
    <cellStyle name="Normal 5 3 2 4 3 3 2 2 2" xfId="19830"/>
    <cellStyle name="Normal 5 3 2 4 3 3 2 3" xfId="19831"/>
    <cellStyle name="Normal 5 3 2 4 3 3 3" xfId="19832"/>
    <cellStyle name="Normal 5 3 2 4 3 3 3 2" xfId="19833"/>
    <cellStyle name="Normal 5 3 2 4 3 3 4" xfId="19834"/>
    <cellStyle name="Normal 5 3 2 4 3 4" xfId="19835"/>
    <cellStyle name="Normal 5 3 2 4 3 4 2" xfId="19836"/>
    <cellStyle name="Normal 5 3 2 4 3 4 2 2" xfId="19837"/>
    <cellStyle name="Normal 5 3 2 4 3 4 3" xfId="19838"/>
    <cellStyle name="Normal 5 3 2 4 3 5" xfId="19839"/>
    <cellStyle name="Normal 5 3 2 4 3 5 2" xfId="19840"/>
    <cellStyle name="Normal 5 3 2 4 3 6" xfId="19841"/>
    <cellStyle name="Normal 5 3 2 4 4" xfId="19842"/>
    <cellStyle name="Normal 5 3 2 4 4 2" xfId="19843"/>
    <cellStyle name="Normal 5 3 2 4 4 2 2" xfId="19844"/>
    <cellStyle name="Normal 5 3 2 4 4 2 2 2" xfId="19845"/>
    <cellStyle name="Normal 5 3 2 4 4 2 3" xfId="19846"/>
    <cellStyle name="Normal 5 3 2 4 4 3" xfId="19847"/>
    <cellStyle name="Normal 5 3 2 4 4 3 2" xfId="19848"/>
    <cellStyle name="Normal 5 3 2 4 4 4" xfId="19849"/>
    <cellStyle name="Normal 5 3 2 4 5" xfId="19850"/>
    <cellStyle name="Normal 5 3 2 4 5 2" xfId="19851"/>
    <cellStyle name="Normal 5 3 2 4 5 2 2" xfId="19852"/>
    <cellStyle name="Normal 5 3 2 4 5 2 2 2" xfId="19853"/>
    <cellStyle name="Normal 5 3 2 4 5 2 3" xfId="19854"/>
    <cellStyle name="Normal 5 3 2 4 5 3" xfId="19855"/>
    <cellStyle name="Normal 5 3 2 4 5 3 2" xfId="19856"/>
    <cellStyle name="Normal 5 3 2 4 5 4" xfId="19857"/>
    <cellStyle name="Normal 5 3 2 4 6" xfId="19858"/>
    <cellStyle name="Normal 5 3 2 4 6 2" xfId="19859"/>
    <cellStyle name="Normal 5 3 2 4 6 2 2" xfId="19860"/>
    <cellStyle name="Normal 5 3 2 4 6 3" xfId="19861"/>
    <cellStyle name="Normal 5 3 2 4 7" xfId="19862"/>
    <cellStyle name="Normal 5 3 2 4 7 2" xfId="19863"/>
    <cellStyle name="Normal 5 3 2 4 8" xfId="19864"/>
    <cellStyle name="Normal 5 3 2 4 9" xfId="19865"/>
    <cellStyle name="Normal 5 3 2 5" xfId="19866"/>
    <cellStyle name="Normal 5 3 2 5 2" xfId="19867"/>
    <cellStyle name="Normal 5 3 2 5 2 2" xfId="19868"/>
    <cellStyle name="Normal 5 3 2 5 2 2 2" xfId="19869"/>
    <cellStyle name="Normal 5 3 2 5 2 2 2 2" xfId="19870"/>
    <cellStyle name="Normal 5 3 2 5 2 2 2 2 2" xfId="19871"/>
    <cellStyle name="Normal 5 3 2 5 2 2 2 2 2 2" xfId="19872"/>
    <cellStyle name="Normal 5 3 2 5 2 2 2 2 3" xfId="19873"/>
    <cellStyle name="Normal 5 3 2 5 2 2 2 3" xfId="19874"/>
    <cellStyle name="Normal 5 3 2 5 2 2 2 3 2" xfId="19875"/>
    <cellStyle name="Normal 5 3 2 5 2 2 2 4" xfId="19876"/>
    <cellStyle name="Normal 5 3 2 5 2 2 3" xfId="19877"/>
    <cellStyle name="Normal 5 3 2 5 2 2 3 2" xfId="19878"/>
    <cellStyle name="Normal 5 3 2 5 2 2 3 2 2" xfId="19879"/>
    <cellStyle name="Normal 5 3 2 5 2 2 3 3" xfId="19880"/>
    <cellStyle name="Normal 5 3 2 5 2 2 4" xfId="19881"/>
    <cellStyle name="Normal 5 3 2 5 2 2 4 2" xfId="19882"/>
    <cellStyle name="Normal 5 3 2 5 2 2 5" xfId="19883"/>
    <cellStyle name="Normal 5 3 2 5 2 3" xfId="19884"/>
    <cellStyle name="Normal 5 3 2 5 2 3 2" xfId="19885"/>
    <cellStyle name="Normal 5 3 2 5 2 3 2 2" xfId="19886"/>
    <cellStyle name="Normal 5 3 2 5 2 3 2 2 2" xfId="19887"/>
    <cellStyle name="Normal 5 3 2 5 2 3 2 3" xfId="19888"/>
    <cellStyle name="Normal 5 3 2 5 2 3 3" xfId="19889"/>
    <cellStyle name="Normal 5 3 2 5 2 3 3 2" xfId="19890"/>
    <cellStyle name="Normal 5 3 2 5 2 3 4" xfId="19891"/>
    <cellStyle name="Normal 5 3 2 5 2 4" xfId="19892"/>
    <cellStyle name="Normal 5 3 2 5 2 4 2" xfId="19893"/>
    <cellStyle name="Normal 5 3 2 5 2 4 2 2" xfId="19894"/>
    <cellStyle name="Normal 5 3 2 5 2 4 2 2 2" xfId="19895"/>
    <cellStyle name="Normal 5 3 2 5 2 4 2 3" xfId="19896"/>
    <cellStyle name="Normal 5 3 2 5 2 4 3" xfId="19897"/>
    <cellStyle name="Normal 5 3 2 5 2 4 3 2" xfId="19898"/>
    <cellStyle name="Normal 5 3 2 5 2 4 4" xfId="19899"/>
    <cellStyle name="Normal 5 3 2 5 2 5" xfId="19900"/>
    <cellStyle name="Normal 5 3 2 5 2 5 2" xfId="19901"/>
    <cellStyle name="Normal 5 3 2 5 2 5 2 2" xfId="19902"/>
    <cellStyle name="Normal 5 3 2 5 2 5 3" xfId="19903"/>
    <cellStyle name="Normal 5 3 2 5 2 6" xfId="19904"/>
    <cellStyle name="Normal 5 3 2 5 2 6 2" xfId="19905"/>
    <cellStyle name="Normal 5 3 2 5 2 7" xfId="19906"/>
    <cellStyle name="Normal 5 3 2 5 3" xfId="19907"/>
    <cellStyle name="Normal 5 3 2 5 3 2" xfId="19908"/>
    <cellStyle name="Normal 5 3 2 5 3 2 2" xfId="19909"/>
    <cellStyle name="Normal 5 3 2 5 3 2 2 2" xfId="19910"/>
    <cellStyle name="Normal 5 3 2 5 3 2 2 2 2" xfId="19911"/>
    <cellStyle name="Normal 5 3 2 5 3 2 2 3" xfId="19912"/>
    <cellStyle name="Normal 5 3 2 5 3 2 3" xfId="19913"/>
    <cellStyle name="Normal 5 3 2 5 3 2 3 2" xfId="19914"/>
    <cellStyle name="Normal 5 3 2 5 3 2 4" xfId="19915"/>
    <cellStyle name="Normal 5 3 2 5 3 3" xfId="19916"/>
    <cellStyle name="Normal 5 3 2 5 3 3 2" xfId="19917"/>
    <cellStyle name="Normal 5 3 2 5 3 3 2 2" xfId="19918"/>
    <cellStyle name="Normal 5 3 2 5 3 3 2 2 2" xfId="19919"/>
    <cellStyle name="Normal 5 3 2 5 3 3 2 3" xfId="19920"/>
    <cellStyle name="Normal 5 3 2 5 3 3 3" xfId="19921"/>
    <cellStyle name="Normal 5 3 2 5 3 3 3 2" xfId="19922"/>
    <cellStyle name="Normal 5 3 2 5 3 3 4" xfId="19923"/>
    <cellStyle name="Normal 5 3 2 5 3 4" xfId="19924"/>
    <cellStyle name="Normal 5 3 2 5 3 4 2" xfId="19925"/>
    <cellStyle name="Normal 5 3 2 5 3 4 2 2" xfId="19926"/>
    <cellStyle name="Normal 5 3 2 5 3 4 3" xfId="19927"/>
    <cellStyle name="Normal 5 3 2 5 3 5" xfId="19928"/>
    <cellStyle name="Normal 5 3 2 5 3 5 2" xfId="19929"/>
    <cellStyle name="Normal 5 3 2 5 3 6" xfId="19930"/>
    <cellStyle name="Normal 5 3 2 5 4" xfId="19931"/>
    <cellStyle name="Normal 5 3 2 5 4 2" xfId="19932"/>
    <cellStyle name="Normal 5 3 2 5 4 2 2" xfId="19933"/>
    <cellStyle name="Normal 5 3 2 5 4 2 2 2" xfId="19934"/>
    <cellStyle name="Normal 5 3 2 5 4 2 3" xfId="19935"/>
    <cellStyle name="Normal 5 3 2 5 4 3" xfId="19936"/>
    <cellStyle name="Normal 5 3 2 5 4 3 2" xfId="19937"/>
    <cellStyle name="Normal 5 3 2 5 4 4" xfId="19938"/>
    <cellStyle name="Normal 5 3 2 5 5" xfId="19939"/>
    <cellStyle name="Normal 5 3 2 5 5 2" xfId="19940"/>
    <cellStyle name="Normal 5 3 2 5 5 2 2" xfId="19941"/>
    <cellStyle name="Normal 5 3 2 5 5 2 2 2" xfId="19942"/>
    <cellStyle name="Normal 5 3 2 5 5 2 3" xfId="19943"/>
    <cellStyle name="Normal 5 3 2 5 5 3" xfId="19944"/>
    <cellStyle name="Normal 5 3 2 5 5 3 2" xfId="19945"/>
    <cellStyle name="Normal 5 3 2 5 5 4" xfId="19946"/>
    <cellStyle name="Normal 5 3 2 5 6" xfId="19947"/>
    <cellStyle name="Normal 5 3 2 5 6 2" xfId="19948"/>
    <cellStyle name="Normal 5 3 2 5 6 2 2" xfId="19949"/>
    <cellStyle name="Normal 5 3 2 5 6 3" xfId="19950"/>
    <cellStyle name="Normal 5 3 2 5 7" xfId="19951"/>
    <cellStyle name="Normal 5 3 2 5 7 2" xfId="19952"/>
    <cellStyle name="Normal 5 3 2 5 8" xfId="19953"/>
    <cellStyle name="Normal 5 3 2 5 9" xfId="19954"/>
    <cellStyle name="Normal 5 3 2 6" xfId="19955"/>
    <cellStyle name="Normal 5 3 2 6 2" xfId="19956"/>
    <cellStyle name="Normal 5 3 2 6 2 2" xfId="19957"/>
    <cellStyle name="Normal 5 3 2 6 2 2 2" xfId="19958"/>
    <cellStyle name="Normal 5 3 2 6 2 2 2 2" xfId="19959"/>
    <cellStyle name="Normal 5 3 2 6 2 2 2 2 2" xfId="19960"/>
    <cellStyle name="Normal 5 3 2 6 2 2 2 2 2 2" xfId="19961"/>
    <cellStyle name="Normal 5 3 2 6 2 2 2 2 3" xfId="19962"/>
    <cellStyle name="Normal 5 3 2 6 2 2 2 3" xfId="19963"/>
    <cellStyle name="Normal 5 3 2 6 2 2 2 3 2" xfId="19964"/>
    <cellStyle name="Normal 5 3 2 6 2 2 2 4" xfId="19965"/>
    <cellStyle name="Normal 5 3 2 6 2 2 3" xfId="19966"/>
    <cellStyle name="Normal 5 3 2 6 2 2 3 2" xfId="19967"/>
    <cellStyle name="Normal 5 3 2 6 2 2 3 2 2" xfId="19968"/>
    <cellStyle name="Normal 5 3 2 6 2 2 3 3" xfId="19969"/>
    <cellStyle name="Normal 5 3 2 6 2 2 4" xfId="19970"/>
    <cellStyle name="Normal 5 3 2 6 2 2 4 2" xfId="19971"/>
    <cellStyle name="Normal 5 3 2 6 2 2 5" xfId="19972"/>
    <cellStyle name="Normal 5 3 2 6 2 3" xfId="19973"/>
    <cellStyle name="Normal 5 3 2 6 2 3 2" xfId="19974"/>
    <cellStyle name="Normal 5 3 2 6 2 3 2 2" xfId="19975"/>
    <cellStyle name="Normal 5 3 2 6 2 3 2 2 2" xfId="19976"/>
    <cellStyle name="Normal 5 3 2 6 2 3 2 3" xfId="19977"/>
    <cellStyle name="Normal 5 3 2 6 2 3 3" xfId="19978"/>
    <cellStyle name="Normal 5 3 2 6 2 3 3 2" xfId="19979"/>
    <cellStyle name="Normal 5 3 2 6 2 3 4" xfId="19980"/>
    <cellStyle name="Normal 5 3 2 6 2 4" xfId="19981"/>
    <cellStyle name="Normal 5 3 2 6 2 4 2" xfId="19982"/>
    <cellStyle name="Normal 5 3 2 6 2 4 2 2" xfId="19983"/>
    <cellStyle name="Normal 5 3 2 6 2 4 2 2 2" xfId="19984"/>
    <cellStyle name="Normal 5 3 2 6 2 4 2 3" xfId="19985"/>
    <cellStyle name="Normal 5 3 2 6 2 4 3" xfId="19986"/>
    <cellStyle name="Normal 5 3 2 6 2 4 3 2" xfId="19987"/>
    <cellStyle name="Normal 5 3 2 6 2 4 4" xfId="19988"/>
    <cellStyle name="Normal 5 3 2 6 2 5" xfId="19989"/>
    <cellStyle name="Normal 5 3 2 6 2 5 2" xfId="19990"/>
    <cellStyle name="Normal 5 3 2 6 2 5 2 2" xfId="19991"/>
    <cellStyle name="Normal 5 3 2 6 2 5 3" xfId="19992"/>
    <cellStyle name="Normal 5 3 2 6 2 6" xfId="19993"/>
    <cellStyle name="Normal 5 3 2 6 2 6 2" xfId="19994"/>
    <cellStyle name="Normal 5 3 2 6 2 7" xfId="19995"/>
    <cellStyle name="Normal 5 3 2 6 3" xfId="19996"/>
    <cellStyle name="Normal 5 3 2 6 3 2" xfId="19997"/>
    <cellStyle name="Normal 5 3 2 6 3 2 2" xfId="19998"/>
    <cellStyle name="Normal 5 3 2 6 3 2 2 2" xfId="19999"/>
    <cellStyle name="Normal 5 3 2 6 3 2 2 2 2" xfId="20000"/>
    <cellStyle name="Normal 5 3 2 6 3 2 2 3" xfId="20001"/>
    <cellStyle name="Normal 5 3 2 6 3 2 3" xfId="20002"/>
    <cellStyle name="Normal 5 3 2 6 3 2 3 2" xfId="20003"/>
    <cellStyle name="Normal 5 3 2 6 3 2 4" xfId="20004"/>
    <cellStyle name="Normal 5 3 2 6 3 3" xfId="20005"/>
    <cellStyle name="Normal 5 3 2 6 3 3 2" xfId="20006"/>
    <cellStyle name="Normal 5 3 2 6 3 3 2 2" xfId="20007"/>
    <cellStyle name="Normal 5 3 2 6 3 3 3" xfId="20008"/>
    <cellStyle name="Normal 5 3 2 6 3 4" xfId="20009"/>
    <cellStyle name="Normal 5 3 2 6 3 4 2" xfId="20010"/>
    <cellStyle name="Normal 5 3 2 6 3 5" xfId="20011"/>
    <cellStyle name="Normal 5 3 2 6 4" xfId="20012"/>
    <cellStyle name="Normal 5 3 2 6 4 2" xfId="20013"/>
    <cellStyle name="Normal 5 3 2 6 4 2 2" xfId="20014"/>
    <cellStyle name="Normal 5 3 2 6 4 2 2 2" xfId="20015"/>
    <cellStyle name="Normal 5 3 2 6 4 2 3" xfId="20016"/>
    <cellStyle name="Normal 5 3 2 6 4 3" xfId="20017"/>
    <cellStyle name="Normal 5 3 2 6 4 3 2" xfId="20018"/>
    <cellStyle name="Normal 5 3 2 6 4 4" xfId="20019"/>
    <cellStyle name="Normal 5 3 2 6 5" xfId="20020"/>
    <cellStyle name="Normal 5 3 2 6 5 2" xfId="20021"/>
    <cellStyle name="Normal 5 3 2 6 5 2 2" xfId="20022"/>
    <cellStyle name="Normal 5 3 2 6 5 2 2 2" xfId="20023"/>
    <cellStyle name="Normal 5 3 2 6 5 2 3" xfId="20024"/>
    <cellStyle name="Normal 5 3 2 6 5 3" xfId="20025"/>
    <cellStyle name="Normal 5 3 2 6 5 3 2" xfId="20026"/>
    <cellStyle name="Normal 5 3 2 6 5 4" xfId="20027"/>
    <cellStyle name="Normal 5 3 2 6 6" xfId="20028"/>
    <cellStyle name="Normal 5 3 2 6 6 2" xfId="20029"/>
    <cellStyle name="Normal 5 3 2 6 6 2 2" xfId="20030"/>
    <cellStyle name="Normal 5 3 2 6 6 3" xfId="20031"/>
    <cellStyle name="Normal 5 3 2 6 7" xfId="20032"/>
    <cellStyle name="Normal 5 3 2 6 7 2" xfId="20033"/>
    <cellStyle name="Normal 5 3 2 6 8" xfId="20034"/>
    <cellStyle name="Normal 5 3 2 7" xfId="20035"/>
    <cellStyle name="Normal 5 3 2 7 2" xfId="20036"/>
    <cellStyle name="Normal 5 3 2 7 2 2" xfId="20037"/>
    <cellStyle name="Normal 5 3 2 7 2 2 2" xfId="20038"/>
    <cellStyle name="Normal 5 3 2 7 2 2 2 2" xfId="20039"/>
    <cellStyle name="Normal 5 3 2 7 2 2 2 2 2" xfId="20040"/>
    <cellStyle name="Normal 5 3 2 7 2 2 2 2 2 2" xfId="20041"/>
    <cellStyle name="Normal 5 3 2 7 2 2 2 2 3" xfId="20042"/>
    <cellStyle name="Normal 5 3 2 7 2 2 2 3" xfId="20043"/>
    <cellStyle name="Normal 5 3 2 7 2 2 2 3 2" xfId="20044"/>
    <cellStyle name="Normal 5 3 2 7 2 2 2 4" xfId="20045"/>
    <cellStyle name="Normal 5 3 2 7 2 2 3" xfId="20046"/>
    <cellStyle name="Normal 5 3 2 7 2 2 3 2" xfId="20047"/>
    <cellStyle name="Normal 5 3 2 7 2 2 3 2 2" xfId="20048"/>
    <cellStyle name="Normal 5 3 2 7 2 2 3 3" xfId="20049"/>
    <cellStyle name="Normal 5 3 2 7 2 2 4" xfId="20050"/>
    <cellStyle name="Normal 5 3 2 7 2 2 4 2" xfId="20051"/>
    <cellStyle name="Normal 5 3 2 7 2 2 5" xfId="20052"/>
    <cellStyle name="Normal 5 3 2 7 2 3" xfId="20053"/>
    <cellStyle name="Normal 5 3 2 7 2 3 2" xfId="20054"/>
    <cellStyle name="Normal 5 3 2 7 2 3 2 2" xfId="20055"/>
    <cellStyle name="Normal 5 3 2 7 2 3 2 2 2" xfId="20056"/>
    <cellStyle name="Normal 5 3 2 7 2 3 2 3" xfId="20057"/>
    <cellStyle name="Normal 5 3 2 7 2 3 3" xfId="20058"/>
    <cellStyle name="Normal 5 3 2 7 2 3 3 2" xfId="20059"/>
    <cellStyle name="Normal 5 3 2 7 2 3 4" xfId="20060"/>
    <cellStyle name="Normal 5 3 2 7 2 4" xfId="20061"/>
    <cellStyle name="Normal 5 3 2 7 2 4 2" xfId="20062"/>
    <cellStyle name="Normal 5 3 2 7 2 4 2 2" xfId="20063"/>
    <cellStyle name="Normal 5 3 2 7 2 4 2 2 2" xfId="20064"/>
    <cellStyle name="Normal 5 3 2 7 2 4 2 3" xfId="20065"/>
    <cellStyle name="Normal 5 3 2 7 2 4 3" xfId="20066"/>
    <cellStyle name="Normal 5 3 2 7 2 4 3 2" xfId="20067"/>
    <cellStyle name="Normal 5 3 2 7 2 4 4" xfId="20068"/>
    <cellStyle name="Normal 5 3 2 7 2 5" xfId="20069"/>
    <cellStyle name="Normal 5 3 2 7 2 5 2" xfId="20070"/>
    <cellStyle name="Normal 5 3 2 7 2 5 2 2" xfId="20071"/>
    <cellStyle name="Normal 5 3 2 7 2 5 3" xfId="20072"/>
    <cellStyle name="Normal 5 3 2 7 2 6" xfId="20073"/>
    <cellStyle name="Normal 5 3 2 7 2 6 2" xfId="20074"/>
    <cellStyle name="Normal 5 3 2 7 2 7" xfId="20075"/>
    <cellStyle name="Normal 5 3 2 7 3" xfId="20076"/>
    <cellStyle name="Normal 5 3 2 7 3 2" xfId="20077"/>
    <cellStyle name="Normal 5 3 2 7 3 2 2" xfId="20078"/>
    <cellStyle name="Normal 5 3 2 7 3 2 2 2" xfId="20079"/>
    <cellStyle name="Normal 5 3 2 7 3 2 2 2 2" xfId="20080"/>
    <cellStyle name="Normal 5 3 2 7 3 2 2 3" xfId="20081"/>
    <cellStyle name="Normal 5 3 2 7 3 2 3" xfId="20082"/>
    <cellStyle name="Normal 5 3 2 7 3 2 3 2" xfId="20083"/>
    <cellStyle name="Normal 5 3 2 7 3 2 4" xfId="20084"/>
    <cellStyle name="Normal 5 3 2 7 3 3" xfId="20085"/>
    <cellStyle name="Normal 5 3 2 7 3 3 2" xfId="20086"/>
    <cellStyle name="Normal 5 3 2 7 3 3 2 2" xfId="20087"/>
    <cellStyle name="Normal 5 3 2 7 3 3 3" xfId="20088"/>
    <cellStyle name="Normal 5 3 2 7 3 4" xfId="20089"/>
    <cellStyle name="Normal 5 3 2 7 3 4 2" xfId="20090"/>
    <cellStyle name="Normal 5 3 2 7 3 5" xfId="20091"/>
    <cellStyle name="Normal 5 3 2 7 4" xfId="20092"/>
    <cellStyle name="Normal 5 3 2 7 4 2" xfId="20093"/>
    <cellStyle name="Normal 5 3 2 7 4 2 2" xfId="20094"/>
    <cellStyle name="Normal 5 3 2 7 4 2 2 2" xfId="20095"/>
    <cellStyle name="Normal 5 3 2 7 4 2 3" xfId="20096"/>
    <cellStyle name="Normal 5 3 2 7 4 3" xfId="20097"/>
    <cellStyle name="Normal 5 3 2 7 4 3 2" xfId="20098"/>
    <cellStyle name="Normal 5 3 2 7 4 4" xfId="20099"/>
    <cellStyle name="Normal 5 3 2 7 5" xfId="20100"/>
    <cellStyle name="Normal 5 3 2 7 5 2" xfId="20101"/>
    <cellStyle name="Normal 5 3 2 7 5 2 2" xfId="20102"/>
    <cellStyle name="Normal 5 3 2 7 5 2 2 2" xfId="20103"/>
    <cellStyle name="Normal 5 3 2 7 5 2 3" xfId="20104"/>
    <cellStyle name="Normal 5 3 2 7 5 3" xfId="20105"/>
    <cellStyle name="Normal 5 3 2 7 5 3 2" xfId="20106"/>
    <cellStyle name="Normal 5 3 2 7 5 4" xfId="20107"/>
    <cellStyle name="Normal 5 3 2 7 6" xfId="20108"/>
    <cellStyle name="Normal 5 3 2 7 6 2" xfId="20109"/>
    <cellStyle name="Normal 5 3 2 7 6 2 2" xfId="20110"/>
    <cellStyle name="Normal 5 3 2 7 6 3" xfId="20111"/>
    <cellStyle name="Normal 5 3 2 7 7" xfId="20112"/>
    <cellStyle name="Normal 5 3 2 7 7 2" xfId="20113"/>
    <cellStyle name="Normal 5 3 2 7 8" xfId="20114"/>
    <cellStyle name="Normal 5 3 2 8" xfId="20115"/>
    <cellStyle name="Normal 5 3 2 8 2" xfId="20116"/>
    <cellStyle name="Normal 5 3 2 8 2 2" xfId="20117"/>
    <cellStyle name="Normal 5 3 2 8 2 2 2" xfId="20118"/>
    <cellStyle name="Normal 5 3 2 8 2 2 2 2" xfId="20119"/>
    <cellStyle name="Normal 5 3 2 8 2 2 2 2 2" xfId="20120"/>
    <cellStyle name="Normal 5 3 2 8 2 2 2 3" xfId="20121"/>
    <cellStyle name="Normal 5 3 2 8 2 2 3" xfId="20122"/>
    <cellStyle name="Normal 5 3 2 8 2 2 3 2" xfId="20123"/>
    <cellStyle name="Normal 5 3 2 8 2 2 4" xfId="20124"/>
    <cellStyle name="Normal 5 3 2 8 2 3" xfId="20125"/>
    <cellStyle name="Normal 5 3 2 8 2 3 2" xfId="20126"/>
    <cellStyle name="Normal 5 3 2 8 2 3 2 2" xfId="20127"/>
    <cellStyle name="Normal 5 3 2 8 2 3 3" xfId="20128"/>
    <cellStyle name="Normal 5 3 2 8 2 4" xfId="20129"/>
    <cellStyle name="Normal 5 3 2 8 2 4 2" xfId="20130"/>
    <cellStyle name="Normal 5 3 2 8 2 5" xfId="20131"/>
    <cellStyle name="Normal 5 3 2 8 3" xfId="20132"/>
    <cellStyle name="Normal 5 3 2 8 3 2" xfId="20133"/>
    <cellStyle name="Normal 5 3 2 8 3 2 2" xfId="20134"/>
    <cellStyle name="Normal 5 3 2 8 3 2 2 2" xfId="20135"/>
    <cellStyle name="Normal 5 3 2 8 3 2 3" xfId="20136"/>
    <cellStyle name="Normal 5 3 2 8 3 3" xfId="20137"/>
    <cellStyle name="Normal 5 3 2 8 3 3 2" xfId="20138"/>
    <cellStyle name="Normal 5 3 2 8 3 4" xfId="20139"/>
    <cellStyle name="Normal 5 3 2 8 4" xfId="20140"/>
    <cellStyle name="Normal 5 3 2 8 4 2" xfId="20141"/>
    <cellStyle name="Normal 5 3 2 8 4 2 2" xfId="20142"/>
    <cellStyle name="Normal 5 3 2 8 4 2 2 2" xfId="20143"/>
    <cellStyle name="Normal 5 3 2 8 4 2 3" xfId="20144"/>
    <cellStyle name="Normal 5 3 2 8 4 3" xfId="20145"/>
    <cellStyle name="Normal 5 3 2 8 4 3 2" xfId="20146"/>
    <cellStyle name="Normal 5 3 2 8 4 4" xfId="20147"/>
    <cellStyle name="Normal 5 3 2 8 5" xfId="20148"/>
    <cellStyle name="Normal 5 3 2 8 5 2" xfId="20149"/>
    <cellStyle name="Normal 5 3 2 8 5 2 2" xfId="20150"/>
    <cellStyle name="Normal 5 3 2 8 5 3" xfId="20151"/>
    <cellStyle name="Normal 5 3 2 8 6" xfId="20152"/>
    <cellStyle name="Normal 5 3 2 8 6 2" xfId="20153"/>
    <cellStyle name="Normal 5 3 2 8 7" xfId="20154"/>
    <cellStyle name="Normal 5 3 2 9" xfId="20155"/>
    <cellStyle name="Normal 5 3 2 9 2" xfId="20156"/>
    <cellStyle name="Normal 5 3 2 9 2 2" xfId="20157"/>
    <cellStyle name="Normal 5 3 2 9 2 2 2" xfId="20158"/>
    <cellStyle name="Normal 5 3 2 9 2 2 2 2" xfId="20159"/>
    <cellStyle name="Normal 5 3 2 9 2 2 3" xfId="20160"/>
    <cellStyle name="Normal 5 3 2 9 2 3" xfId="20161"/>
    <cellStyle name="Normal 5 3 2 9 2 3 2" xfId="20162"/>
    <cellStyle name="Normal 5 3 2 9 2 4" xfId="20163"/>
    <cellStyle name="Normal 5 3 2 9 3" xfId="20164"/>
    <cellStyle name="Normal 5 3 2 9 3 2" xfId="20165"/>
    <cellStyle name="Normal 5 3 2 9 3 2 2" xfId="20166"/>
    <cellStyle name="Normal 5 3 2 9 3 2 2 2" xfId="20167"/>
    <cellStyle name="Normal 5 3 2 9 3 2 3" xfId="20168"/>
    <cellStyle name="Normal 5 3 2 9 3 3" xfId="20169"/>
    <cellStyle name="Normal 5 3 2 9 3 3 2" xfId="20170"/>
    <cellStyle name="Normal 5 3 2 9 3 4" xfId="20171"/>
    <cellStyle name="Normal 5 3 2 9 4" xfId="20172"/>
    <cellStyle name="Normal 5 3 2 9 4 2" xfId="20173"/>
    <cellStyle name="Normal 5 3 2 9 4 2 2" xfId="20174"/>
    <cellStyle name="Normal 5 3 2 9 4 3" xfId="20175"/>
    <cellStyle name="Normal 5 3 2 9 5" xfId="20176"/>
    <cellStyle name="Normal 5 3 2 9 5 2" xfId="20177"/>
    <cellStyle name="Normal 5 3 2 9 6" xfId="20178"/>
    <cellStyle name="Normal 5 3 3" xfId="20179"/>
    <cellStyle name="Normal 5 3 3 10" xfId="20180"/>
    <cellStyle name="Normal 5 3 3 10 2" xfId="20181"/>
    <cellStyle name="Normal 5 3 3 10 2 2" xfId="20182"/>
    <cellStyle name="Normal 5 3 3 10 2 2 2" xfId="20183"/>
    <cellStyle name="Normal 5 3 3 10 2 3" xfId="20184"/>
    <cellStyle name="Normal 5 3 3 10 3" xfId="20185"/>
    <cellStyle name="Normal 5 3 3 10 3 2" xfId="20186"/>
    <cellStyle name="Normal 5 3 3 10 4" xfId="20187"/>
    <cellStyle name="Normal 5 3 3 11" xfId="20188"/>
    <cellStyle name="Normal 5 3 3 11 2" xfId="20189"/>
    <cellStyle name="Normal 5 3 3 11 2 2" xfId="20190"/>
    <cellStyle name="Normal 5 3 3 11 2 2 2" xfId="20191"/>
    <cellStyle name="Normal 5 3 3 11 2 3" xfId="20192"/>
    <cellStyle name="Normal 5 3 3 11 3" xfId="20193"/>
    <cellStyle name="Normal 5 3 3 11 3 2" xfId="20194"/>
    <cellStyle name="Normal 5 3 3 11 4" xfId="20195"/>
    <cellStyle name="Normal 5 3 3 12" xfId="20196"/>
    <cellStyle name="Normal 5 3 3 12 2" xfId="20197"/>
    <cellStyle name="Normal 5 3 3 12 2 2" xfId="20198"/>
    <cellStyle name="Normal 5 3 3 12 3" xfId="20199"/>
    <cellStyle name="Normal 5 3 3 13" xfId="20200"/>
    <cellStyle name="Normal 5 3 3 13 2" xfId="20201"/>
    <cellStyle name="Normal 5 3 3 14" xfId="20202"/>
    <cellStyle name="Normal 5 3 3 15" xfId="20203"/>
    <cellStyle name="Normal 5 3 3 16" xfId="20204"/>
    <cellStyle name="Normal 5 3 3 2" xfId="20205"/>
    <cellStyle name="Normal 5 3 3 2 10" xfId="20206"/>
    <cellStyle name="Normal 5 3 3 2 10 2" xfId="20207"/>
    <cellStyle name="Normal 5 3 3 2 10 2 2" xfId="20208"/>
    <cellStyle name="Normal 5 3 3 2 10 2 2 2" xfId="20209"/>
    <cellStyle name="Normal 5 3 3 2 10 2 3" xfId="20210"/>
    <cellStyle name="Normal 5 3 3 2 10 3" xfId="20211"/>
    <cellStyle name="Normal 5 3 3 2 10 3 2" xfId="20212"/>
    <cellStyle name="Normal 5 3 3 2 10 4" xfId="20213"/>
    <cellStyle name="Normal 5 3 3 2 11" xfId="20214"/>
    <cellStyle name="Normal 5 3 3 2 11 2" xfId="20215"/>
    <cellStyle name="Normal 5 3 3 2 11 2 2" xfId="20216"/>
    <cellStyle name="Normal 5 3 3 2 11 3" xfId="20217"/>
    <cellStyle name="Normal 5 3 3 2 12" xfId="20218"/>
    <cellStyle name="Normal 5 3 3 2 12 2" xfId="20219"/>
    <cellStyle name="Normal 5 3 3 2 13" xfId="20220"/>
    <cellStyle name="Normal 5 3 3 2 14" xfId="20221"/>
    <cellStyle name="Normal 5 3 3 2 2" xfId="20222"/>
    <cellStyle name="Normal 5 3 3 2 2 10" xfId="20223"/>
    <cellStyle name="Normal 5 3 3 2 2 10 2" xfId="20224"/>
    <cellStyle name="Normal 5 3 3 2 2 10 2 2" xfId="20225"/>
    <cellStyle name="Normal 5 3 3 2 2 10 3" xfId="20226"/>
    <cellStyle name="Normal 5 3 3 2 2 11" xfId="20227"/>
    <cellStyle name="Normal 5 3 3 2 2 11 2" xfId="20228"/>
    <cellStyle name="Normal 5 3 3 2 2 12" xfId="20229"/>
    <cellStyle name="Normal 5 3 3 2 2 13" xfId="20230"/>
    <cellStyle name="Normal 5 3 3 2 2 2" xfId="20231"/>
    <cellStyle name="Normal 5 3 3 2 2 2 2" xfId="20232"/>
    <cellStyle name="Normal 5 3 3 2 2 2 2 2" xfId="20233"/>
    <cellStyle name="Normal 5 3 3 2 2 2 2 2 2" xfId="20234"/>
    <cellStyle name="Normal 5 3 3 2 2 2 2 2 2 2" xfId="20235"/>
    <cellStyle name="Normal 5 3 3 2 2 2 2 2 2 2 2" xfId="20236"/>
    <cellStyle name="Normal 5 3 3 2 2 2 2 2 2 2 2 2" xfId="20237"/>
    <cellStyle name="Normal 5 3 3 2 2 2 2 2 2 2 3" xfId="20238"/>
    <cellStyle name="Normal 5 3 3 2 2 2 2 2 2 3" xfId="20239"/>
    <cellStyle name="Normal 5 3 3 2 2 2 2 2 2 3 2" xfId="20240"/>
    <cellStyle name="Normal 5 3 3 2 2 2 2 2 2 4" xfId="20241"/>
    <cellStyle name="Normal 5 3 3 2 2 2 2 2 3" xfId="20242"/>
    <cellStyle name="Normal 5 3 3 2 2 2 2 2 3 2" xfId="20243"/>
    <cellStyle name="Normal 5 3 3 2 2 2 2 2 3 2 2" xfId="20244"/>
    <cellStyle name="Normal 5 3 3 2 2 2 2 2 3 3" xfId="20245"/>
    <cellStyle name="Normal 5 3 3 2 2 2 2 2 4" xfId="20246"/>
    <cellStyle name="Normal 5 3 3 2 2 2 2 2 4 2" xfId="20247"/>
    <cellStyle name="Normal 5 3 3 2 2 2 2 2 5" xfId="20248"/>
    <cellStyle name="Normal 5 3 3 2 2 2 2 3" xfId="20249"/>
    <cellStyle name="Normal 5 3 3 2 2 2 2 3 2" xfId="20250"/>
    <cellStyle name="Normal 5 3 3 2 2 2 2 3 2 2" xfId="20251"/>
    <cellStyle name="Normal 5 3 3 2 2 2 2 3 2 2 2" xfId="20252"/>
    <cellStyle name="Normal 5 3 3 2 2 2 2 3 2 3" xfId="20253"/>
    <cellStyle name="Normal 5 3 3 2 2 2 2 3 3" xfId="20254"/>
    <cellStyle name="Normal 5 3 3 2 2 2 2 3 3 2" xfId="20255"/>
    <cellStyle name="Normal 5 3 3 2 2 2 2 3 4" xfId="20256"/>
    <cellStyle name="Normal 5 3 3 2 2 2 2 4" xfId="20257"/>
    <cellStyle name="Normal 5 3 3 2 2 2 2 4 2" xfId="20258"/>
    <cellStyle name="Normal 5 3 3 2 2 2 2 4 2 2" xfId="20259"/>
    <cellStyle name="Normal 5 3 3 2 2 2 2 4 2 2 2" xfId="20260"/>
    <cellStyle name="Normal 5 3 3 2 2 2 2 4 2 3" xfId="20261"/>
    <cellStyle name="Normal 5 3 3 2 2 2 2 4 3" xfId="20262"/>
    <cellStyle name="Normal 5 3 3 2 2 2 2 4 3 2" xfId="20263"/>
    <cellStyle name="Normal 5 3 3 2 2 2 2 4 4" xfId="20264"/>
    <cellStyle name="Normal 5 3 3 2 2 2 2 5" xfId="20265"/>
    <cellStyle name="Normal 5 3 3 2 2 2 2 5 2" xfId="20266"/>
    <cellStyle name="Normal 5 3 3 2 2 2 2 5 2 2" xfId="20267"/>
    <cellStyle name="Normal 5 3 3 2 2 2 2 5 3" xfId="20268"/>
    <cellStyle name="Normal 5 3 3 2 2 2 2 6" xfId="20269"/>
    <cellStyle name="Normal 5 3 3 2 2 2 2 6 2" xfId="20270"/>
    <cellStyle name="Normal 5 3 3 2 2 2 2 7" xfId="20271"/>
    <cellStyle name="Normal 5 3 3 2 2 2 3" xfId="20272"/>
    <cellStyle name="Normal 5 3 3 2 2 2 3 2" xfId="20273"/>
    <cellStyle name="Normal 5 3 3 2 2 2 3 2 2" xfId="20274"/>
    <cellStyle name="Normal 5 3 3 2 2 2 3 2 2 2" xfId="20275"/>
    <cellStyle name="Normal 5 3 3 2 2 2 3 2 2 2 2" xfId="20276"/>
    <cellStyle name="Normal 5 3 3 2 2 2 3 2 2 3" xfId="20277"/>
    <cellStyle name="Normal 5 3 3 2 2 2 3 2 3" xfId="20278"/>
    <cellStyle name="Normal 5 3 3 2 2 2 3 2 3 2" xfId="20279"/>
    <cellStyle name="Normal 5 3 3 2 2 2 3 2 4" xfId="20280"/>
    <cellStyle name="Normal 5 3 3 2 2 2 3 3" xfId="20281"/>
    <cellStyle name="Normal 5 3 3 2 2 2 3 3 2" xfId="20282"/>
    <cellStyle name="Normal 5 3 3 2 2 2 3 3 2 2" xfId="20283"/>
    <cellStyle name="Normal 5 3 3 2 2 2 3 3 2 2 2" xfId="20284"/>
    <cellStyle name="Normal 5 3 3 2 2 2 3 3 2 3" xfId="20285"/>
    <cellStyle name="Normal 5 3 3 2 2 2 3 3 3" xfId="20286"/>
    <cellStyle name="Normal 5 3 3 2 2 2 3 3 3 2" xfId="20287"/>
    <cellStyle name="Normal 5 3 3 2 2 2 3 3 4" xfId="20288"/>
    <cellStyle name="Normal 5 3 3 2 2 2 3 4" xfId="20289"/>
    <cellStyle name="Normal 5 3 3 2 2 2 3 4 2" xfId="20290"/>
    <cellStyle name="Normal 5 3 3 2 2 2 3 4 2 2" xfId="20291"/>
    <cellStyle name="Normal 5 3 3 2 2 2 3 4 3" xfId="20292"/>
    <cellStyle name="Normal 5 3 3 2 2 2 3 5" xfId="20293"/>
    <cellStyle name="Normal 5 3 3 2 2 2 3 5 2" xfId="20294"/>
    <cellStyle name="Normal 5 3 3 2 2 2 3 6" xfId="20295"/>
    <cellStyle name="Normal 5 3 3 2 2 2 4" xfId="20296"/>
    <cellStyle name="Normal 5 3 3 2 2 2 4 2" xfId="20297"/>
    <cellStyle name="Normal 5 3 3 2 2 2 4 2 2" xfId="20298"/>
    <cellStyle name="Normal 5 3 3 2 2 2 4 2 2 2" xfId="20299"/>
    <cellStyle name="Normal 5 3 3 2 2 2 4 2 3" xfId="20300"/>
    <cellStyle name="Normal 5 3 3 2 2 2 4 3" xfId="20301"/>
    <cellStyle name="Normal 5 3 3 2 2 2 4 3 2" xfId="20302"/>
    <cellStyle name="Normal 5 3 3 2 2 2 4 4" xfId="20303"/>
    <cellStyle name="Normal 5 3 3 2 2 2 5" xfId="20304"/>
    <cellStyle name="Normal 5 3 3 2 2 2 5 2" xfId="20305"/>
    <cellStyle name="Normal 5 3 3 2 2 2 5 2 2" xfId="20306"/>
    <cellStyle name="Normal 5 3 3 2 2 2 5 2 2 2" xfId="20307"/>
    <cellStyle name="Normal 5 3 3 2 2 2 5 2 3" xfId="20308"/>
    <cellStyle name="Normal 5 3 3 2 2 2 5 3" xfId="20309"/>
    <cellStyle name="Normal 5 3 3 2 2 2 5 3 2" xfId="20310"/>
    <cellStyle name="Normal 5 3 3 2 2 2 5 4" xfId="20311"/>
    <cellStyle name="Normal 5 3 3 2 2 2 6" xfId="20312"/>
    <cellStyle name="Normal 5 3 3 2 2 2 6 2" xfId="20313"/>
    <cellStyle name="Normal 5 3 3 2 2 2 6 2 2" xfId="20314"/>
    <cellStyle name="Normal 5 3 3 2 2 2 6 3" xfId="20315"/>
    <cellStyle name="Normal 5 3 3 2 2 2 7" xfId="20316"/>
    <cellStyle name="Normal 5 3 3 2 2 2 7 2" xfId="20317"/>
    <cellStyle name="Normal 5 3 3 2 2 2 8" xfId="20318"/>
    <cellStyle name="Normal 5 3 3 2 2 2 9" xfId="20319"/>
    <cellStyle name="Normal 5 3 3 2 2 3" xfId="20320"/>
    <cellStyle name="Normal 5 3 3 2 2 3 2" xfId="20321"/>
    <cellStyle name="Normal 5 3 3 2 2 3 2 2" xfId="20322"/>
    <cellStyle name="Normal 5 3 3 2 2 3 2 2 2" xfId="20323"/>
    <cellStyle name="Normal 5 3 3 2 2 3 2 2 2 2" xfId="20324"/>
    <cellStyle name="Normal 5 3 3 2 2 3 2 2 2 2 2" xfId="20325"/>
    <cellStyle name="Normal 5 3 3 2 2 3 2 2 2 2 2 2" xfId="20326"/>
    <cellStyle name="Normal 5 3 3 2 2 3 2 2 2 2 3" xfId="20327"/>
    <cellStyle name="Normal 5 3 3 2 2 3 2 2 2 3" xfId="20328"/>
    <cellStyle name="Normal 5 3 3 2 2 3 2 2 2 3 2" xfId="20329"/>
    <cellStyle name="Normal 5 3 3 2 2 3 2 2 2 4" xfId="20330"/>
    <cellStyle name="Normal 5 3 3 2 2 3 2 2 3" xfId="20331"/>
    <cellStyle name="Normal 5 3 3 2 2 3 2 2 3 2" xfId="20332"/>
    <cellStyle name="Normal 5 3 3 2 2 3 2 2 3 2 2" xfId="20333"/>
    <cellStyle name="Normal 5 3 3 2 2 3 2 2 3 3" xfId="20334"/>
    <cellStyle name="Normal 5 3 3 2 2 3 2 2 4" xfId="20335"/>
    <cellStyle name="Normal 5 3 3 2 2 3 2 2 4 2" xfId="20336"/>
    <cellStyle name="Normal 5 3 3 2 2 3 2 2 5" xfId="20337"/>
    <cellStyle name="Normal 5 3 3 2 2 3 2 3" xfId="20338"/>
    <cellStyle name="Normal 5 3 3 2 2 3 2 3 2" xfId="20339"/>
    <cellStyle name="Normal 5 3 3 2 2 3 2 3 2 2" xfId="20340"/>
    <cellStyle name="Normal 5 3 3 2 2 3 2 3 2 2 2" xfId="20341"/>
    <cellStyle name="Normal 5 3 3 2 2 3 2 3 2 3" xfId="20342"/>
    <cellStyle name="Normal 5 3 3 2 2 3 2 3 3" xfId="20343"/>
    <cellStyle name="Normal 5 3 3 2 2 3 2 3 3 2" xfId="20344"/>
    <cellStyle name="Normal 5 3 3 2 2 3 2 3 4" xfId="20345"/>
    <cellStyle name="Normal 5 3 3 2 2 3 2 4" xfId="20346"/>
    <cellStyle name="Normal 5 3 3 2 2 3 2 4 2" xfId="20347"/>
    <cellStyle name="Normal 5 3 3 2 2 3 2 4 2 2" xfId="20348"/>
    <cellStyle name="Normal 5 3 3 2 2 3 2 4 2 2 2" xfId="20349"/>
    <cellStyle name="Normal 5 3 3 2 2 3 2 4 2 3" xfId="20350"/>
    <cellStyle name="Normal 5 3 3 2 2 3 2 4 3" xfId="20351"/>
    <cellStyle name="Normal 5 3 3 2 2 3 2 4 3 2" xfId="20352"/>
    <cellStyle name="Normal 5 3 3 2 2 3 2 4 4" xfId="20353"/>
    <cellStyle name="Normal 5 3 3 2 2 3 2 5" xfId="20354"/>
    <cellStyle name="Normal 5 3 3 2 2 3 2 5 2" xfId="20355"/>
    <cellStyle name="Normal 5 3 3 2 2 3 2 5 2 2" xfId="20356"/>
    <cellStyle name="Normal 5 3 3 2 2 3 2 5 3" xfId="20357"/>
    <cellStyle name="Normal 5 3 3 2 2 3 2 6" xfId="20358"/>
    <cellStyle name="Normal 5 3 3 2 2 3 2 6 2" xfId="20359"/>
    <cellStyle name="Normal 5 3 3 2 2 3 2 7" xfId="20360"/>
    <cellStyle name="Normal 5 3 3 2 2 3 3" xfId="20361"/>
    <cellStyle name="Normal 5 3 3 2 2 3 3 2" xfId="20362"/>
    <cellStyle name="Normal 5 3 3 2 2 3 3 2 2" xfId="20363"/>
    <cellStyle name="Normal 5 3 3 2 2 3 3 2 2 2" xfId="20364"/>
    <cellStyle name="Normal 5 3 3 2 2 3 3 2 2 2 2" xfId="20365"/>
    <cellStyle name="Normal 5 3 3 2 2 3 3 2 2 3" xfId="20366"/>
    <cellStyle name="Normal 5 3 3 2 2 3 3 2 3" xfId="20367"/>
    <cellStyle name="Normal 5 3 3 2 2 3 3 2 3 2" xfId="20368"/>
    <cellStyle name="Normal 5 3 3 2 2 3 3 2 4" xfId="20369"/>
    <cellStyle name="Normal 5 3 3 2 2 3 3 3" xfId="20370"/>
    <cellStyle name="Normal 5 3 3 2 2 3 3 3 2" xfId="20371"/>
    <cellStyle name="Normal 5 3 3 2 2 3 3 3 2 2" xfId="20372"/>
    <cellStyle name="Normal 5 3 3 2 2 3 3 3 2 2 2" xfId="20373"/>
    <cellStyle name="Normal 5 3 3 2 2 3 3 3 2 3" xfId="20374"/>
    <cellStyle name="Normal 5 3 3 2 2 3 3 3 3" xfId="20375"/>
    <cellStyle name="Normal 5 3 3 2 2 3 3 3 3 2" xfId="20376"/>
    <cellStyle name="Normal 5 3 3 2 2 3 3 3 4" xfId="20377"/>
    <cellStyle name="Normal 5 3 3 2 2 3 3 4" xfId="20378"/>
    <cellStyle name="Normal 5 3 3 2 2 3 3 4 2" xfId="20379"/>
    <cellStyle name="Normal 5 3 3 2 2 3 3 4 2 2" xfId="20380"/>
    <cellStyle name="Normal 5 3 3 2 2 3 3 4 3" xfId="20381"/>
    <cellStyle name="Normal 5 3 3 2 2 3 3 5" xfId="20382"/>
    <cellStyle name="Normal 5 3 3 2 2 3 3 5 2" xfId="20383"/>
    <cellStyle name="Normal 5 3 3 2 2 3 3 6" xfId="20384"/>
    <cellStyle name="Normal 5 3 3 2 2 3 4" xfId="20385"/>
    <cellStyle name="Normal 5 3 3 2 2 3 4 2" xfId="20386"/>
    <cellStyle name="Normal 5 3 3 2 2 3 4 2 2" xfId="20387"/>
    <cellStyle name="Normal 5 3 3 2 2 3 4 2 2 2" xfId="20388"/>
    <cellStyle name="Normal 5 3 3 2 2 3 4 2 3" xfId="20389"/>
    <cellStyle name="Normal 5 3 3 2 2 3 4 3" xfId="20390"/>
    <cellStyle name="Normal 5 3 3 2 2 3 4 3 2" xfId="20391"/>
    <cellStyle name="Normal 5 3 3 2 2 3 4 4" xfId="20392"/>
    <cellStyle name="Normal 5 3 3 2 2 3 5" xfId="20393"/>
    <cellStyle name="Normal 5 3 3 2 2 3 5 2" xfId="20394"/>
    <cellStyle name="Normal 5 3 3 2 2 3 5 2 2" xfId="20395"/>
    <cellStyle name="Normal 5 3 3 2 2 3 5 2 2 2" xfId="20396"/>
    <cellStyle name="Normal 5 3 3 2 2 3 5 2 3" xfId="20397"/>
    <cellStyle name="Normal 5 3 3 2 2 3 5 3" xfId="20398"/>
    <cellStyle name="Normal 5 3 3 2 2 3 5 3 2" xfId="20399"/>
    <cellStyle name="Normal 5 3 3 2 2 3 5 4" xfId="20400"/>
    <cellStyle name="Normal 5 3 3 2 2 3 6" xfId="20401"/>
    <cellStyle name="Normal 5 3 3 2 2 3 6 2" xfId="20402"/>
    <cellStyle name="Normal 5 3 3 2 2 3 6 2 2" xfId="20403"/>
    <cellStyle name="Normal 5 3 3 2 2 3 6 3" xfId="20404"/>
    <cellStyle name="Normal 5 3 3 2 2 3 7" xfId="20405"/>
    <cellStyle name="Normal 5 3 3 2 2 3 7 2" xfId="20406"/>
    <cellStyle name="Normal 5 3 3 2 2 3 8" xfId="20407"/>
    <cellStyle name="Normal 5 3 3 2 2 3 9" xfId="20408"/>
    <cellStyle name="Normal 5 3 3 2 2 4" xfId="20409"/>
    <cellStyle name="Normal 5 3 3 2 2 4 2" xfId="20410"/>
    <cellStyle name="Normal 5 3 3 2 2 4 2 2" xfId="20411"/>
    <cellStyle name="Normal 5 3 3 2 2 4 2 2 2" xfId="20412"/>
    <cellStyle name="Normal 5 3 3 2 2 4 2 2 2 2" xfId="20413"/>
    <cellStyle name="Normal 5 3 3 2 2 4 2 2 2 2 2" xfId="20414"/>
    <cellStyle name="Normal 5 3 3 2 2 4 2 2 2 2 2 2" xfId="20415"/>
    <cellStyle name="Normal 5 3 3 2 2 4 2 2 2 2 3" xfId="20416"/>
    <cellStyle name="Normal 5 3 3 2 2 4 2 2 2 3" xfId="20417"/>
    <cellStyle name="Normal 5 3 3 2 2 4 2 2 2 3 2" xfId="20418"/>
    <cellStyle name="Normal 5 3 3 2 2 4 2 2 2 4" xfId="20419"/>
    <cellStyle name="Normal 5 3 3 2 2 4 2 2 3" xfId="20420"/>
    <cellStyle name="Normal 5 3 3 2 2 4 2 2 3 2" xfId="20421"/>
    <cellStyle name="Normal 5 3 3 2 2 4 2 2 3 2 2" xfId="20422"/>
    <cellStyle name="Normal 5 3 3 2 2 4 2 2 3 3" xfId="20423"/>
    <cellStyle name="Normal 5 3 3 2 2 4 2 2 4" xfId="20424"/>
    <cellStyle name="Normal 5 3 3 2 2 4 2 2 4 2" xfId="20425"/>
    <cellStyle name="Normal 5 3 3 2 2 4 2 2 5" xfId="20426"/>
    <cellStyle name="Normal 5 3 3 2 2 4 2 3" xfId="20427"/>
    <cellStyle name="Normal 5 3 3 2 2 4 2 3 2" xfId="20428"/>
    <cellStyle name="Normal 5 3 3 2 2 4 2 3 2 2" xfId="20429"/>
    <cellStyle name="Normal 5 3 3 2 2 4 2 3 2 2 2" xfId="20430"/>
    <cellStyle name="Normal 5 3 3 2 2 4 2 3 2 3" xfId="20431"/>
    <cellStyle name="Normal 5 3 3 2 2 4 2 3 3" xfId="20432"/>
    <cellStyle name="Normal 5 3 3 2 2 4 2 3 3 2" xfId="20433"/>
    <cellStyle name="Normal 5 3 3 2 2 4 2 3 4" xfId="20434"/>
    <cellStyle name="Normal 5 3 3 2 2 4 2 4" xfId="20435"/>
    <cellStyle name="Normal 5 3 3 2 2 4 2 4 2" xfId="20436"/>
    <cellStyle name="Normal 5 3 3 2 2 4 2 4 2 2" xfId="20437"/>
    <cellStyle name="Normal 5 3 3 2 2 4 2 4 2 2 2" xfId="20438"/>
    <cellStyle name="Normal 5 3 3 2 2 4 2 4 2 3" xfId="20439"/>
    <cellStyle name="Normal 5 3 3 2 2 4 2 4 3" xfId="20440"/>
    <cellStyle name="Normal 5 3 3 2 2 4 2 4 3 2" xfId="20441"/>
    <cellStyle name="Normal 5 3 3 2 2 4 2 4 4" xfId="20442"/>
    <cellStyle name="Normal 5 3 3 2 2 4 2 5" xfId="20443"/>
    <cellStyle name="Normal 5 3 3 2 2 4 2 5 2" xfId="20444"/>
    <cellStyle name="Normal 5 3 3 2 2 4 2 5 2 2" xfId="20445"/>
    <cellStyle name="Normal 5 3 3 2 2 4 2 5 3" xfId="20446"/>
    <cellStyle name="Normal 5 3 3 2 2 4 2 6" xfId="20447"/>
    <cellStyle name="Normal 5 3 3 2 2 4 2 6 2" xfId="20448"/>
    <cellStyle name="Normal 5 3 3 2 2 4 2 7" xfId="20449"/>
    <cellStyle name="Normal 5 3 3 2 2 4 3" xfId="20450"/>
    <cellStyle name="Normal 5 3 3 2 2 4 3 2" xfId="20451"/>
    <cellStyle name="Normal 5 3 3 2 2 4 3 2 2" xfId="20452"/>
    <cellStyle name="Normal 5 3 3 2 2 4 3 2 2 2" xfId="20453"/>
    <cellStyle name="Normal 5 3 3 2 2 4 3 2 2 2 2" xfId="20454"/>
    <cellStyle name="Normal 5 3 3 2 2 4 3 2 2 3" xfId="20455"/>
    <cellStyle name="Normal 5 3 3 2 2 4 3 2 3" xfId="20456"/>
    <cellStyle name="Normal 5 3 3 2 2 4 3 2 3 2" xfId="20457"/>
    <cellStyle name="Normal 5 3 3 2 2 4 3 2 4" xfId="20458"/>
    <cellStyle name="Normal 5 3 3 2 2 4 3 3" xfId="20459"/>
    <cellStyle name="Normal 5 3 3 2 2 4 3 3 2" xfId="20460"/>
    <cellStyle name="Normal 5 3 3 2 2 4 3 3 2 2" xfId="20461"/>
    <cellStyle name="Normal 5 3 3 2 2 4 3 3 3" xfId="20462"/>
    <cellStyle name="Normal 5 3 3 2 2 4 3 4" xfId="20463"/>
    <cellStyle name="Normal 5 3 3 2 2 4 3 4 2" xfId="20464"/>
    <cellStyle name="Normal 5 3 3 2 2 4 3 5" xfId="20465"/>
    <cellStyle name="Normal 5 3 3 2 2 4 4" xfId="20466"/>
    <cellStyle name="Normal 5 3 3 2 2 4 4 2" xfId="20467"/>
    <cellStyle name="Normal 5 3 3 2 2 4 4 2 2" xfId="20468"/>
    <cellStyle name="Normal 5 3 3 2 2 4 4 2 2 2" xfId="20469"/>
    <cellStyle name="Normal 5 3 3 2 2 4 4 2 3" xfId="20470"/>
    <cellStyle name="Normal 5 3 3 2 2 4 4 3" xfId="20471"/>
    <cellStyle name="Normal 5 3 3 2 2 4 4 3 2" xfId="20472"/>
    <cellStyle name="Normal 5 3 3 2 2 4 4 4" xfId="20473"/>
    <cellStyle name="Normal 5 3 3 2 2 4 5" xfId="20474"/>
    <cellStyle name="Normal 5 3 3 2 2 4 5 2" xfId="20475"/>
    <cellStyle name="Normal 5 3 3 2 2 4 5 2 2" xfId="20476"/>
    <cellStyle name="Normal 5 3 3 2 2 4 5 2 2 2" xfId="20477"/>
    <cellStyle name="Normal 5 3 3 2 2 4 5 2 3" xfId="20478"/>
    <cellStyle name="Normal 5 3 3 2 2 4 5 3" xfId="20479"/>
    <cellStyle name="Normal 5 3 3 2 2 4 5 3 2" xfId="20480"/>
    <cellStyle name="Normal 5 3 3 2 2 4 5 4" xfId="20481"/>
    <cellStyle name="Normal 5 3 3 2 2 4 6" xfId="20482"/>
    <cellStyle name="Normal 5 3 3 2 2 4 6 2" xfId="20483"/>
    <cellStyle name="Normal 5 3 3 2 2 4 6 2 2" xfId="20484"/>
    <cellStyle name="Normal 5 3 3 2 2 4 6 3" xfId="20485"/>
    <cellStyle name="Normal 5 3 3 2 2 4 7" xfId="20486"/>
    <cellStyle name="Normal 5 3 3 2 2 4 7 2" xfId="20487"/>
    <cellStyle name="Normal 5 3 3 2 2 4 8" xfId="20488"/>
    <cellStyle name="Normal 5 3 3 2 2 5" xfId="20489"/>
    <cellStyle name="Normal 5 3 3 2 2 5 2" xfId="20490"/>
    <cellStyle name="Normal 5 3 3 2 2 5 2 2" xfId="20491"/>
    <cellStyle name="Normal 5 3 3 2 2 5 2 2 2" xfId="20492"/>
    <cellStyle name="Normal 5 3 3 2 2 5 2 2 2 2" xfId="20493"/>
    <cellStyle name="Normal 5 3 3 2 2 5 2 2 2 2 2" xfId="20494"/>
    <cellStyle name="Normal 5 3 3 2 2 5 2 2 2 2 2 2" xfId="20495"/>
    <cellStyle name="Normal 5 3 3 2 2 5 2 2 2 2 3" xfId="20496"/>
    <cellStyle name="Normal 5 3 3 2 2 5 2 2 2 3" xfId="20497"/>
    <cellStyle name="Normal 5 3 3 2 2 5 2 2 2 3 2" xfId="20498"/>
    <cellStyle name="Normal 5 3 3 2 2 5 2 2 2 4" xfId="20499"/>
    <cellStyle name="Normal 5 3 3 2 2 5 2 2 3" xfId="20500"/>
    <cellStyle name="Normal 5 3 3 2 2 5 2 2 3 2" xfId="20501"/>
    <cellStyle name="Normal 5 3 3 2 2 5 2 2 3 2 2" xfId="20502"/>
    <cellStyle name="Normal 5 3 3 2 2 5 2 2 3 3" xfId="20503"/>
    <cellStyle name="Normal 5 3 3 2 2 5 2 2 4" xfId="20504"/>
    <cellStyle name="Normal 5 3 3 2 2 5 2 2 4 2" xfId="20505"/>
    <cellStyle name="Normal 5 3 3 2 2 5 2 2 5" xfId="20506"/>
    <cellStyle name="Normal 5 3 3 2 2 5 2 3" xfId="20507"/>
    <cellStyle name="Normal 5 3 3 2 2 5 2 3 2" xfId="20508"/>
    <cellStyle name="Normal 5 3 3 2 2 5 2 3 2 2" xfId="20509"/>
    <cellStyle name="Normal 5 3 3 2 2 5 2 3 2 2 2" xfId="20510"/>
    <cellStyle name="Normal 5 3 3 2 2 5 2 3 2 3" xfId="20511"/>
    <cellStyle name="Normal 5 3 3 2 2 5 2 3 3" xfId="20512"/>
    <cellStyle name="Normal 5 3 3 2 2 5 2 3 3 2" xfId="20513"/>
    <cellStyle name="Normal 5 3 3 2 2 5 2 3 4" xfId="20514"/>
    <cellStyle name="Normal 5 3 3 2 2 5 2 4" xfId="20515"/>
    <cellStyle name="Normal 5 3 3 2 2 5 2 4 2" xfId="20516"/>
    <cellStyle name="Normal 5 3 3 2 2 5 2 4 2 2" xfId="20517"/>
    <cellStyle name="Normal 5 3 3 2 2 5 2 4 2 2 2" xfId="20518"/>
    <cellStyle name="Normal 5 3 3 2 2 5 2 4 2 3" xfId="20519"/>
    <cellStyle name="Normal 5 3 3 2 2 5 2 4 3" xfId="20520"/>
    <cellStyle name="Normal 5 3 3 2 2 5 2 4 3 2" xfId="20521"/>
    <cellStyle name="Normal 5 3 3 2 2 5 2 4 4" xfId="20522"/>
    <cellStyle name="Normal 5 3 3 2 2 5 2 5" xfId="20523"/>
    <cellStyle name="Normal 5 3 3 2 2 5 2 5 2" xfId="20524"/>
    <cellStyle name="Normal 5 3 3 2 2 5 2 5 2 2" xfId="20525"/>
    <cellStyle name="Normal 5 3 3 2 2 5 2 5 3" xfId="20526"/>
    <cellStyle name="Normal 5 3 3 2 2 5 2 6" xfId="20527"/>
    <cellStyle name="Normal 5 3 3 2 2 5 2 6 2" xfId="20528"/>
    <cellStyle name="Normal 5 3 3 2 2 5 2 7" xfId="20529"/>
    <cellStyle name="Normal 5 3 3 2 2 5 3" xfId="20530"/>
    <cellStyle name="Normal 5 3 3 2 2 5 3 2" xfId="20531"/>
    <cellStyle name="Normal 5 3 3 2 2 5 3 2 2" xfId="20532"/>
    <cellStyle name="Normal 5 3 3 2 2 5 3 2 2 2" xfId="20533"/>
    <cellStyle name="Normal 5 3 3 2 2 5 3 2 2 2 2" xfId="20534"/>
    <cellStyle name="Normal 5 3 3 2 2 5 3 2 2 3" xfId="20535"/>
    <cellStyle name="Normal 5 3 3 2 2 5 3 2 3" xfId="20536"/>
    <cellStyle name="Normal 5 3 3 2 2 5 3 2 3 2" xfId="20537"/>
    <cellStyle name="Normal 5 3 3 2 2 5 3 2 4" xfId="20538"/>
    <cellStyle name="Normal 5 3 3 2 2 5 3 3" xfId="20539"/>
    <cellStyle name="Normal 5 3 3 2 2 5 3 3 2" xfId="20540"/>
    <cellStyle name="Normal 5 3 3 2 2 5 3 3 2 2" xfId="20541"/>
    <cellStyle name="Normal 5 3 3 2 2 5 3 3 3" xfId="20542"/>
    <cellStyle name="Normal 5 3 3 2 2 5 3 4" xfId="20543"/>
    <cellStyle name="Normal 5 3 3 2 2 5 3 4 2" xfId="20544"/>
    <cellStyle name="Normal 5 3 3 2 2 5 3 5" xfId="20545"/>
    <cellStyle name="Normal 5 3 3 2 2 5 4" xfId="20546"/>
    <cellStyle name="Normal 5 3 3 2 2 5 4 2" xfId="20547"/>
    <cellStyle name="Normal 5 3 3 2 2 5 4 2 2" xfId="20548"/>
    <cellStyle name="Normal 5 3 3 2 2 5 4 2 2 2" xfId="20549"/>
    <cellStyle name="Normal 5 3 3 2 2 5 4 2 3" xfId="20550"/>
    <cellStyle name="Normal 5 3 3 2 2 5 4 3" xfId="20551"/>
    <cellStyle name="Normal 5 3 3 2 2 5 4 3 2" xfId="20552"/>
    <cellStyle name="Normal 5 3 3 2 2 5 4 4" xfId="20553"/>
    <cellStyle name="Normal 5 3 3 2 2 5 5" xfId="20554"/>
    <cellStyle name="Normal 5 3 3 2 2 5 5 2" xfId="20555"/>
    <cellStyle name="Normal 5 3 3 2 2 5 5 2 2" xfId="20556"/>
    <cellStyle name="Normal 5 3 3 2 2 5 5 2 2 2" xfId="20557"/>
    <cellStyle name="Normal 5 3 3 2 2 5 5 2 3" xfId="20558"/>
    <cellStyle name="Normal 5 3 3 2 2 5 5 3" xfId="20559"/>
    <cellStyle name="Normal 5 3 3 2 2 5 5 3 2" xfId="20560"/>
    <cellStyle name="Normal 5 3 3 2 2 5 5 4" xfId="20561"/>
    <cellStyle name="Normal 5 3 3 2 2 5 6" xfId="20562"/>
    <cellStyle name="Normal 5 3 3 2 2 5 6 2" xfId="20563"/>
    <cellStyle name="Normal 5 3 3 2 2 5 6 2 2" xfId="20564"/>
    <cellStyle name="Normal 5 3 3 2 2 5 6 3" xfId="20565"/>
    <cellStyle name="Normal 5 3 3 2 2 5 7" xfId="20566"/>
    <cellStyle name="Normal 5 3 3 2 2 5 7 2" xfId="20567"/>
    <cellStyle name="Normal 5 3 3 2 2 5 8" xfId="20568"/>
    <cellStyle name="Normal 5 3 3 2 2 6" xfId="20569"/>
    <cellStyle name="Normal 5 3 3 2 2 6 2" xfId="20570"/>
    <cellStyle name="Normal 5 3 3 2 2 6 2 2" xfId="20571"/>
    <cellStyle name="Normal 5 3 3 2 2 6 2 2 2" xfId="20572"/>
    <cellStyle name="Normal 5 3 3 2 2 6 2 2 2 2" xfId="20573"/>
    <cellStyle name="Normal 5 3 3 2 2 6 2 2 2 2 2" xfId="20574"/>
    <cellStyle name="Normal 5 3 3 2 2 6 2 2 2 3" xfId="20575"/>
    <cellStyle name="Normal 5 3 3 2 2 6 2 2 3" xfId="20576"/>
    <cellStyle name="Normal 5 3 3 2 2 6 2 2 3 2" xfId="20577"/>
    <cellStyle name="Normal 5 3 3 2 2 6 2 2 4" xfId="20578"/>
    <cellStyle name="Normal 5 3 3 2 2 6 2 3" xfId="20579"/>
    <cellStyle name="Normal 5 3 3 2 2 6 2 3 2" xfId="20580"/>
    <cellStyle name="Normal 5 3 3 2 2 6 2 3 2 2" xfId="20581"/>
    <cellStyle name="Normal 5 3 3 2 2 6 2 3 3" xfId="20582"/>
    <cellStyle name="Normal 5 3 3 2 2 6 2 4" xfId="20583"/>
    <cellStyle name="Normal 5 3 3 2 2 6 2 4 2" xfId="20584"/>
    <cellStyle name="Normal 5 3 3 2 2 6 2 5" xfId="20585"/>
    <cellStyle name="Normal 5 3 3 2 2 6 3" xfId="20586"/>
    <cellStyle name="Normal 5 3 3 2 2 6 3 2" xfId="20587"/>
    <cellStyle name="Normal 5 3 3 2 2 6 3 2 2" xfId="20588"/>
    <cellStyle name="Normal 5 3 3 2 2 6 3 2 2 2" xfId="20589"/>
    <cellStyle name="Normal 5 3 3 2 2 6 3 2 3" xfId="20590"/>
    <cellStyle name="Normal 5 3 3 2 2 6 3 3" xfId="20591"/>
    <cellStyle name="Normal 5 3 3 2 2 6 3 3 2" xfId="20592"/>
    <cellStyle name="Normal 5 3 3 2 2 6 3 4" xfId="20593"/>
    <cellStyle name="Normal 5 3 3 2 2 6 4" xfId="20594"/>
    <cellStyle name="Normal 5 3 3 2 2 6 4 2" xfId="20595"/>
    <cellStyle name="Normal 5 3 3 2 2 6 4 2 2" xfId="20596"/>
    <cellStyle name="Normal 5 3 3 2 2 6 4 2 2 2" xfId="20597"/>
    <cellStyle name="Normal 5 3 3 2 2 6 4 2 3" xfId="20598"/>
    <cellStyle name="Normal 5 3 3 2 2 6 4 3" xfId="20599"/>
    <cellStyle name="Normal 5 3 3 2 2 6 4 3 2" xfId="20600"/>
    <cellStyle name="Normal 5 3 3 2 2 6 4 4" xfId="20601"/>
    <cellStyle name="Normal 5 3 3 2 2 6 5" xfId="20602"/>
    <cellStyle name="Normal 5 3 3 2 2 6 5 2" xfId="20603"/>
    <cellStyle name="Normal 5 3 3 2 2 6 5 2 2" xfId="20604"/>
    <cellStyle name="Normal 5 3 3 2 2 6 5 3" xfId="20605"/>
    <cellStyle name="Normal 5 3 3 2 2 6 6" xfId="20606"/>
    <cellStyle name="Normal 5 3 3 2 2 6 6 2" xfId="20607"/>
    <cellStyle name="Normal 5 3 3 2 2 6 7" xfId="20608"/>
    <cellStyle name="Normal 5 3 3 2 2 7" xfId="20609"/>
    <cellStyle name="Normal 5 3 3 2 2 7 2" xfId="20610"/>
    <cellStyle name="Normal 5 3 3 2 2 7 2 2" xfId="20611"/>
    <cellStyle name="Normal 5 3 3 2 2 7 2 2 2" xfId="20612"/>
    <cellStyle name="Normal 5 3 3 2 2 7 2 2 2 2" xfId="20613"/>
    <cellStyle name="Normal 5 3 3 2 2 7 2 2 3" xfId="20614"/>
    <cellStyle name="Normal 5 3 3 2 2 7 2 3" xfId="20615"/>
    <cellStyle name="Normal 5 3 3 2 2 7 2 3 2" xfId="20616"/>
    <cellStyle name="Normal 5 3 3 2 2 7 2 4" xfId="20617"/>
    <cellStyle name="Normal 5 3 3 2 2 7 3" xfId="20618"/>
    <cellStyle name="Normal 5 3 3 2 2 7 3 2" xfId="20619"/>
    <cellStyle name="Normal 5 3 3 2 2 7 3 2 2" xfId="20620"/>
    <cellStyle name="Normal 5 3 3 2 2 7 3 2 2 2" xfId="20621"/>
    <cellStyle name="Normal 5 3 3 2 2 7 3 2 3" xfId="20622"/>
    <cellStyle name="Normal 5 3 3 2 2 7 3 3" xfId="20623"/>
    <cellStyle name="Normal 5 3 3 2 2 7 3 3 2" xfId="20624"/>
    <cellStyle name="Normal 5 3 3 2 2 7 3 4" xfId="20625"/>
    <cellStyle name="Normal 5 3 3 2 2 7 4" xfId="20626"/>
    <cellStyle name="Normal 5 3 3 2 2 7 4 2" xfId="20627"/>
    <cellStyle name="Normal 5 3 3 2 2 7 4 2 2" xfId="20628"/>
    <cellStyle name="Normal 5 3 3 2 2 7 4 3" xfId="20629"/>
    <cellStyle name="Normal 5 3 3 2 2 7 5" xfId="20630"/>
    <cellStyle name="Normal 5 3 3 2 2 7 5 2" xfId="20631"/>
    <cellStyle name="Normal 5 3 3 2 2 7 6" xfId="20632"/>
    <cellStyle name="Normal 5 3 3 2 2 8" xfId="20633"/>
    <cellStyle name="Normal 5 3 3 2 2 8 2" xfId="20634"/>
    <cellStyle name="Normal 5 3 3 2 2 8 2 2" xfId="20635"/>
    <cellStyle name="Normal 5 3 3 2 2 8 2 2 2" xfId="20636"/>
    <cellStyle name="Normal 5 3 3 2 2 8 2 3" xfId="20637"/>
    <cellStyle name="Normal 5 3 3 2 2 8 3" xfId="20638"/>
    <cellStyle name="Normal 5 3 3 2 2 8 3 2" xfId="20639"/>
    <cellStyle name="Normal 5 3 3 2 2 8 4" xfId="20640"/>
    <cellStyle name="Normal 5 3 3 2 2 9" xfId="20641"/>
    <cellStyle name="Normal 5 3 3 2 2 9 2" xfId="20642"/>
    <cellStyle name="Normal 5 3 3 2 2 9 2 2" xfId="20643"/>
    <cellStyle name="Normal 5 3 3 2 2 9 2 2 2" xfId="20644"/>
    <cellStyle name="Normal 5 3 3 2 2 9 2 3" xfId="20645"/>
    <cellStyle name="Normal 5 3 3 2 2 9 3" xfId="20646"/>
    <cellStyle name="Normal 5 3 3 2 2 9 3 2" xfId="20647"/>
    <cellStyle name="Normal 5 3 3 2 2 9 4" xfId="20648"/>
    <cellStyle name="Normal 5 3 3 2 3" xfId="20649"/>
    <cellStyle name="Normal 5 3 3 2 3 2" xfId="20650"/>
    <cellStyle name="Normal 5 3 3 2 3 2 2" xfId="20651"/>
    <cellStyle name="Normal 5 3 3 2 3 2 2 2" xfId="20652"/>
    <cellStyle name="Normal 5 3 3 2 3 2 2 2 2" xfId="20653"/>
    <cellStyle name="Normal 5 3 3 2 3 2 2 2 2 2" xfId="20654"/>
    <cellStyle name="Normal 5 3 3 2 3 2 2 2 2 2 2" xfId="20655"/>
    <cellStyle name="Normal 5 3 3 2 3 2 2 2 2 3" xfId="20656"/>
    <cellStyle name="Normal 5 3 3 2 3 2 2 2 3" xfId="20657"/>
    <cellStyle name="Normal 5 3 3 2 3 2 2 2 3 2" xfId="20658"/>
    <cellStyle name="Normal 5 3 3 2 3 2 2 2 4" xfId="20659"/>
    <cellStyle name="Normal 5 3 3 2 3 2 2 3" xfId="20660"/>
    <cellStyle name="Normal 5 3 3 2 3 2 2 3 2" xfId="20661"/>
    <cellStyle name="Normal 5 3 3 2 3 2 2 3 2 2" xfId="20662"/>
    <cellStyle name="Normal 5 3 3 2 3 2 2 3 3" xfId="20663"/>
    <cellStyle name="Normal 5 3 3 2 3 2 2 4" xfId="20664"/>
    <cellStyle name="Normal 5 3 3 2 3 2 2 4 2" xfId="20665"/>
    <cellStyle name="Normal 5 3 3 2 3 2 2 5" xfId="20666"/>
    <cellStyle name="Normal 5 3 3 2 3 2 3" xfId="20667"/>
    <cellStyle name="Normal 5 3 3 2 3 2 3 2" xfId="20668"/>
    <cellStyle name="Normal 5 3 3 2 3 2 3 2 2" xfId="20669"/>
    <cellStyle name="Normal 5 3 3 2 3 2 3 2 2 2" xfId="20670"/>
    <cellStyle name="Normal 5 3 3 2 3 2 3 2 3" xfId="20671"/>
    <cellStyle name="Normal 5 3 3 2 3 2 3 3" xfId="20672"/>
    <cellStyle name="Normal 5 3 3 2 3 2 3 3 2" xfId="20673"/>
    <cellStyle name="Normal 5 3 3 2 3 2 3 4" xfId="20674"/>
    <cellStyle name="Normal 5 3 3 2 3 2 4" xfId="20675"/>
    <cellStyle name="Normal 5 3 3 2 3 2 4 2" xfId="20676"/>
    <cellStyle name="Normal 5 3 3 2 3 2 4 2 2" xfId="20677"/>
    <cellStyle name="Normal 5 3 3 2 3 2 4 2 2 2" xfId="20678"/>
    <cellStyle name="Normal 5 3 3 2 3 2 4 2 3" xfId="20679"/>
    <cellStyle name="Normal 5 3 3 2 3 2 4 3" xfId="20680"/>
    <cellStyle name="Normal 5 3 3 2 3 2 4 3 2" xfId="20681"/>
    <cellStyle name="Normal 5 3 3 2 3 2 4 4" xfId="20682"/>
    <cellStyle name="Normal 5 3 3 2 3 2 5" xfId="20683"/>
    <cellStyle name="Normal 5 3 3 2 3 2 5 2" xfId="20684"/>
    <cellStyle name="Normal 5 3 3 2 3 2 5 2 2" xfId="20685"/>
    <cellStyle name="Normal 5 3 3 2 3 2 5 3" xfId="20686"/>
    <cellStyle name="Normal 5 3 3 2 3 2 6" xfId="20687"/>
    <cellStyle name="Normal 5 3 3 2 3 2 6 2" xfId="20688"/>
    <cellStyle name="Normal 5 3 3 2 3 2 7" xfId="20689"/>
    <cellStyle name="Normal 5 3 3 2 3 3" xfId="20690"/>
    <cellStyle name="Normal 5 3 3 2 3 3 2" xfId="20691"/>
    <cellStyle name="Normal 5 3 3 2 3 3 2 2" xfId="20692"/>
    <cellStyle name="Normal 5 3 3 2 3 3 2 2 2" xfId="20693"/>
    <cellStyle name="Normal 5 3 3 2 3 3 2 2 2 2" xfId="20694"/>
    <cellStyle name="Normal 5 3 3 2 3 3 2 2 3" xfId="20695"/>
    <cellStyle name="Normal 5 3 3 2 3 3 2 3" xfId="20696"/>
    <cellStyle name="Normal 5 3 3 2 3 3 2 3 2" xfId="20697"/>
    <cellStyle name="Normal 5 3 3 2 3 3 2 4" xfId="20698"/>
    <cellStyle name="Normal 5 3 3 2 3 3 3" xfId="20699"/>
    <cellStyle name="Normal 5 3 3 2 3 3 3 2" xfId="20700"/>
    <cellStyle name="Normal 5 3 3 2 3 3 3 2 2" xfId="20701"/>
    <cellStyle name="Normal 5 3 3 2 3 3 3 2 2 2" xfId="20702"/>
    <cellStyle name="Normal 5 3 3 2 3 3 3 2 3" xfId="20703"/>
    <cellStyle name="Normal 5 3 3 2 3 3 3 3" xfId="20704"/>
    <cellStyle name="Normal 5 3 3 2 3 3 3 3 2" xfId="20705"/>
    <cellStyle name="Normal 5 3 3 2 3 3 3 4" xfId="20706"/>
    <cellStyle name="Normal 5 3 3 2 3 3 4" xfId="20707"/>
    <cellStyle name="Normal 5 3 3 2 3 3 4 2" xfId="20708"/>
    <cellStyle name="Normal 5 3 3 2 3 3 4 2 2" xfId="20709"/>
    <cellStyle name="Normal 5 3 3 2 3 3 4 3" xfId="20710"/>
    <cellStyle name="Normal 5 3 3 2 3 3 5" xfId="20711"/>
    <cellStyle name="Normal 5 3 3 2 3 3 5 2" xfId="20712"/>
    <cellStyle name="Normal 5 3 3 2 3 3 6" xfId="20713"/>
    <cellStyle name="Normal 5 3 3 2 3 4" xfId="20714"/>
    <cellStyle name="Normal 5 3 3 2 3 4 2" xfId="20715"/>
    <cellStyle name="Normal 5 3 3 2 3 4 2 2" xfId="20716"/>
    <cellStyle name="Normal 5 3 3 2 3 4 2 2 2" xfId="20717"/>
    <cellStyle name="Normal 5 3 3 2 3 4 2 3" xfId="20718"/>
    <cellStyle name="Normal 5 3 3 2 3 4 3" xfId="20719"/>
    <cellStyle name="Normal 5 3 3 2 3 4 3 2" xfId="20720"/>
    <cellStyle name="Normal 5 3 3 2 3 4 4" xfId="20721"/>
    <cellStyle name="Normal 5 3 3 2 3 5" xfId="20722"/>
    <cellStyle name="Normal 5 3 3 2 3 5 2" xfId="20723"/>
    <cellStyle name="Normal 5 3 3 2 3 5 2 2" xfId="20724"/>
    <cellStyle name="Normal 5 3 3 2 3 5 2 2 2" xfId="20725"/>
    <cellStyle name="Normal 5 3 3 2 3 5 2 3" xfId="20726"/>
    <cellStyle name="Normal 5 3 3 2 3 5 3" xfId="20727"/>
    <cellStyle name="Normal 5 3 3 2 3 5 3 2" xfId="20728"/>
    <cellStyle name="Normal 5 3 3 2 3 5 4" xfId="20729"/>
    <cellStyle name="Normal 5 3 3 2 3 6" xfId="20730"/>
    <cellStyle name="Normal 5 3 3 2 3 6 2" xfId="20731"/>
    <cellStyle name="Normal 5 3 3 2 3 6 2 2" xfId="20732"/>
    <cellStyle name="Normal 5 3 3 2 3 6 3" xfId="20733"/>
    <cellStyle name="Normal 5 3 3 2 3 7" xfId="20734"/>
    <cellStyle name="Normal 5 3 3 2 3 7 2" xfId="20735"/>
    <cellStyle name="Normal 5 3 3 2 3 8" xfId="20736"/>
    <cellStyle name="Normal 5 3 3 2 3 9" xfId="20737"/>
    <cellStyle name="Normal 5 3 3 2 4" xfId="20738"/>
    <cellStyle name="Normal 5 3 3 2 4 2" xfId="20739"/>
    <cellStyle name="Normal 5 3 3 2 4 2 2" xfId="20740"/>
    <cellStyle name="Normal 5 3 3 2 4 2 2 2" xfId="20741"/>
    <cellStyle name="Normal 5 3 3 2 4 2 2 2 2" xfId="20742"/>
    <cellStyle name="Normal 5 3 3 2 4 2 2 2 2 2" xfId="20743"/>
    <cellStyle name="Normal 5 3 3 2 4 2 2 2 2 2 2" xfId="20744"/>
    <cellStyle name="Normal 5 3 3 2 4 2 2 2 2 3" xfId="20745"/>
    <cellStyle name="Normal 5 3 3 2 4 2 2 2 3" xfId="20746"/>
    <cellStyle name="Normal 5 3 3 2 4 2 2 2 3 2" xfId="20747"/>
    <cellStyle name="Normal 5 3 3 2 4 2 2 2 4" xfId="20748"/>
    <cellStyle name="Normal 5 3 3 2 4 2 2 3" xfId="20749"/>
    <cellStyle name="Normal 5 3 3 2 4 2 2 3 2" xfId="20750"/>
    <cellStyle name="Normal 5 3 3 2 4 2 2 3 2 2" xfId="20751"/>
    <cellStyle name="Normal 5 3 3 2 4 2 2 3 3" xfId="20752"/>
    <cellStyle name="Normal 5 3 3 2 4 2 2 4" xfId="20753"/>
    <cellStyle name="Normal 5 3 3 2 4 2 2 4 2" xfId="20754"/>
    <cellStyle name="Normal 5 3 3 2 4 2 2 5" xfId="20755"/>
    <cellStyle name="Normal 5 3 3 2 4 2 3" xfId="20756"/>
    <cellStyle name="Normal 5 3 3 2 4 2 3 2" xfId="20757"/>
    <cellStyle name="Normal 5 3 3 2 4 2 3 2 2" xfId="20758"/>
    <cellStyle name="Normal 5 3 3 2 4 2 3 2 2 2" xfId="20759"/>
    <cellStyle name="Normal 5 3 3 2 4 2 3 2 3" xfId="20760"/>
    <cellStyle name="Normal 5 3 3 2 4 2 3 3" xfId="20761"/>
    <cellStyle name="Normal 5 3 3 2 4 2 3 3 2" xfId="20762"/>
    <cellStyle name="Normal 5 3 3 2 4 2 3 4" xfId="20763"/>
    <cellStyle name="Normal 5 3 3 2 4 2 4" xfId="20764"/>
    <cellStyle name="Normal 5 3 3 2 4 2 4 2" xfId="20765"/>
    <cellStyle name="Normal 5 3 3 2 4 2 4 2 2" xfId="20766"/>
    <cellStyle name="Normal 5 3 3 2 4 2 4 2 2 2" xfId="20767"/>
    <cellStyle name="Normal 5 3 3 2 4 2 4 2 3" xfId="20768"/>
    <cellStyle name="Normal 5 3 3 2 4 2 4 3" xfId="20769"/>
    <cellStyle name="Normal 5 3 3 2 4 2 4 3 2" xfId="20770"/>
    <cellStyle name="Normal 5 3 3 2 4 2 4 4" xfId="20771"/>
    <cellStyle name="Normal 5 3 3 2 4 2 5" xfId="20772"/>
    <cellStyle name="Normal 5 3 3 2 4 2 5 2" xfId="20773"/>
    <cellStyle name="Normal 5 3 3 2 4 2 5 2 2" xfId="20774"/>
    <cellStyle name="Normal 5 3 3 2 4 2 5 3" xfId="20775"/>
    <cellStyle name="Normal 5 3 3 2 4 2 6" xfId="20776"/>
    <cellStyle name="Normal 5 3 3 2 4 2 6 2" xfId="20777"/>
    <cellStyle name="Normal 5 3 3 2 4 2 7" xfId="20778"/>
    <cellStyle name="Normal 5 3 3 2 4 3" xfId="20779"/>
    <cellStyle name="Normal 5 3 3 2 4 3 2" xfId="20780"/>
    <cellStyle name="Normal 5 3 3 2 4 3 2 2" xfId="20781"/>
    <cellStyle name="Normal 5 3 3 2 4 3 2 2 2" xfId="20782"/>
    <cellStyle name="Normal 5 3 3 2 4 3 2 2 2 2" xfId="20783"/>
    <cellStyle name="Normal 5 3 3 2 4 3 2 2 3" xfId="20784"/>
    <cellStyle name="Normal 5 3 3 2 4 3 2 3" xfId="20785"/>
    <cellStyle name="Normal 5 3 3 2 4 3 2 3 2" xfId="20786"/>
    <cellStyle name="Normal 5 3 3 2 4 3 2 4" xfId="20787"/>
    <cellStyle name="Normal 5 3 3 2 4 3 3" xfId="20788"/>
    <cellStyle name="Normal 5 3 3 2 4 3 3 2" xfId="20789"/>
    <cellStyle name="Normal 5 3 3 2 4 3 3 2 2" xfId="20790"/>
    <cellStyle name="Normal 5 3 3 2 4 3 3 2 2 2" xfId="20791"/>
    <cellStyle name="Normal 5 3 3 2 4 3 3 2 3" xfId="20792"/>
    <cellStyle name="Normal 5 3 3 2 4 3 3 3" xfId="20793"/>
    <cellStyle name="Normal 5 3 3 2 4 3 3 3 2" xfId="20794"/>
    <cellStyle name="Normal 5 3 3 2 4 3 3 4" xfId="20795"/>
    <cellStyle name="Normal 5 3 3 2 4 3 4" xfId="20796"/>
    <cellStyle name="Normal 5 3 3 2 4 3 4 2" xfId="20797"/>
    <cellStyle name="Normal 5 3 3 2 4 3 4 2 2" xfId="20798"/>
    <cellStyle name="Normal 5 3 3 2 4 3 4 3" xfId="20799"/>
    <cellStyle name="Normal 5 3 3 2 4 3 5" xfId="20800"/>
    <cellStyle name="Normal 5 3 3 2 4 3 5 2" xfId="20801"/>
    <cellStyle name="Normal 5 3 3 2 4 3 6" xfId="20802"/>
    <cellStyle name="Normal 5 3 3 2 4 4" xfId="20803"/>
    <cellStyle name="Normal 5 3 3 2 4 4 2" xfId="20804"/>
    <cellStyle name="Normal 5 3 3 2 4 4 2 2" xfId="20805"/>
    <cellStyle name="Normal 5 3 3 2 4 4 2 2 2" xfId="20806"/>
    <cellStyle name="Normal 5 3 3 2 4 4 2 3" xfId="20807"/>
    <cellStyle name="Normal 5 3 3 2 4 4 3" xfId="20808"/>
    <cellStyle name="Normal 5 3 3 2 4 4 3 2" xfId="20809"/>
    <cellStyle name="Normal 5 3 3 2 4 4 4" xfId="20810"/>
    <cellStyle name="Normal 5 3 3 2 4 5" xfId="20811"/>
    <cellStyle name="Normal 5 3 3 2 4 5 2" xfId="20812"/>
    <cellStyle name="Normal 5 3 3 2 4 5 2 2" xfId="20813"/>
    <cellStyle name="Normal 5 3 3 2 4 5 2 2 2" xfId="20814"/>
    <cellStyle name="Normal 5 3 3 2 4 5 2 3" xfId="20815"/>
    <cellStyle name="Normal 5 3 3 2 4 5 3" xfId="20816"/>
    <cellStyle name="Normal 5 3 3 2 4 5 3 2" xfId="20817"/>
    <cellStyle name="Normal 5 3 3 2 4 5 4" xfId="20818"/>
    <cellStyle name="Normal 5 3 3 2 4 6" xfId="20819"/>
    <cellStyle name="Normal 5 3 3 2 4 6 2" xfId="20820"/>
    <cellStyle name="Normal 5 3 3 2 4 6 2 2" xfId="20821"/>
    <cellStyle name="Normal 5 3 3 2 4 6 3" xfId="20822"/>
    <cellStyle name="Normal 5 3 3 2 4 7" xfId="20823"/>
    <cellStyle name="Normal 5 3 3 2 4 7 2" xfId="20824"/>
    <cellStyle name="Normal 5 3 3 2 4 8" xfId="20825"/>
    <cellStyle name="Normal 5 3 3 2 4 9" xfId="20826"/>
    <cellStyle name="Normal 5 3 3 2 5" xfId="20827"/>
    <cellStyle name="Normal 5 3 3 2 5 2" xfId="20828"/>
    <cellStyle name="Normal 5 3 3 2 5 2 2" xfId="20829"/>
    <cellStyle name="Normal 5 3 3 2 5 2 2 2" xfId="20830"/>
    <cellStyle name="Normal 5 3 3 2 5 2 2 2 2" xfId="20831"/>
    <cellStyle name="Normal 5 3 3 2 5 2 2 2 2 2" xfId="20832"/>
    <cellStyle name="Normal 5 3 3 2 5 2 2 2 2 2 2" xfId="20833"/>
    <cellStyle name="Normal 5 3 3 2 5 2 2 2 2 3" xfId="20834"/>
    <cellStyle name="Normal 5 3 3 2 5 2 2 2 3" xfId="20835"/>
    <cellStyle name="Normal 5 3 3 2 5 2 2 2 3 2" xfId="20836"/>
    <cellStyle name="Normal 5 3 3 2 5 2 2 2 4" xfId="20837"/>
    <cellStyle name="Normal 5 3 3 2 5 2 2 3" xfId="20838"/>
    <cellStyle name="Normal 5 3 3 2 5 2 2 3 2" xfId="20839"/>
    <cellStyle name="Normal 5 3 3 2 5 2 2 3 2 2" xfId="20840"/>
    <cellStyle name="Normal 5 3 3 2 5 2 2 3 3" xfId="20841"/>
    <cellStyle name="Normal 5 3 3 2 5 2 2 4" xfId="20842"/>
    <cellStyle name="Normal 5 3 3 2 5 2 2 4 2" xfId="20843"/>
    <cellStyle name="Normal 5 3 3 2 5 2 2 5" xfId="20844"/>
    <cellStyle name="Normal 5 3 3 2 5 2 3" xfId="20845"/>
    <cellStyle name="Normal 5 3 3 2 5 2 3 2" xfId="20846"/>
    <cellStyle name="Normal 5 3 3 2 5 2 3 2 2" xfId="20847"/>
    <cellStyle name="Normal 5 3 3 2 5 2 3 2 2 2" xfId="20848"/>
    <cellStyle name="Normal 5 3 3 2 5 2 3 2 3" xfId="20849"/>
    <cellStyle name="Normal 5 3 3 2 5 2 3 3" xfId="20850"/>
    <cellStyle name="Normal 5 3 3 2 5 2 3 3 2" xfId="20851"/>
    <cellStyle name="Normal 5 3 3 2 5 2 3 4" xfId="20852"/>
    <cellStyle name="Normal 5 3 3 2 5 2 4" xfId="20853"/>
    <cellStyle name="Normal 5 3 3 2 5 2 4 2" xfId="20854"/>
    <cellStyle name="Normal 5 3 3 2 5 2 4 2 2" xfId="20855"/>
    <cellStyle name="Normal 5 3 3 2 5 2 4 2 2 2" xfId="20856"/>
    <cellStyle name="Normal 5 3 3 2 5 2 4 2 3" xfId="20857"/>
    <cellStyle name="Normal 5 3 3 2 5 2 4 3" xfId="20858"/>
    <cellStyle name="Normal 5 3 3 2 5 2 4 3 2" xfId="20859"/>
    <cellStyle name="Normal 5 3 3 2 5 2 4 4" xfId="20860"/>
    <cellStyle name="Normal 5 3 3 2 5 2 5" xfId="20861"/>
    <cellStyle name="Normal 5 3 3 2 5 2 5 2" xfId="20862"/>
    <cellStyle name="Normal 5 3 3 2 5 2 5 2 2" xfId="20863"/>
    <cellStyle name="Normal 5 3 3 2 5 2 5 3" xfId="20864"/>
    <cellStyle name="Normal 5 3 3 2 5 2 6" xfId="20865"/>
    <cellStyle name="Normal 5 3 3 2 5 2 6 2" xfId="20866"/>
    <cellStyle name="Normal 5 3 3 2 5 2 7" xfId="20867"/>
    <cellStyle name="Normal 5 3 3 2 5 3" xfId="20868"/>
    <cellStyle name="Normal 5 3 3 2 5 3 2" xfId="20869"/>
    <cellStyle name="Normal 5 3 3 2 5 3 2 2" xfId="20870"/>
    <cellStyle name="Normal 5 3 3 2 5 3 2 2 2" xfId="20871"/>
    <cellStyle name="Normal 5 3 3 2 5 3 2 2 2 2" xfId="20872"/>
    <cellStyle name="Normal 5 3 3 2 5 3 2 2 3" xfId="20873"/>
    <cellStyle name="Normal 5 3 3 2 5 3 2 3" xfId="20874"/>
    <cellStyle name="Normal 5 3 3 2 5 3 2 3 2" xfId="20875"/>
    <cellStyle name="Normal 5 3 3 2 5 3 2 4" xfId="20876"/>
    <cellStyle name="Normal 5 3 3 2 5 3 3" xfId="20877"/>
    <cellStyle name="Normal 5 3 3 2 5 3 3 2" xfId="20878"/>
    <cellStyle name="Normal 5 3 3 2 5 3 3 2 2" xfId="20879"/>
    <cellStyle name="Normal 5 3 3 2 5 3 3 3" xfId="20880"/>
    <cellStyle name="Normal 5 3 3 2 5 3 4" xfId="20881"/>
    <cellStyle name="Normal 5 3 3 2 5 3 4 2" xfId="20882"/>
    <cellStyle name="Normal 5 3 3 2 5 3 5" xfId="20883"/>
    <cellStyle name="Normal 5 3 3 2 5 4" xfId="20884"/>
    <cellStyle name="Normal 5 3 3 2 5 4 2" xfId="20885"/>
    <cellStyle name="Normal 5 3 3 2 5 4 2 2" xfId="20886"/>
    <cellStyle name="Normal 5 3 3 2 5 4 2 2 2" xfId="20887"/>
    <cellStyle name="Normal 5 3 3 2 5 4 2 3" xfId="20888"/>
    <cellStyle name="Normal 5 3 3 2 5 4 3" xfId="20889"/>
    <cellStyle name="Normal 5 3 3 2 5 4 3 2" xfId="20890"/>
    <cellStyle name="Normal 5 3 3 2 5 4 4" xfId="20891"/>
    <cellStyle name="Normal 5 3 3 2 5 5" xfId="20892"/>
    <cellStyle name="Normal 5 3 3 2 5 5 2" xfId="20893"/>
    <cellStyle name="Normal 5 3 3 2 5 5 2 2" xfId="20894"/>
    <cellStyle name="Normal 5 3 3 2 5 5 2 2 2" xfId="20895"/>
    <cellStyle name="Normal 5 3 3 2 5 5 2 3" xfId="20896"/>
    <cellStyle name="Normal 5 3 3 2 5 5 3" xfId="20897"/>
    <cellStyle name="Normal 5 3 3 2 5 5 3 2" xfId="20898"/>
    <cellStyle name="Normal 5 3 3 2 5 5 4" xfId="20899"/>
    <cellStyle name="Normal 5 3 3 2 5 6" xfId="20900"/>
    <cellStyle name="Normal 5 3 3 2 5 6 2" xfId="20901"/>
    <cellStyle name="Normal 5 3 3 2 5 6 2 2" xfId="20902"/>
    <cellStyle name="Normal 5 3 3 2 5 6 3" xfId="20903"/>
    <cellStyle name="Normal 5 3 3 2 5 7" xfId="20904"/>
    <cellStyle name="Normal 5 3 3 2 5 7 2" xfId="20905"/>
    <cellStyle name="Normal 5 3 3 2 5 8" xfId="20906"/>
    <cellStyle name="Normal 5 3 3 2 6" xfId="20907"/>
    <cellStyle name="Normal 5 3 3 2 6 2" xfId="20908"/>
    <cellStyle name="Normal 5 3 3 2 6 2 2" xfId="20909"/>
    <cellStyle name="Normal 5 3 3 2 6 2 2 2" xfId="20910"/>
    <cellStyle name="Normal 5 3 3 2 6 2 2 2 2" xfId="20911"/>
    <cellStyle name="Normal 5 3 3 2 6 2 2 2 2 2" xfId="20912"/>
    <cellStyle name="Normal 5 3 3 2 6 2 2 2 2 2 2" xfId="20913"/>
    <cellStyle name="Normal 5 3 3 2 6 2 2 2 2 3" xfId="20914"/>
    <cellStyle name="Normal 5 3 3 2 6 2 2 2 3" xfId="20915"/>
    <cellStyle name="Normal 5 3 3 2 6 2 2 2 3 2" xfId="20916"/>
    <cellStyle name="Normal 5 3 3 2 6 2 2 2 4" xfId="20917"/>
    <cellStyle name="Normal 5 3 3 2 6 2 2 3" xfId="20918"/>
    <cellStyle name="Normal 5 3 3 2 6 2 2 3 2" xfId="20919"/>
    <cellStyle name="Normal 5 3 3 2 6 2 2 3 2 2" xfId="20920"/>
    <cellStyle name="Normal 5 3 3 2 6 2 2 3 3" xfId="20921"/>
    <cellStyle name="Normal 5 3 3 2 6 2 2 4" xfId="20922"/>
    <cellStyle name="Normal 5 3 3 2 6 2 2 4 2" xfId="20923"/>
    <cellStyle name="Normal 5 3 3 2 6 2 2 5" xfId="20924"/>
    <cellStyle name="Normal 5 3 3 2 6 2 3" xfId="20925"/>
    <cellStyle name="Normal 5 3 3 2 6 2 3 2" xfId="20926"/>
    <cellStyle name="Normal 5 3 3 2 6 2 3 2 2" xfId="20927"/>
    <cellStyle name="Normal 5 3 3 2 6 2 3 2 2 2" xfId="20928"/>
    <cellStyle name="Normal 5 3 3 2 6 2 3 2 3" xfId="20929"/>
    <cellStyle name="Normal 5 3 3 2 6 2 3 3" xfId="20930"/>
    <cellStyle name="Normal 5 3 3 2 6 2 3 3 2" xfId="20931"/>
    <cellStyle name="Normal 5 3 3 2 6 2 3 4" xfId="20932"/>
    <cellStyle name="Normal 5 3 3 2 6 2 4" xfId="20933"/>
    <cellStyle name="Normal 5 3 3 2 6 2 4 2" xfId="20934"/>
    <cellStyle name="Normal 5 3 3 2 6 2 4 2 2" xfId="20935"/>
    <cellStyle name="Normal 5 3 3 2 6 2 4 2 2 2" xfId="20936"/>
    <cellStyle name="Normal 5 3 3 2 6 2 4 2 3" xfId="20937"/>
    <cellStyle name="Normal 5 3 3 2 6 2 4 3" xfId="20938"/>
    <cellStyle name="Normal 5 3 3 2 6 2 4 3 2" xfId="20939"/>
    <cellStyle name="Normal 5 3 3 2 6 2 4 4" xfId="20940"/>
    <cellStyle name="Normal 5 3 3 2 6 2 5" xfId="20941"/>
    <cellStyle name="Normal 5 3 3 2 6 2 5 2" xfId="20942"/>
    <cellStyle name="Normal 5 3 3 2 6 2 5 2 2" xfId="20943"/>
    <cellStyle name="Normal 5 3 3 2 6 2 5 3" xfId="20944"/>
    <cellStyle name="Normal 5 3 3 2 6 2 6" xfId="20945"/>
    <cellStyle name="Normal 5 3 3 2 6 2 6 2" xfId="20946"/>
    <cellStyle name="Normal 5 3 3 2 6 2 7" xfId="20947"/>
    <cellStyle name="Normal 5 3 3 2 6 3" xfId="20948"/>
    <cellStyle name="Normal 5 3 3 2 6 3 2" xfId="20949"/>
    <cellStyle name="Normal 5 3 3 2 6 3 2 2" xfId="20950"/>
    <cellStyle name="Normal 5 3 3 2 6 3 2 2 2" xfId="20951"/>
    <cellStyle name="Normal 5 3 3 2 6 3 2 2 2 2" xfId="20952"/>
    <cellStyle name="Normal 5 3 3 2 6 3 2 2 3" xfId="20953"/>
    <cellStyle name="Normal 5 3 3 2 6 3 2 3" xfId="20954"/>
    <cellStyle name="Normal 5 3 3 2 6 3 2 3 2" xfId="20955"/>
    <cellStyle name="Normal 5 3 3 2 6 3 2 4" xfId="20956"/>
    <cellStyle name="Normal 5 3 3 2 6 3 3" xfId="20957"/>
    <cellStyle name="Normal 5 3 3 2 6 3 3 2" xfId="20958"/>
    <cellStyle name="Normal 5 3 3 2 6 3 3 2 2" xfId="20959"/>
    <cellStyle name="Normal 5 3 3 2 6 3 3 3" xfId="20960"/>
    <cellStyle name="Normal 5 3 3 2 6 3 4" xfId="20961"/>
    <cellStyle name="Normal 5 3 3 2 6 3 4 2" xfId="20962"/>
    <cellStyle name="Normal 5 3 3 2 6 3 5" xfId="20963"/>
    <cellStyle name="Normal 5 3 3 2 6 4" xfId="20964"/>
    <cellStyle name="Normal 5 3 3 2 6 4 2" xfId="20965"/>
    <cellStyle name="Normal 5 3 3 2 6 4 2 2" xfId="20966"/>
    <cellStyle name="Normal 5 3 3 2 6 4 2 2 2" xfId="20967"/>
    <cellStyle name="Normal 5 3 3 2 6 4 2 3" xfId="20968"/>
    <cellStyle name="Normal 5 3 3 2 6 4 3" xfId="20969"/>
    <cellStyle name="Normal 5 3 3 2 6 4 3 2" xfId="20970"/>
    <cellStyle name="Normal 5 3 3 2 6 4 4" xfId="20971"/>
    <cellStyle name="Normal 5 3 3 2 6 5" xfId="20972"/>
    <cellStyle name="Normal 5 3 3 2 6 5 2" xfId="20973"/>
    <cellStyle name="Normal 5 3 3 2 6 5 2 2" xfId="20974"/>
    <cellStyle name="Normal 5 3 3 2 6 5 2 2 2" xfId="20975"/>
    <cellStyle name="Normal 5 3 3 2 6 5 2 3" xfId="20976"/>
    <cellStyle name="Normal 5 3 3 2 6 5 3" xfId="20977"/>
    <cellStyle name="Normal 5 3 3 2 6 5 3 2" xfId="20978"/>
    <cellStyle name="Normal 5 3 3 2 6 5 4" xfId="20979"/>
    <cellStyle name="Normal 5 3 3 2 6 6" xfId="20980"/>
    <cellStyle name="Normal 5 3 3 2 6 6 2" xfId="20981"/>
    <cellStyle name="Normal 5 3 3 2 6 6 2 2" xfId="20982"/>
    <cellStyle name="Normal 5 3 3 2 6 6 3" xfId="20983"/>
    <cellStyle name="Normal 5 3 3 2 6 7" xfId="20984"/>
    <cellStyle name="Normal 5 3 3 2 6 7 2" xfId="20985"/>
    <cellStyle name="Normal 5 3 3 2 6 8" xfId="20986"/>
    <cellStyle name="Normal 5 3 3 2 7" xfId="20987"/>
    <cellStyle name="Normal 5 3 3 2 7 2" xfId="20988"/>
    <cellStyle name="Normal 5 3 3 2 7 2 2" xfId="20989"/>
    <cellStyle name="Normal 5 3 3 2 7 2 2 2" xfId="20990"/>
    <cellStyle name="Normal 5 3 3 2 7 2 2 2 2" xfId="20991"/>
    <cellStyle name="Normal 5 3 3 2 7 2 2 2 2 2" xfId="20992"/>
    <cellStyle name="Normal 5 3 3 2 7 2 2 2 3" xfId="20993"/>
    <cellStyle name="Normal 5 3 3 2 7 2 2 3" xfId="20994"/>
    <cellStyle name="Normal 5 3 3 2 7 2 2 3 2" xfId="20995"/>
    <cellStyle name="Normal 5 3 3 2 7 2 2 4" xfId="20996"/>
    <cellStyle name="Normal 5 3 3 2 7 2 3" xfId="20997"/>
    <cellStyle name="Normal 5 3 3 2 7 2 3 2" xfId="20998"/>
    <cellStyle name="Normal 5 3 3 2 7 2 3 2 2" xfId="20999"/>
    <cellStyle name="Normal 5 3 3 2 7 2 3 3" xfId="21000"/>
    <cellStyle name="Normal 5 3 3 2 7 2 4" xfId="21001"/>
    <cellStyle name="Normal 5 3 3 2 7 2 4 2" xfId="21002"/>
    <cellStyle name="Normal 5 3 3 2 7 2 5" xfId="21003"/>
    <cellStyle name="Normal 5 3 3 2 7 3" xfId="21004"/>
    <cellStyle name="Normal 5 3 3 2 7 3 2" xfId="21005"/>
    <cellStyle name="Normal 5 3 3 2 7 3 2 2" xfId="21006"/>
    <cellStyle name="Normal 5 3 3 2 7 3 2 2 2" xfId="21007"/>
    <cellStyle name="Normal 5 3 3 2 7 3 2 3" xfId="21008"/>
    <cellStyle name="Normal 5 3 3 2 7 3 3" xfId="21009"/>
    <cellStyle name="Normal 5 3 3 2 7 3 3 2" xfId="21010"/>
    <cellStyle name="Normal 5 3 3 2 7 3 4" xfId="21011"/>
    <cellStyle name="Normal 5 3 3 2 7 4" xfId="21012"/>
    <cellStyle name="Normal 5 3 3 2 7 4 2" xfId="21013"/>
    <cellStyle name="Normal 5 3 3 2 7 4 2 2" xfId="21014"/>
    <cellStyle name="Normal 5 3 3 2 7 4 2 2 2" xfId="21015"/>
    <cellStyle name="Normal 5 3 3 2 7 4 2 3" xfId="21016"/>
    <cellStyle name="Normal 5 3 3 2 7 4 3" xfId="21017"/>
    <cellStyle name="Normal 5 3 3 2 7 4 3 2" xfId="21018"/>
    <cellStyle name="Normal 5 3 3 2 7 4 4" xfId="21019"/>
    <cellStyle name="Normal 5 3 3 2 7 5" xfId="21020"/>
    <cellStyle name="Normal 5 3 3 2 7 5 2" xfId="21021"/>
    <cellStyle name="Normal 5 3 3 2 7 5 2 2" xfId="21022"/>
    <cellStyle name="Normal 5 3 3 2 7 5 3" xfId="21023"/>
    <cellStyle name="Normal 5 3 3 2 7 6" xfId="21024"/>
    <cellStyle name="Normal 5 3 3 2 7 6 2" xfId="21025"/>
    <cellStyle name="Normal 5 3 3 2 7 7" xfId="21026"/>
    <cellStyle name="Normal 5 3 3 2 8" xfId="21027"/>
    <cellStyle name="Normal 5 3 3 2 8 2" xfId="21028"/>
    <cellStyle name="Normal 5 3 3 2 8 2 2" xfId="21029"/>
    <cellStyle name="Normal 5 3 3 2 8 2 2 2" xfId="21030"/>
    <cellStyle name="Normal 5 3 3 2 8 2 2 2 2" xfId="21031"/>
    <cellStyle name="Normal 5 3 3 2 8 2 2 3" xfId="21032"/>
    <cellStyle name="Normal 5 3 3 2 8 2 3" xfId="21033"/>
    <cellStyle name="Normal 5 3 3 2 8 2 3 2" xfId="21034"/>
    <cellStyle name="Normal 5 3 3 2 8 2 4" xfId="21035"/>
    <cellStyle name="Normal 5 3 3 2 8 3" xfId="21036"/>
    <cellStyle name="Normal 5 3 3 2 8 3 2" xfId="21037"/>
    <cellStyle name="Normal 5 3 3 2 8 3 2 2" xfId="21038"/>
    <cellStyle name="Normal 5 3 3 2 8 3 2 2 2" xfId="21039"/>
    <cellStyle name="Normal 5 3 3 2 8 3 2 3" xfId="21040"/>
    <cellStyle name="Normal 5 3 3 2 8 3 3" xfId="21041"/>
    <cellStyle name="Normal 5 3 3 2 8 3 3 2" xfId="21042"/>
    <cellStyle name="Normal 5 3 3 2 8 3 4" xfId="21043"/>
    <cellStyle name="Normal 5 3 3 2 8 4" xfId="21044"/>
    <cellStyle name="Normal 5 3 3 2 8 4 2" xfId="21045"/>
    <cellStyle name="Normal 5 3 3 2 8 4 2 2" xfId="21046"/>
    <cellStyle name="Normal 5 3 3 2 8 4 3" xfId="21047"/>
    <cellStyle name="Normal 5 3 3 2 8 5" xfId="21048"/>
    <cellStyle name="Normal 5 3 3 2 8 5 2" xfId="21049"/>
    <cellStyle name="Normal 5 3 3 2 8 6" xfId="21050"/>
    <cellStyle name="Normal 5 3 3 2 9" xfId="21051"/>
    <cellStyle name="Normal 5 3 3 2 9 2" xfId="21052"/>
    <cellStyle name="Normal 5 3 3 2 9 2 2" xfId="21053"/>
    <cellStyle name="Normal 5 3 3 2 9 2 2 2" xfId="21054"/>
    <cellStyle name="Normal 5 3 3 2 9 2 3" xfId="21055"/>
    <cellStyle name="Normal 5 3 3 2 9 3" xfId="21056"/>
    <cellStyle name="Normal 5 3 3 2 9 3 2" xfId="21057"/>
    <cellStyle name="Normal 5 3 3 2 9 4" xfId="21058"/>
    <cellStyle name="Normal 5 3 3 3" xfId="21059"/>
    <cellStyle name="Normal 5 3 3 3 10" xfId="21060"/>
    <cellStyle name="Normal 5 3 3 3 10 2" xfId="21061"/>
    <cellStyle name="Normal 5 3 3 3 10 2 2" xfId="21062"/>
    <cellStyle name="Normal 5 3 3 3 10 3" xfId="21063"/>
    <cellStyle name="Normal 5 3 3 3 11" xfId="21064"/>
    <cellStyle name="Normal 5 3 3 3 11 2" xfId="21065"/>
    <cellStyle name="Normal 5 3 3 3 12" xfId="21066"/>
    <cellStyle name="Normal 5 3 3 3 13" xfId="21067"/>
    <cellStyle name="Normal 5 3 3 3 2" xfId="21068"/>
    <cellStyle name="Normal 5 3 3 3 2 2" xfId="21069"/>
    <cellStyle name="Normal 5 3 3 3 2 2 2" xfId="21070"/>
    <cellStyle name="Normal 5 3 3 3 2 2 2 2" xfId="21071"/>
    <cellStyle name="Normal 5 3 3 3 2 2 2 2 2" xfId="21072"/>
    <cellStyle name="Normal 5 3 3 3 2 2 2 2 2 2" xfId="21073"/>
    <cellStyle name="Normal 5 3 3 3 2 2 2 2 2 2 2" xfId="21074"/>
    <cellStyle name="Normal 5 3 3 3 2 2 2 2 2 3" xfId="21075"/>
    <cellStyle name="Normal 5 3 3 3 2 2 2 2 3" xfId="21076"/>
    <cellStyle name="Normal 5 3 3 3 2 2 2 2 3 2" xfId="21077"/>
    <cellStyle name="Normal 5 3 3 3 2 2 2 2 4" xfId="21078"/>
    <cellStyle name="Normal 5 3 3 3 2 2 2 3" xfId="21079"/>
    <cellStyle name="Normal 5 3 3 3 2 2 2 3 2" xfId="21080"/>
    <cellStyle name="Normal 5 3 3 3 2 2 2 3 2 2" xfId="21081"/>
    <cellStyle name="Normal 5 3 3 3 2 2 2 3 3" xfId="21082"/>
    <cellStyle name="Normal 5 3 3 3 2 2 2 4" xfId="21083"/>
    <cellStyle name="Normal 5 3 3 3 2 2 2 4 2" xfId="21084"/>
    <cellStyle name="Normal 5 3 3 3 2 2 2 5" xfId="21085"/>
    <cellStyle name="Normal 5 3 3 3 2 2 3" xfId="21086"/>
    <cellStyle name="Normal 5 3 3 3 2 2 3 2" xfId="21087"/>
    <cellStyle name="Normal 5 3 3 3 2 2 3 2 2" xfId="21088"/>
    <cellStyle name="Normal 5 3 3 3 2 2 3 2 2 2" xfId="21089"/>
    <cellStyle name="Normal 5 3 3 3 2 2 3 2 3" xfId="21090"/>
    <cellStyle name="Normal 5 3 3 3 2 2 3 3" xfId="21091"/>
    <cellStyle name="Normal 5 3 3 3 2 2 3 3 2" xfId="21092"/>
    <cellStyle name="Normal 5 3 3 3 2 2 3 4" xfId="21093"/>
    <cellStyle name="Normal 5 3 3 3 2 2 4" xfId="21094"/>
    <cellStyle name="Normal 5 3 3 3 2 2 4 2" xfId="21095"/>
    <cellStyle name="Normal 5 3 3 3 2 2 4 2 2" xfId="21096"/>
    <cellStyle name="Normal 5 3 3 3 2 2 4 2 2 2" xfId="21097"/>
    <cellStyle name="Normal 5 3 3 3 2 2 4 2 3" xfId="21098"/>
    <cellStyle name="Normal 5 3 3 3 2 2 4 3" xfId="21099"/>
    <cellStyle name="Normal 5 3 3 3 2 2 4 3 2" xfId="21100"/>
    <cellStyle name="Normal 5 3 3 3 2 2 4 4" xfId="21101"/>
    <cellStyle name="Normal 5 3 3 3 2 2 5" xfId="21102"/>
    <cellStyle name="Normal 5 3 3 3 2 2 5 2" xfId="21103"/>
    <cellStyle name="Normal 5 3 3 3 2 2 5 2 2" xfId="21104"/>
    <cellStyle name="Normal 5 3 3 3 2 2 5 3" xfId="21105"/>
    <cellStyle name="Normal 5 3 3 3 2 2 6" xfId="21106"/>
    <cellStyle name="Normal 5 3 3 3 2 2 6 2" xfId="21107"/>
    <cellStyle name="Normal 5 3 3 3 2 2 7" xfId="21108"/>
    <cellStyle name="Normal 5 3 3 3 2 3" xfId="21109"/>
    <cellStyle name="Normal 5 3 3 3 2 3 2" xfId="21110"/>
    <cellStyle name="Normal 5 3 3 3 2 3 2 2" xfId="21111"/>
    <cellStyle name="Normal 5 3 3 3 2 3 2 2 2" xfId="21112"/>
    <cellStyle name="Normal 5 3 3 3 2 3 2 2 2 2" xfId="21113"/>
    <cellStyle name="Normal 5 3 3 3 2 3 2 2 3" xfId="21114"/>
    <cellStyle name="Normal 5 3 3 3 2 3 2 3" xfId="21115"/>
    <cellStyle name="Normal 5 3 3 3 2 3 2 3 2" xfId="21116"/>
    <cellStyle name="Normal 5 3 3 3 2 3 2 4" xfId="21117"/>
    <cellStyle name="Normal 5 3 3 3 2 3 3" xfId="21118"/>
    <cellStyle name="Normal 5 3 3 3 2 3 3 2" xfId="21119"/>
    <cellStyle name="Normal 5 3 3 3 2 3 3 2 2" xfId="21120"/>
    <cellStyle name="Normal 5 3 3 3 2 3 3 2 2 2" xfId="21121"/>
    <cellStyle name="Normal 5 3 3 3 2 3 3 2 3" xfId="21122"/>
    <cellStyle name="Normal 5 3 3 3 2 3 3 3" xfId="21123"/>
    <cellStyle name="Normal 5 3 3 3 2 3 3 3 2" xfId="21124"/>
    <cellStyle name="Normal 5 3 3 3 2 3 3 4" xfId="21125"/>
    <cellStyle name="Normal 5 3 3 3 2 3 4" xfId="21126"/>
    <cellStyle name="Normal 5 3 3 3 2 3 4 2" xfId="21127"/>
    <cellStyle name="Normal 5 3 3 3 2 3 4 2 2" xfId="21128"/>
    <cellStyle name="Normal 5 3 3 3 2 3 4 3" xfId="21129"/>
    <cellStyle name="Normal 5 3 3 3 2 3 5" xfId="21130"/>
    <cellStyle name="Normal 5 3 3 3 2 3 5 2" xfId="21131"/>
    <cellStyle name="Normal 5 3 3 3 2 3 6" xfId="21132"/>
    <cellStyle name="Normal 5 3 3 3 2 4" xfId="21133"/>
    <cellStyle name="Normal 5 3 3 3 2 4 2" xfId="21134"/>
    <cellStyle name="Normal 5 3 3 3 2 4 2 2" xfId="21135"/>
    <cellStyle name="Normal 5 3 3 3 2 4 2 2 2" xfId="21136"/>
    <cellStyle name="Normal 5 3 3 3 2 4 2 3" xfId="21137"/>
    <cellStyle name="Normal 5 3 3 3 2 4 3" xfId="21138"/>
    <cellStyle name="Normal 5 3 3 3 2 4 3 2" xfId="21139"/>
    <cellStyle name="Normal 5 3 3 3 2 4 4" xfId="21140"/>
    <cellStyle name="Normal 5 3 3 3 2 5" xfId="21141"/>
    <cellStyle name="Normal 5 3 3 3 2 5 2" xfId="21142"/>
    <cellStyle name="Normal 5 3 3 3 2 5 2 2" xfId="21143"/>
    <cellStyle name="Normal 5 3 3 3 2 5 2 2 2" xfId="21144"/>
    <cellStyle name="Normal 5 3 3 3 2 5 2 3" xfId="21145"/>
    <cellStyle name="Normal 5 3 3 3 2 5 3" xfId="21146"/>
    <cellStyle name="Normal 5 3 3 3 2 5 3 2" xfId="21147"/>
    <cellStyle name="Normal 5 3 3 3 2 5 4" xfId="21148"/>
    <cellStyle name="Normal 5 3 3 3 2 6" xfId="21149"/>
    <cellStyle name="Normal 5 3 3 3 2 6 2" xfId="21150"/>
    <cellStyle name="Normal 5 3 3 3 2 6 2 2" xfId="21151"/>
    <cellStyle name="Normal 5 3 3 3 2 6 3" xfId="21152"/>
    <cellStyle name="Normal 5 3 3 3 2 7" xfId="21153"/>
    <cellStyle name="Normal 5 3 3 3 2 7 2" xfId="21154"/>
    <cellStyle name="Normal 5 3 3 3 2 8" xfId="21155"/>
    <cellStyle name="Normal 5 3 3 3 2 9" xfId="21156"/>
    <cellStyle name="Normal 5 3 3 3 3" xfId="21157"/>
    <cellStyle name="Normal 5 3 3 3 3 2" xfId="21158"/>
    <cellStyle name="Normal 5 3 3 3 3 2 2" xfId="21159"/>
    <cellStyle name="Normal 5 3 3 3 3 2 2 2" xfId="21160"/>
    <cellStyle name="Normal 5 3 3 3 3 2 2 2 2" xfId="21161"/>
    <cellStyle name="Normal 5 3 3 3 3 2 2 2 2 2" xfId="21162"/>
    <cellStyle name="Normal 5 3 3 3 3 2 2 2 2 2 2" xfId="21163"/>
    <cellStyle name="Normal 5 3 3 3 3 2 2 2 2 3" xfId="21164"/>
    <cellStyle name="Normal 5 3 3 3 3 2 2 2 3" xfId="21165"/>
    <cellStyle name="Normal 5 3 3 3 3 2 2 2 3 2" xfId="21166"/>
    <cellStyle name="Normal 5 3 3 3 3 2 2 2 4" xfId="21167"/>
    <cellStyle name="Normal 5 3 3 3 3 2 2 3" xfId="21168"/>
    <cellStyle name="Normal 5 3 3 3 3 2 2 3 2" xfId="21169"/>
    <cellStyle name="Normal 5 3 3 3 3 2 2 3 2 2" xfId="21170"/>
    <cellStyle name="Normal 5 3 3 3 3 2 2 3 3" xfId="21171"/>
    <cellStyle name="Normal 5 3 3 3 3 2 2 4" xfId="21172"/>
    <cellStyle name="Normal 5 3 3 3 3 2 2 4 2" xfId="21173"/>
    <cellStyle name="Normal 5 3 3 3 3 2 2 5" xfId="21174"/>
    <cellStyle name="Normal 5 3 3 3 3 2 3" xfId="21175"/>
    <cellStyle name="Normal 5 3 3 3 3 2 3 2" xfId="21176"/>
    <cellStyle name="Normal 5 3 3 3 3 2 3 2 2" xfId="21177"/>
    <cellStyle name="Normal 5 3 3 3 3 2 3 2 2 2" xfId="21178"/>
    <cellStyle name="Normal 5 3 3 3 3 2 3 2 3" xfId="21179"/>
    <cellStyle name="Normal 5 3 3 3 3 2 3 3" xfId="21180"/>
    <cellStyle name="Normal 5 3 3 3 3 2 3 3 2" xfId="21181"/>
    <cellStyle name="Normal 5 3 3 3 3 2 3 4" xfId="21182"/>
    <cellStyle name="Normal 5 3 3 3 3 2 4" xfId="21183"/>
    <cellStyle name="Normal 5 3 3 3 3 2 4 2" xfId="21184"/>
    <cellStyle name="Normal 5 3 3 3 3 2 4 2 2" xfId="21185"/>
    <cellStyle name="Normal 5 3 3 3 3 2 4 2 2 2" xfId="21186"/>
    <cellStyle name="Normal 5 3 3 3 3 2 4 2 3" xfId="21187"/>
    <cellStyle name="Normal 5 3 3 3 3 2 4 3" xfId="21188"/>
    <cellStyle name="Normal 5 3 3 3 3 2 4 3 2" xfId="21189"/>
    <cellStyle name="Normal 5 3 3 3 3 2 4 4" xfId="21190"/>
    <cellStyle name="Normal 5 3 3 3 3 2 5" xfId="21191"/>
    <cellStyle name="Normal 5 3 3 3 3 2 5 2" xfId="21192"/>
    <cellStyle name="Normal 5 3 3 3 3 2 5 2 2" xfId="21193"/>
    <cellStyle name="Normal 5 3 3 3 3 2 5 3" xfId="21194"/>
    <cellStyle name="Normal 5 3 3 3 3 2 6" xfId="21195"/>
    <cellStyle name="Normal 5 3 3 3 3 2 6 2" xfId="21196"/>
    <cellStyle name="Normal 5 3 3 3 3 2 7" xfId="21197"/>
    <cellStyle name="Normal 5 3 3 3 3 3" xfId="21198"/>
    <cellStyle name="Normal 5 3 3 3 3 3 2" xfId="21199"/>
    <cellStyle name="Normal 5 3 3 3 3 3 2 2" xfId="21200"/>
    <cellStyle name="Normal 5 3 3 3 3 3 2 2 2" xfId="21201"/>
    <cellStyle name="Normal 5 3 3 3 3 3 2 2 2 2" xfId="21202"/>
    <cellStyle name="Normal 5 3 3 3 3 3 2 2 3" xfId="21203"/>
    <cellStyle name="Normal 5 3 3 3 3 3 2 3" xfId="21204"/>
    <cellStyle name="Normal 5 3 3 3 3 3 2 3 2" xfId="21205"/>
    <cellStyle name="Normal 5 3 3 3 3 3 2 4" xfId="21206"/>
    <cellStyle name="Normal 5 3 3 3 3 3 3" xfId="21207"/>
    <cellStyle name="Normal 5 3 3 3 3 3 3 2" xfId="21208"/>
    <cellStyle name="Normal 5 3 3 3 3 3 3 2 2" xfId="21209"/>
    <cellStyle name="Normal 5 3 3 3 3 3 3 2 2 2" xfId="21210"/>
    <cellStyle name="Normal 5 3 3 3 3 3 3 2 3" xfId="21211"/>
    <cellStyle name="Normal 5 3 3 3 3 3 3 3" xfId="21212"/>
    <cellStyle name="Normal 5 3 3 3 3 3 3 3 2" xfId="21213"/>
    <cellStyle name="Normal 5 3 3 3 3 3 3 4" xfId="21214"/>
    <cellStyle name="Normal 5 3 3 3 3 3 4" xfId="21215"/>
    <cellStyle name="Normal 5 3 3 3 3 3 4 2" xfId="21216"/>
    <cellStyle name="Normal 5 3 3 3 3 3 4 2 2" xfId="21217"/>
    <cellStyle name="Normal 5 3 3 3 3 3 4 3" xfId="21218"/>
    <cellStyle name="Normal 5 3 3 3 3 3 5" xfId="21219"/>
    <cellStyle name="Normal 5 3 3 3 3 3 5 2" xfId="21220"/>
    <cellStyle name="Normal 5 3 3 3 3 3 6" xfId="21221"/>
    <cellStyle name="Normal 5 3 3 3 3 4" xfId="21222"/>
    <cellStyle name="Normal 5 3 3 3 3 4 2" xfId="21223"/>
    <cellStyle name="Normal 5 3 3 3 3 4 2 2" xfId="21224"/>
    <cellStyle name="Normal 5 3 3 3 3 4 2 2 2" xfId="21225"/>
    <cellStyle name="Normal 5 3 3 3 3 4 2 3" xfId="21226"/>
    <cellStyle name="Normal 5 3 3 3 3 4 3" xfId="21227"/>
    <cellStyle name="Normal 5 3 3 3 3 4 3 2" xfId="21228"/>
    <cellStyle name="Normal 5 3 3 3 3 4 4" xfId="21229"/>
    <cellStyle name="Normal 5 3 3 3 3 5" xfId="21230"/>
    <cellStyle name="Normal 5 3 3 3 3 5 2" xfId="21231"/>
    <cellStyle name="Normal 5 3 3 3 3 5 2 2" xfId="21232"/>
    <cellStyle name="Normal 5 3 3 3 3 5 2 2 2" xfId="21233"/>
    <cellStyle name="Normal 5 3 3 3 3 5 2 3" xfId="21234"/>
    <cellStyle name="Normal 5 3 3 3 3 5 3" xfId="21235"/>
    <cellStyle name="Normal 5 3 3 3 3 5 3 2" xfId="21236"/>
    <cellStyle name="Normal 5 3 3 3 3 5 4" xfId="21237"/>
    <cellStyle name="Normal 5 3 3 3 3 6" xfId="21238"/>
    <cellStyle name="Normal 5 3 3 3 3 6 2" xfId="21239"/>
    <cellStyle name="Normal 5 3 3 3 3 6 2 2" xfId="21240"/>
    <cellStyle name="Normal 5 3 3 3 3 6 3" xfId="21241"/>
    <cellStyle name="Normal 5 3 3 3 3 7" xfId="21242"/>
    <cellStyle name="Normal 5 3 3 3 3 7 2" xfId="21243"/>
    <cellStyle name="Normal 5 3 3 3 3 8" xfId="21244"/>
    <cellStyle name="Normal 5 3 3 3 3 9" xfId="21245"/>
    <cellStyle name="Normal 5 3 3 3 4" xfId="21246"/>
    <cellStyle name="Normal 5 3 3 3 4 2" xfId="21247"/>
    <cellStyle name="Normal 5 3 3 3 4 2 2" xfId="21248"/>
    <cellStyle name="Normal 5 3 3 3 4 2 2 2" xfId="21249"/>
    <cellStyle name="Normal 5 3 3 3 4 2 2 2 2" xfId="21250"/>
    <cellStyle name="Normal 5 3 3 3 4 2 2 2 2 2" xfId="21251"/>
    <cellStyle name="Normal 5 3 3 3 4 2 2 2 2 2 2" xfId="21252"/>
    <cellStyle name="Normal 5 3 3 3 4 2 2 2 2 3" xfId="21253"/>
    <cellStyle name="Normal 5 3 3 3 4 2 2 2 3" xfId="21254"/>
    <cellStyle name="Normal 5 3 3 3 4 2 2 2 3 2" xfId="21255"/>
    <cellStyle name="Normal 5 3 3 3 4 2 2 2 4" xfId="21256"/>
    <cellStyle name="Normal 5 3 3 3 4 2 2 3" xfId="21257"/>
    <cellStyle name="Normal 5 3 3 3 4 2 2 3 2" xfId="21258"/>
    <cellStyle name="Normal 5 3 3 3 4 2 2 3 2 2" xfId="21259"/>
    <cellStyle name="Normal 5 3 3 3 4 2 2 3 3" xfId="21260"/>
    <cellStyle name="Normal 5 3 3 3 4 2 2 4" xfId="21261"/>
    <cellStyle name="Normal 5 3 3 3 4 2 2 4 2" xfId="21262"/>
    <cellStyle name="Normal 5 3 3 3 4 2 2 5" xfId="21263"/>
    <cellStyle name="Normal 5 3 3 3 4 2 3" xfId="21264"/>
    <cellStyle name="Normal 5 3 3 3 4 2 3 2" xfId="21265"/>
    <cellStyle name="Normal 5 3 3 3 4 2 3 2 2" xfId="21266"/>
    <cellStyle name="Normal 5 3 3 3 4 2 3 2 2 2" xfId="21267"/>
    <cellStyle name="Normal 5 3 3 3 4 2 3 2 3" xfId="21268"/>
    <cellStyle name="Normal 5 3 3 3 4 2 3 3" xfId="21269"/>
    <cellStyle name="Normal 5 3 3 3 4 2 3 3 2" xfId="21270"/>
    <cellStyle name="Normal 5 3 3 3 4 2 3 4" xfId="21271"/>
    <cellStyle name="Normal 5 3 3 3 4 2 4" xfId="21272"/>
    <cellStyle name="Normal 5 3 3 3 4 2 4 2" xfId="21273"/>
    <cellStyle name="Normal 5 3 3 3 4 2 4 2 2" xfId="21274"/>
    <cellStyle name="Normal 5 3 3 3 4 2 4 2 2 2" xfId="21275"/>
    <cellStyle name="Normal 5 3 3 3 4 2 4 2 3" xfId="21276"/>
    <cellStyle name="Normal 5 3 3 3 4 2 4 3" xfId="21277"/>
    <cellStyle name="Normal 5 3 3 3 4 2 4 3 2" xfId="21278"/>
    <cellStyle name="Normal 5 3 3 3 4 2 4 4" xfId="21279"/>
    <cellStyle name="Normal 5 3 3 3 4 2 5" xfId="21280"/>
    <cellStyle name="Normal 5 3 3 3 4 2 5 2" xfId="21281"/>
    <cellStyle name="Normal 5 3 3 3 4 2 5 2 2" xfId="21282"/>
    <cellStyle name="Normal 5 3 3 3 4 2 5 3" xfId="21283"/>
    <cellStyle name="Normal 5 3 3 3 4 2 6" xfId="21284"/>
    <cellStyle name="Normal 5 3 3 3 4 2 6 2" xfId="21285"/>
    <cellStyle name="Normal 5 3 3 3 4 2 7" xfId="21286"/>
    <cellStyle name="Normal 5 3 3 3 4 3" xfId="21287"/>
    <cellStyle name="Normal 5 3 3 3 4 3 2" xfId="21288"/>
    <cellStyle name="Normal 5 3 3 3 4 3 2 2" xfId="21289"/>
    <cellStyle name="Normal 5 3 3 3 4 3 2 2 2" xfId="21290"/>
    <cellStyle name="Normal 5 3 3 3 4 3 2 2 2 2" xfId="21291"/>
    <cellStyle name="Normal 5 3 3 3 4 3 2 2 3" xfId="21292"/>
    <cellStyle name="Normal 5 3 3 3 4 3 2 3" xfId="21293"/>
    <cellStyle name="Normal 5 3 3 3 4 3 2 3 2" xfId="21294"/>
    <cellStyle name="Normal 5 3 3 3 4 3 2 4" xfId="21295"/>
    <cellStyle name="Normal 5 3 3 3 4 3 3" xfId="21296"/>
    <cellStyle name="Normal 5 3 3 3 4 3 3 2" xfId="21297"/>
    <cellStyle name="Normal 5 3 3 3 4 3 3 2 2" xfId="21298"/>
    <cellStyle name="Normal 5 3 3 3 4 3 3 3" xfId="21299"/>
    <cellStyle name="Normal 5 3 3 3 4 3 4" xfId="21300"/>
    <cellStyle name="Normal 5 3 3 3 4 3 4 2" xfId="21301"/>
    <cellStyle name="Normal 5 3 3 3 4 3 5" xfId="21302"/>
    <cellStyle name="Normal 5 3 3 3 4 4" xfId="21303"/>
    <cellStyle name="Normal 5 3 3 3 4 4 2" xfId="21304"/>
    <cellStyle name="Normal 5 3 3 3 4 4 2 2" xfId="21305"/>
    <cellStyle name="Normal 5 3 3 3 4 4 2 2 2" xfId="21306"/>
    <cellStyle name="Normal 5 3 3 3 4 4 2 3" xfId="21307"/>
    <cellStyle name="Normal 5 3 3 3 4 4 3" xfId="21308"/>
    <cellStyle name="Normal 5 3 3 3 4 4 3 2" xfId="21309"/>
    <cellStyle name="Normal 5 3 3 3 4 4 4" xfId="21310"/>
    <cellStyle name="Normal 5 3 3 3 4 5" xfId="21311"/>
    <cellStyle name="Normal 5 3 3 3 4 5 2" xfId="21312"/>
    <cellStyle name="Normal 5 3 3 3 4 5 2 2" xfId="21313"/>
    <cellStyle name="Normal 5 3 3 3 4 5 2 2 2" xfId="21314"/>
    <cellStyle name="Normal 5 3 3 3 4 5 2 3" xfId="21315"/>
    <cellStyle name="Normal 5 3 3 3 4 5 3" xfId="21316"/>
    <cellStyle name="Normal 5 3 3 3 4 5 3 2" xfId="21317"/>
    <cellStyle name="Normal 5 3 3 3 4 5 4" xfId="21318"/>
    <cellStyle name="Normal 5 3 3 3 4 6" xfId="21319"/>
    <cellStyle name="Normal 5 3 3 3 4 6 2" xfId="21320"/>
    <cellStyle name="Normal 5 3 3 3 4 6 2 2" xfId="21321"/>
    <cellStyle name="Normal 5 3 3 3 4 6 3" xfId="21322"/>
    <cellStyle name="Normal 5 3 3 3 4 7" xfId="21323"/>
    <cellStyle name="Normal 5 3 3 3 4 7 2" xfId="21324"/>
    <cellStyle name="Normal 5 3 3 3 4 8" xfId="21325"/>
    <cellStyle name="Normal 5 3 3 3 5" xfId="21326"/>
    <cellStyle name="Normal 5 3 3 3 5 2" xfId="21327"/>
    <cellStyle name="Normal 5 3 3 3 5 2 2" xfId="21328"/>
    <cellStyle name="Normal 5 3 3 3 5 2 2 2" xfId="21329"/>
    <cellStyle name="Normal 5 3 3 3 5 2 2 2 2" xfId="21330"/>
    <cellStyle name="Normal 5 3 3 3 5 2 2 2 2 2" xfId="21331"/>
    <cellStyle name="Normal 5 3 3 3 5 2 2 2 2 2 2" xfId="21332"/>
    <cellStyle name="Normal 5 3 3 3 5 2 2 2 2 3" xfId="21333"/>
    <cellStyle name="Normal 5 3 3 3 5 2 2 2 3" xfId="21334"/>
    <cellStyle name="Normal 5 3 3 3 5 2 2 2 3 2" xfId="21335"/>
    <cellStyle name="Normal 5 3 3 3 5 2 2 2 4" xfId="21336"/>
    <cellStyle name="Normal 5 3 3 3 5 2 2 3" xfId="21337"/>
    <cellStyle name="Normal 5 3 3 3 5 2 2 3 2" xfId="21338"/>
    <cellStyle name="Normal 5 3 3 3 5 2 2 3 2 2" xfId="21339"/>
    <cellStyle name="Normal 5 3 3 3 5 2 2 3 3" xfId="21340"/>
    <cellStyle name="Normal 5 3 3 3 5 2 2 4" xfId="21341"/>
    <cellStyle name="Normal 5 3 3 3 5 2 2 4 2" xfId="21342"/>
    <cellStyle name="Normal 5 3 3 3 5 2 2 5" xfId="21343"/>
    <cellStyle name="Normal 5 3 3 3 5 2 3" xfId="21344"/>
    <cellStyle name="Normal 5 3 3 3 5 2 3 2" xfId="21345"/>
    <cellStyle name="Normal 5 3 3 3 5 2 3 2 2" xfId="21346"/>
    <cellStyle name="Normal 5 3 3 3 5 2 3 2 2 2" xfId="21347"/>
    <cellStyle name="Normal 5 3 3 3 5 2 3 2 3" xfId="21348"/>
    <cellStyle name="Normal 5 3 3 3 5 2 3 3" xfId="21349"/>
    <cellStyle name="Normal 5 3 3 3 5 2 3 3 2" xfId="21350"/>
    <cellStyle name="Normal 5 3 3 3 5 2 3 4" xfId="21351"/>
    <cellStyle name="Normal 5 3 3 3 5 2 4" xfId="21352"/>
    <cellStyle name="Normal 5 3 3 3 5 2 4 2" xfId="21353"/>
    <cellStyle name="Normal 5 3 3 3 5 2 4 2 2" xfId="21354"/>
    <cellStyle name="Normal 5 3 3 3 5 2 4 2 2 2" xfId="21355"/>
    <cellStyle name="Normal 5 3 3 3 5 2 4 2 3" xfId="21356"/>
    <cellStyle name="Normal 5 3 3 3 5 2 4 3" xfId="21357"/>
    <cellStyle name="Normal 5 3 3 3 5 2 4 3 2" xfId="21358"/>
    <cellStyle name="Normal 5 3 3 3 5 2 4 4" xfId="21359"/>
    <cellStyle name="Normal 5 3 3 3 5 2 5" xfId="21360"/>
    <cellStyle name="Normal 5 3 3 3 5 2 5 2" xfId="21361"/>
    <cellStyle name="Normal 5 3 3 3 5 2 5 2 2" xfId="21362"/>
    <cellStyle name="Normal 5 3 3 3 5 2 5 3" xfId="21363"/>
    <cellStyle name="Normal 5 3 3 3 5 2 6" xfId="21364"/>
    <cellStyle name="Normal 5 3 3 3 5 2 6 2" xfId="21365"/>
    <cellStyle name="Normal 5 3 3 3 5 2 7" xfId="21366"/>
    <cellStyle name="Normal 5 3 3 3 5 3" xfId="21367"/>
    <cellStyle name="Normal 5 3 3 3 5 3 2" xfId="21368"/>
    <cellStyle name="Normal 5 3 3 3 5 3 2 2" xfId="21369"/>
    <cellStyle name="Normal 5 3 3 3 5 3 2 2 2" xfId="21370"/>
    <cellStyle name="Normal 5 3 3 3 5 3 2 2 2 2" xfId="21371"/>
    <cellStyle name="Normal 5 3 3 3 5 3 2 2 3" xfId="21372"/>
    <cellStyle name="Normal 5 3 3 3 5 3 2 3" xfId="21373"/>
    <cellStyle name="Normal 5 3 3 3 5 3 2 3 2" xfId="21374"/>
    <cellStyle name="Normal 5 3 3 3 5 3 2 4" xfId="21375"/>
    <cellStyle name="Normal 5 3 3 3 5 3 3" xfId="21376"/>
    <cellStyle name="Normal 5 3 3 3 5 3 3 2" xfId="21377"/>
    <cellStyle name="Normal 5 3 3 3 5 3 3 2 2" xfId="21378"/>
    <cellStyle name="Normal 5 3 3 3 5 3 3 3" xfId="21379"/>
    <cellStyle name="Normal 5 3 3 3 5 3 4" xfId="21380"/>
    <cellStyle name="Normal 5 3 3 3 5 3 4 2" xfId="21381"/>
    <cellStyle name="Normal 5 3 3 3 5 3 5" xfId="21382"/>
    <cellStyle name="Normal 5 3 3 3 5 4" xfId="21383"/>
    <cellStyle name="Normal 5 3 3 3 5 4 2" xfId="21384"/>
    <cellStyle name="Normal 5 3 3 3 5 4 2 2" xfId="21385"/>
    <cellStyle name="Normal 5 3 3 3 5 4 2 2 2" xfId="21386"/>
    <cellStyle name="Normal 5 3 3 3 5 4 2 3" xfId="21387"/>
    <cellStyle name="Normal 5 3 3 3 5 4 3" xfId="21388"/>
    <cellStyle name="Normal 5 3 3 3 5 4 3 2" xfId="21389"/>
    <cellStyle name="Normal 5 3 3 3 5 4 4" xfId="21390"/>
    <cellStyle name="Normal 5 3 3 3 5 5" xfId="21391"/>
    <cellStyle name="Normal 5 3 3 3 5 5 2" xfId="21392"/>
    <cellStyle name="Normal 5 3 3 3 5 5 2 2" xfId="21393"/>
    <cellStyle name="Normal 5 3 3 3 5 5 2 2 2" xfId="21394"/>
    <cellStyle name="Normal 5 3 3 3 5 5 2 3" xfId="21395"/>
    <cellStyle name="Normal 5 3 3 3 5 5 3" xfId="21396"/>
    <cellStyle name="Normal 5 3 3 3 5 5 3 2" xfId="21397"/>
    <cellStyle name="Normal 5 3 3 3 5 5 4" xfId="21398"/>
    <cellStyle name="Normal 5 3 3 3 5 6" xfId="21399"/>
    <cellStyle name="Normal 5 3 3 3 5 6 2" xfId="21400"/>
    <cellStyle name="Normal 5 3 3 3 5 6 2 2" xfId="21401"/>
    <cellStyle name="Normal 5 3 3 3 5 6 3" xfId="21402"/>
    <cellStyle name="Normal 5 3 3 3 5 7" xfId="21403"/>
    <cellStyle name="Normal 5 3 3 3 5 7 2" xfId="21404"/>
    <cellStyle name="Normal 5 3 3 3 5 8" xfId="21405"/>
    <cellStyle name="Normal 5 3 3 3 6" xfId="21406"/>
    <cellStyle name="Normal 5 3 3 3 6 2" xfId="21407"/>
    <cellStyle name="Normal 5 3 3 3 6 2 2" xfId="21408"/>
    <cellStyle name="Normal 5 3 3 3 6 2 2 2" xfId="21409"/>
    <cellStyle name="Normal 5 3 3 3 6 2 2 2 2" xfId="21410"/>
    <cellStyle name="Normal 5 3 3 3 6 2 2 2 2 2" xfId="21411"/>
    <cellStyle name="Normal 5 3 3 3 6 2 2 2 3" xfId="21412"/>
    <cellStyle name="Normal 5 3 3 3 6 2 2 3" xfId="21413"/>
    <cellStyle name="Normal 5 3 3 3 6 2 2 3 2" xfId="21414"/>
    <cellStyle name="Normal 5 3 3 3 6 2 2 4" xfId="21415"/>
    <cellStyle name="Normal 5 3 3 3 6 2 3" xfId="21416"/>
    <cellStyle name="Normal 5 3 3 3 6 2 3 2" xfId="21417"/>
    <cellStyle name="Normal 5 3 3 3 6 2 3 2 2" xfId="21418"/>
    <cellStyle name="Normal 5 3 3 3 6 2 3 3" xfId="21419"/>
    <cellStyle name="Normal 5 3 3 3 6 2 4" xfId="21420"/>
    <cellStyle name="Normal 5 3 3 3 6 2 4 2" xfId="21421"/>
    <cellStyle name="Normal 5 3 3 3 6 2 5" xfId="21422"/>
    <cellStyle name="Normal 5 3 3 3 6 3" xfId="21423"/>
    <cellStyle name="Normal 5 3 3 3 6 3 2" xfId="21424"/>
    <cellStyle name="Normal 5 3 3 3 6 3 2 2" xfId="21425"/>
    <cellStyle name="Normal 5 3 3 3 6 3 2 2 2" xfId="21426"/>
    <cellStyle name="Normal 5 3 3 3 6 3 2 3" xfId="21427"/>
    <cellStyle name="Normal 5 3 3 3 6 3 3" xfId="21428"/>
    <cellStyle name="Normal 5 3 3 3 6 3 3 2" xfId="21429"/>
    <cellStyle name="Normal 5 3 3 3 6 3 4" xfId="21430"/>
    <cellStyle name="Normal 5 3 3 3 6 4" xfId="21431"/>
    <cellStyle name="Normal 5 3 3 3 6 4 2" xfId="21432"/>
    <cellStyle name="Normal 5 3 3 3 6 4 2 2" xfId="21433"/>
    <cellStyle name="Normal 5 3 3 3 6 4 2 2 2" xfId="21434"/>
    <cellStyle name="Normal 5 3 3 3 6 4 2 3" xfId="21435"/>
    <cellStyle name="Normal 5 3 3 3 6 4 3" xfId="21436"/>
    <cellStyle name="Normal 5 3 3 3 6 4 3 2" xfId="21437"/>
    <cellStyle name="Normal 5 3 3 3 6 4 4" xfId="21438"/>
    <cellStyle name="Normal 5 3 3 3 6 5" xfId="21439"/>
    <cellStyle name="Normal 5 3 3 3 6 5 2" xfId="21440"/>
    <cellStyle name="Normal 5 3 3 3 6 5 2 2" xfId="21441"/>
    <cellStyle name="Normal 5 3 3 3 6 5 3" xfId="21442"/>
    <cellStyle name="Normal 5 3 3 3 6 6" xfId="21443"/>
    <cellStyle name="Normal 5 3 3 3 6 6 2" xfId="21444"/>
    <cellStyle name="Normal 5 3 3 3 6 7" xfId="21445"/>
    <cellStyle name="Normal 5 3 3 3 7" xfId="21446"/>
    <cellStyle name="Normal 5 3 3 3 7 2" xfId="21447"/>
    <cellStyle name="Normal 5 3 3 3 7 2 2" xfId="21448"/>
    <cellStyle name="Normal 5 3 3 3 7 2 2 2" xfId="21449"/>
    <cellStyle name="Normal 5 3 3 3 7 2 2 2 2" xfId="21450"/>
    <cellStyle name="Normal 5 3 3 3 7 2 2 3" xfId="21451"/>
    <cellStyle name="Normal 5 3 3 3 7 2 3" xfId="21452"/>
    <cellStyle name="Normal 5 3 3 3 7 2 3 2" xfId="21453"/>
    <cellStyle name="Normal 5 3 3 3 7 2 4" xfId="21454"/>
    <cellStyle name="Normal 5 3 3 3 7 3" xfId="21455"/>
    <cellStyle name="Normal 5 3 3 3 7 3 2" xfId="21456"/>
    <cellStyle name="Normal 5 3 3 3 7 3 2 2" xfId="21457"/>
    <cellStyle name="Normal 5 3 3 3 7 3 2 2 2" xfId="21458"/>
    <cellStyle name="Normal 5 3 3 3 7 3 2 3" xfId="21459"/>
    <cellStyle name="Normal 5 3 3 3 7 3 3" xfId="21460"/>
    <cellStyle name="Normal 5 3 3 3 7 3 3 2" xfId="21461"/>
    <cellStyle name="Normal 5 3 3 3 7 3 4" xfId="21462"/>
    <cellStyle name="Normal 5 3 3 3 7 4" xfId="21463"/>
    <cellStyle name="Normal 5 3 3 3 7 4 2" xfId="21464"/>
    <cellStyle name="Normal 5 3 3 3 7 4 2 2" xfId="21465"/>
    <cellStyle name="Normal 5 3 3 3 7 4 3" xfId="21466"/>
    <cellStyle name="Normal 5 3 3 3 7 5" xfId="21467"/>
    <cellStyle name="Normal 5 3 3 3 7 5 2" xfId="21468"/>
    <cellStyle name="Normal 5 3 3 3 7 6" xfId="21469"/>
    <cellStyle name="Normal 5 3 3 3 8" xfId="21470"/>
    <cellStyle name="Normal 5 3 3 3 8 2" xfId="21471"/>
    <cellStyle name="Normal 5 3 3 3 8 2 2" xfId="21472"/>
    <cellStyle name="Normal 5 3 3 3 8 2 2 2" xfId="21473"/>
    <cellStyle name="Normal 5 3 3 3 8 2 3" xfId="21474"/>
    <cellStyle name="Normal 5 3 3 3 8 3" xfId="21475"/>
    <cellStyle name="Normal 5 3 3 3 8 3 2" xfId="21476"/>
    <cellStyle name="Normal 5 3 3 3 8 4" xfId="21477"/>
    <cellStyle name="Normal 5 3 3 3 9" xfId="21478"/>
    <cellStyle name="Normal 5 3 3 3 9 2" xfId="21479"/>
    <cellStyle name="Normal 5 3 3 3 9 2 2" xfId="21480"/>
    <cellStyle name="Normal 5 3 3 3 9 2 2 2" xfId="21481"/>
    <cellStyle name="Normal 5 3 3 3 9 2 3" xfId="21482"/>
    <cellStyle name="Normal 5 3 3 3 9 3" xfId="21483"/>
    <cellStyle name="Normal 5 3 3 3 9 3 2" xfId="21484"/>
    <cellStyle name="Normal 5 3 3 3 9 4" xfId="21485"/>
    <cellStyle name="Normal 5 3 3 4" xfId="21486"/>
    <cellStyle name="Normal 5 3 3 4 2" xfId="21487"/>
    <cellStyle name="Normal 5 3 3 4 2 2" xfId="21488"/>
    <cellStyle name="Normal 5 3 3 4 2 2 2" xfId="21489"/>
    <cellStyle name="Normal 5 3 3 4 2 2 2 2" xfId="21490"/>
    <cellStyle name="Normal 5 3 3 4 2 2 2 2 2" xfId="21491"/>
    <cellStyle name="Normal 5 3 3 4 2 2 2 2 2 2" xfId="21492"/>
    <cellStyle name="Normal 5 3 3 4 2 2 2 2 3" xfId="21493"/>
    <cellStyle name="Normal 5 3 3 4 2 2 2 3" xfId="21494"/>
    <cellStyle name="Normal 5 3 3 4 2 2 2 3 2" xfId="21495"/>
    <cellStyle name="Normal 5 3 3 4 2 2 2 4" xfId="21496"/>
    <cellStyle name="Normal 5 3 3 4 2 2 3" xfId="21497"/>
    <cellStyle name="Normal 5 3 3 4 2 2 3 2" xfId="21498"/>
    <cellStyle name="Normal 5 3 3 4 2 2 3 2 2" xfId="21499"/>
    <cellStyle name="Normal 5 3 3 4 2 2 3 3" xfId="21500"/>
    <cellStyle name="Normal 5 3 3 4 2 2 4" xfId="21501"/>
    <cellStyle name="Normal 5 3 3 4 2 2 4 2" xfId="21502"/>
    <cellStyle name="Normal 5 3 3 4 2 2 5" xfId="21503"/>
    <cellStyle name="Normal 5 3 3 4 2 3" xfId="21504"/>
    <cellStyle name="Normal 5 3 3 4 2 3 2" xfId="21505"/>
    <cellStyle name="Normal 5 3 3 4 2 3 2 2" xfId="21506"/>
    <cellStyle name="Normal 5 3 3 4 2 3 2 2 2" xfId="21507"/>
    <cellStyle name="Normal 5 3 3 4 2 3 2 3" xfId="21508"/>
    <cellStyle name="Normal 5 3 3 4 2 3 3" xfId="21509"/>
    <cellStyle name="Normal 5 3 3 4 2 3 3 2" xfId="21510"/>
    <cellStyle name="Normal 5 3 3 4 2 3 4" xfId="21511"/>
    <cellStyle name="Normal 5 3 3 4 2 4" xfId="21512"/>
    <cellStyle name="Normal 5 3 3 4 2 4 2" xfId="21513"/>
    <cellStyle name="Normal 5 3 3 4 2 4 2 2" xfId="21514"/>
    <cellStyle name="Normal 5 3 3 4 2 4 2 2 2" xfId="21515"/>
    <cellStyle name="Normal 5 3 3 4 2 4 2 3" xfId="21516"/>
    <cellStyle name="Normal 5 3 3 4 2 4 3" xfId="21517"/>
    <cellStyle name="Normal 5 3 3 4 2 4 3 2" xfId="21518"/>
    <cellStyle name="Normal 5 3 3 4 2 4 4" xfId="21519"/>
    <cellStyle name="Normal 5 3 3 4 2 5" xfId="21520"/>
    <cellStyle name="Normal 5 3 3 4 2 5 2" xfId="21521"/>
    <cellStyle name="Normal 5 3 3 4 2 5 2 2" xfId="21522"/>
    <cellStyle name="Normal 5 3 3 4 2 5 3" xfId="21523"/>
    <cellStyle name="Normal 5 3 3 4 2 6" xfId="21524"/>
    <cellStyle name="Normal 5 3 3 4 2 6 2" xfId="21525"/>
    <cellStyle name="Normal 5 3 3 4 2 7" xfId="21526"/>
    <cellStyle name="Normal 5 3 3 4 3" xfId="21527"/>
    <cellStyle name="Normal 5 3 3 4 3 2" xfId="21528"/>
    <cellStyle name="Normal 5 3 3 4 3 2 2" xfId="21529"/>
    <cellStyle name="Normal 5 3 3 4 3 2 2 2" xfId="21530"/>
    <cellStyle name="Normal 5 3 3 4 3 2 2 2 2" xfId="21531"/>
    <cellStyle name="Normal 5 3 3 4 3 2 2 3" xfId="21532"/>
    <cellStyle name="Normal 5 3 3 4 3 2 3" xfId="21533"/>
    <cellStyle name="Normal 5 3 3 4 3 2 3 2" xfId="21534"/>
    <cellStyle name="Normal 5 3 3 4 3 2 4" xfId="21535"/>
    <cellStyle name="Normal 5 3 3 4 3 3" xfId="21536"/>
    <cellStyle name="Normal 5 3 3 4 3 3 2" xfId="21537"/>
    <cellStyle name="Normal 5 3 3 4 3 3 2 2" xfId="21538"/>
    <cellStyle name="Normal 5 3 3 4 3 3 2 2 2" xfId="21539"/>
    <cellStyle name="Normal 5 3 3 4 3 3 2 3" xfId="21540"/>
    <cellStyle name="Normal 5 3 3 4 3 3 3" xfId="21541"/>
    <cellStyle name="Normal 5 3 3 4 3 3 3 2" xfId="21542"/>
    <cellStyle name="Normal 5 3 3 4 3 3 4" xfId="21543"/>
    <cellStyle name="Normal 5 3 3 4 3 4" xfId="21544"/>
    <cellStyle name="Normal 5 3 3 4 3 4 2" xfId="21545"/>
    <cellStyle name="Normal 5 3 3 4 3 4 2 2" xfId="21546"/>
    <cellStyle name="Normal 5 3 3 4 3 4 3" xfId="21547"/>
    <cellStyle name="Normal 5 3 3 4 3 5" xfId="21548"/>
    <cellStyle name="Normal 5 3 3 4 3 5 2" xfId="21549"/>
    <cellStyle name="Normal 5 3 3 4 3 6" xfId="21550"/>
    <cellStyle name="Normal 5 3 3 4 4" xfId="21551"/>
    <cellStyle name="Normal 5 3 3 4 4 2" xfId="21552"/>
    <cellStyle name="Normal 5 3 3 4 4 2 2" xfId="21553"/>
    <cellStyle name="Normal 5 3 3 4 4 2 2 2" xfId="21554"/>
    <cellStyle name="Normal 5 3 3 4 4 2 3" xfId="21555"/>
    <cellStyle name="Normal 5 3 3 4 4 3" xfId="21556"/>
    <cellStyle name="Normal 5 3 3 4 4 3 2" xfId="21557"/>
    <cellStyle name="Normal 5 3 3 4 4 4" xfId="21558"/>
    <cellStyle name="Normal 5 3 3 4 5" xfId="21559"/>
    <cellStyle name="Normal 5 3 3 4 5 2" xfId="21560"/>
    <cellStyle name="Normal 5 3 3 4 5 2 2" xfId="21561"/>
    <cellStyle name="Normal 5 3 3 4 5 2 2 2" xfId="21562"/>
    <cellStyle name="Normal 5 3 3 4 5 2 3" xfId="21563"/>
    <cellStyle name="Normal 5 3 3 4 5 3" xfId="21564"/>
    <cellStyle name="Normal 5 3 3 4 5 3 2" xfId="21565"/>
    <cellStyle name="Normal 5 3 3 4 5 4" xfId="21566"/>
    <cellStyle name="Normal 5 3 3 4 6" xfId="21567"/>
    <cellStyle name="Normal 5 3 3 4 6 2" xfId="21568"/>
    <cellStyle name="Normal 5 3 3 4 6 2 2" xfId="21569"/>
    <cellStyle name="Normal 5 3 3 4 6 3" xfId="21570"/>
    <cellStyle name="Normal 5 3 3 4 7" xfId="21571"/>
    <cellStyle name="Normal 5 3 3 4 7 2" xfId="21572"/>
    <cellStyle name="Normal 5 3 3 4 8" xfId="21573"/>
    <cellStyle name="Normal 5 3 3 4 9" xfId="21574"/>
    <cellStyle name="Normal 5 3 3 5" xfId="21575"/>
    <cellStyle name="Normal 5 3 3 5 2" xfId="21576"/>
    <cellStyle name="Normal 5 3 3 5 2 2" xfId="21577"/>
    <cellStyle name="Normal 5 3 3 5 2 2 2" xfId="21578"/>
    <cellStyle name="Normal 5 3 3 5 2 2 2 2" xfId="21579"/>
    <cellStyle name="Normal 5 3 3 5 2 2 2 2 2" xfId="21580"/>
    <cellStyle name="Normal 5 3 3 5 2 2 2 2 2 2" xfId="21581"/>
    <cellStyle name="Normal 5 3 3 5 2 2 2 2 3" xfId="21582"/>
    <cellStyle name="Normal 5 3 3 5 2 2 2 3" xfId="21583"/>
    <cellStyle name="Normal 5 3 3 5 2 2 2 3 2" xfId="21584"/>
    <cellStyle name="Normal 5 3 3 5 2 2 2 4" xfId="21585"/>
    <cellStyle name="Normal 5 3 3 5 2 2 3" xfId="21586"/>
    <cellStyle name="Normal 5 3 3 5 2 2 3 2" xfId="21587"/>
    <cellStyle name="Normal 5 3 3 5 2 2 3 2 2" xfId="21588"/>
    <cellStyle name="Normal 5 3 3 5 2 2 3 3" xfId="21589"/>
    <cellStyle name="Normal 5 3 3 5 2 2 4" xfId="21590"/>
    <cellStyle name="Normal 5 3 3 5 2 2 4 2" xfId="21591"/>
    <cellStyle name="Normal 5 3 3 5 2 2 5" xfId="21592"/>
    <cellStyle name="Normal 5 3 3 5 2 3" xfId="21593"/>
    <cellStyle name="Normal 5 3 3 5 2 3 2" xfId="21594"/>
    <cellStyle name="Normal 5 3 3 5 2 3 2 2" xfId="21595"/>
    <cellStyle name="Normal 5 3 3 5 2 3 2 2 2" xfId="21596"/>
    <cellStyle name="Normal 5 3 3 5 2 3 2 3" xfId="21597"/>
    <cellStyle name="Normal 5 3 3 5 2 3 3" xfId="21598"/>
    <cellStyle name="Normal 5 3 3 5 2 3 3 2" xfId="21599"/>
    <cellStyle name="Normal 5 3 3 5 2 3 4" xfId="21600"/>
    <cellStyle name="Normal 5 3 3 5 2 4" xfId="21601"/>
    <cellStyle name="Normal 5 3 3 5 2 4 2" xfId="21602"/>
    <cellStyle name="Normal 5 3 3 5 2 4 2 2" xfId="21603"/>
    <cellStyle name="Normal 5 3 3 5 2 4 2 2 2" xfId="21604"/>
    <cellStyle name="Normal 5 3 3 5 2 4 2 3" xfId="21605"/>
    <cellStyle name="Normal 5 3 3 5 2 4 3" xfId="21606"/>
    <cellStyle name="Normal 5 3 3 5 2 4 3 2" xfId="21607"/>
    <cellStyle name="Normal 5 3 3 5 2 4 4" xfId="21608"/>
    <cellStyle name="Normal 5 3 3 5 2 5" xfId="21609"/>
    <cellStyle name="Normal 5 3 3 5 2 5 2" xfId="21610"/>
    <cellStyle name="Normal 5 3 3 5 2 5 2 2" xfId="21611"/>
    <cellStyle name="Normal 5 3 3 5 2 5 3" xfId="21612"/>
    <cellStyle name="Normal 5 3 3 5 2 6" xfId="21613"/>
    <cellStyle name="Normal 5 3 3 5 2 6 2" xfId="21614"/>
    <cellStyle name="Normal 5 3 3 5 2 7" xfId="21615"/>
    <cellStyle name="Normal 5 3 3 5 3" xfId="21616"/>
    <cellStyle name="Normal 5 3 3 5 3 2" xfId="21617"/>
    <cellStyle name="Normal 5 3 3 5 3 2 2" xfId="21618"/>
    <cellStyle name="Normal 5 3 3 5 3 2 2 2" xfId="21619"/>
    <cellStyle name="Normal 5 3 3 5 3 2 2 2 2" xfId="21620"/>
    <cellStyle name="Normal 5 3 3 5 3 2 2 3" xfId="21621"/>
    <cellStyle name="Normal 5 3 3 5 3 2 3" xfId="21622"/>
    <cellStyle name="Normal 5 3 3 5 3 2 3 2" xfId="21623"/>
    <cellStyle name="Normal 5 3 3 5 3 2 4" xfId="21624"/>
    <cellStyle name="Normal 5 3 3 5 3 3" xfId="21625"/>
    <cellStyle name="Normal 5 3 3 5 3 3 2" xfId="21626"/>
    <cellStyle name="Normal 5 3 3 5 3 3 2 2" xfId="21627"/>
    <cellStyle name="Normal 5 3 3 5 3 3 2 2 2" xfId="21628"/>
    <cellStyle name="Normal 5 3 3 5 3 3 2 3" xfId="21629"/>
    <cellStyle name="Normal 5 3 3 5 3 3 3" xfId="21630"/>
    <cellStyle name="Normal 5 3 3 5 3 3 3 2" xfId="21631"/>
    <cellStyle name="Normal 5 3 3 5 3 3 4" xfId="21632"/>
    <cellStyle name="Normal 5 3 3 5 3 4" xfId="21633"/>
    <cellStyle name="Normal 5 3 3 5 3 4 2" xfId="21634"/>
    <cellStyle name="Normal 5 3 3 5 3 4 2 2" xfId="21635"/>
    <cellStyle name="Normal 5 3 3 5 3 4 3" xfId="21636"/>
    <cellStyle name="Normal 5 3 3 5 3 5" xfId="21637"/>
    <cellStyle name="Normal 5 3 3 5 3 5 2" xfId="21638"/>
    <cellStyle name="Normal 5 3 3 5 3 6" xfId="21639"/>
    <cellStyle name="Normal 5 3 3 5 4" xfId="21640"/>
    <cellStyle name="Normal 5 3 3 5 4 2" xfId="21641"/>
    <cellStyle name="Normal 5 3 3 5 4 2 2" xfId="21642"/>
    <cellStyle name="Normal 5 3 3 5 4 2 2 2" xfId="21643"/>
    <cellStyle name="Normal 5 3 3 5 4 2 3" xfId="21644"/>
    <cellStyle name="Normal 5 3 3 5 4 3" xfId="21645"/>
    <cellStyle name="Normal 5 3 3 5 4 3 2" xfId="21646"/>
    <cellStyle name="Normal 5 3 3 5 4 4" xfId="21647"/>
    <cellStyle name="Normal 5 3 3 5 5" xfId="21648"/>
    <cellStyle name="Normal 5 3 3 5 5 2" xfId="21649"/>
    <cellStyle name="Normal 5 3 3 5 5 2 2" xfId="21650"/>
    <cellStyle name="Normal 5 3 3 5 5 2 2 2" xfId="21651"/>
    <cellStyle name="Normal 5 3 3 5 5 2 3" xfId="21652"/>
    <cellStyle name="Normal 5 3 3 5 5 3" xfId="21653"/>
    <cellStyle name="Normal 5 3 3 5 5 3 2" xfId="21654"/>
    <cellStyle name="Normal 5 3 3 5 5 4" xfId="21655"/>
    <cellStyle name="Normal 5 3 3 5 6" xfId="21656"/>
    <cellStyle name="Normal 5 3 3 5 6 2" xfId="21657"/>
    <cellStyle name="Normal 5 3 3 5 6 2 2" xfId="21658"/>
    <cellStyle name="Normal 5 3 3 5 6 3" xfId="21659"/>
    <cellStyle name="Normal 5 3 3 5 7" xfId="21660"/>
    <cellStyle name="Normal 5 3 3 5 7 2" xfId="21661"/>
    <cellStyle name="Normal 5 3 3 5 8" xfId="21662"/>
    <cellStyle name="Normal 5 3 3 5 9" xfId="21663"/>
    <cellStyle name="Normal 5 3 3 6" xfId="21664"/>
    <cellStyle name="Normal 5 3 3 6 2" xfId="21665"/>
    <cellStyle name="Normal 5 3 3 6 2 2" xfId="21666"/>
    <cellStyle name="Normal 5 3 3 6 2 2 2" xfId="21667"/>
    <cellStyle name="Normal 5 3 3 6 2 2 2 2" xfId="21668"/>
    <cellStyle name="Normal 5 3 3 6 2 2 2 2 2" xfId="21669"/>
    <cellStyle name="Normal 5 3 3 6 2 2 2 2 2 2" xfId="21670"/>
    <cellStyle name="Normal 5 3 3 6 2 2 2 2 3" xfId="21671"/>
    <cellStyle name="Normal 5 3 3 6 2 2 2 3" xfId="21672"/>
    <cellStyle name="Normal 5 3 3 6 2 2 2 3 2" xfId="21673"/>
    <cellStyle name="Normal 5 3 3 6 2 2 2 4" xfId="21674"/>
    <cellStyle name="Normal 5 3 3 6 2 2 3" xfId="21675"/>
    <cellStyle name="Normal 5 3 3 6 2 2 3 2" xfId="21676"/>
    <cellStyle name="Normal 5 3 3 6 2 2 3 2 2" xfId="21677"/>
    <cellStyle name="Normal 5 3 3 6 2 2 3 3" xfId="21678"/>
    <cellStyle name="Normal 5 3 3 6 2 2 4" xfId="21679"/>
    <cellStyle name="Normal 5 3 3 6 2 2 4 2" xfId="21680"/>
    <cellStyle name="Normal 5 3 3 6 2 2 5" xfId="21681"/>
    <cellStyle name="Normal 5 3 3 6 2 3" xfId="21682"/>
    <cellStyle name="Normal 5 3 3 6 2 3 2" xfId="21683"/>
    <cellStyle name="Normal 5 3 3 6 2 3 2 2" xfId="21684"/>
    <cellStyle name="Normal 5 3 3 6 2 3 2 2 2" xfId="21685"/>
    <cellStyle name="Normal 5 3 3 6 2 3 2 3" xfId="21686"/>
    <cellStyle name="Normal 5 3 3 6 2 3 3" xfId="21687"/>
    <cellStyle name="Normal 5 3 3 6 2 3 3 2" xfId="21688"/>
    <cellStyle name="Normal 5 3 3 6 2 3 4" xfId="21689"/>
    <cellStyle name="Normal 5 3 3 6 2 4" xfId="21690"/>
    <cellStyle name="Normal 5 3 3 6 2 4 2" xfId="21691"/>
    <cellStyle name="Normal 5 3 3 6 2 4 2 2" xfId="21692"/>
    <cellStyle name="Normal 5 3 3 6 2 4 2 2 2" xfId="21693"/>
    <cellStyle name="Normal 5 3 3 6 2 4 2 3" xfId="21694"/>
    <cellStyle name="Normal 5 3 3 6 2 4 3" xfId="21695"/>
    <cellStyle name="Normal 5 3 3 6 2 4 3 2" xfId="21696"/>
    <cellStyle name="Normal 5 3 3 6 2 4 4" xfId="21697"/>
    <cellStyle name="Normal 5 3 3 6 2 5" xfId="21698"/>
    <cellStyle name="Normal 5 3 3 6 2 5 2" xfId="21699"/>
    <cellStyle name="Normal 5 3 3 6 2 5 2 2" xfId="21700"/>
    <cellStyle name="Normal 5 3 3 6 2 5 3" xfId="21701"/>
    <cellStyle name="Normal 5 3 3 6 2 6" xfId="21702"/>
    <cellStyle name="Normal 5 3 3 6 2 6 2" xfId="21703"/>
    <cellStyle name="Normal 5 3 3 6 2 7" xfId="21704"/>
    <cellStyle name="Normal 5 3 3 6 3" xfId="21705"/>
    <cellStyle name="Normal 5 3 3 6 3 2" xfId="21706"/>
    <cellStyle name="Normal 5 3 3 6 3 2 2" xfId="21707"/>
    <cellStyle name="Normal 5 3 3 6 3 2 2 2" xfId="21708"/>
    <cellStyle name="Normal 5 3 3 6 3 2 2 2 2" xfId="21709"/>
    <cellStyle name="Normal 5 3 3 6 3 2 2 3" xfId="21710"/>
    <cellStyle name="Normal 5 3 3 6 3 2 3" xfId="21711"/>
    <cellStyle name="Normal 5 3 3 6 3 2 3 2" xfId="21712"/>
    <cellStyle name="Normal 5 3 3 6 3 2 4" xfId="21713"/>
    <cellStyle name="Normal 5 3 3 6 3 3" xfId="21714"/>
    <cellStyle name="Normal 5 3 3 6 3 3 2" xfId="21715"/>
    <cellStyle name="Normal 5 3 3 6 3 3 2 2" xfId="21716"/>
    <cellStyle name="Normal 5 3 3 6 3 3 3" xfId="21717"/>
    <cellStyle name="Normal 5 3 3 6 3 4" xfId="21718"/>
    <cellStyle name="Normal 5 3 3 6 3 4 2" xfId="21719"/>
    <cellStyle name="Normal 5 3 3 6 3 5" xfId="21720"/>
    <cellStyle name="Normal 5 3 3 6 4" xfId="21721"/>
    <cellStyle name="Normal 5 3 3 6 4 2" xfId="21722"/>
    <cellStyle name="Normal 5 3 3 6 4 2 2" xfId="21723"/>
    <cellStyle name="Normal 5 3 3 6 4 2 2 2" xfId="21724"/>
    <cellStyle name="Normal 5 3 3 6 4 2 3" xfId="21725"/>
    <cellStyle name="Normal 5 3 3 6 4 3" xfId="21726"/>
    <cellStyle name="Normal 5 3 3 6 4 3 2" xfId="21727"/>
    <cellStyle name="Normal 5 3 3 6 4 4" xfId="21728"/>
    <cellStyle name="Normal 5 3 3 6 5" xfId="21729"/>
    <cellStyle name="Normal 5 3 3 6 5 2" xfId="21730"/>
    <cellStyle name="Normal 5 3 3 6 5 2 2" xfId="21731"/>
    <cellStyle name="Normal 5 3 3 6 5 2 2 2" xfId="21732"/>
    <cellStyle name="Normal 5 3 3 6 5 2 3" xfId="21733"/>
    <cellStyle name="Normal 5 3 3 6 5 3" xfId="21734"/>
    <cellStyle name="Normal 5 3 3 6 5 3 2" xfId="21735"/>
    <cellStyle name="Normal 5 3 3 6 5 4" xfId="21736"/>
    <cellStyle name="Normal 5 3 3 6 6" xfId="21737"/>
    <cellStyle name="Normal 5 3 3 6 6 2" xfId="21738"/>
    <cellStyle name="Normal 5 3 3 6 6 2 2" xfId="21739"/>
    <cellStyle name="Normal 5 3 3 6 6 3" xfId="21740"/>
    <cellStyle name="Normal 5 3 3 6 7" xfId="21741"/>
    <cellStyle name="Normal 5 3 3 6 7 2" xfId="21742"/>
    <cellStyle name="Normal 5 3 3 6 8" xfId="21743"/>
    <cellStyle name="Normal 5 3 3 7" xfId="21744"/>
    <cellStyle name="Normal 5 3 3 7 2" xfId="21745"/>
    <cellStyle name="Normal 5 3 3 7 2 2" xfId="21746"/>
    <cellStyle name="Normal 5 3 3 7 2 2 2" xfId="21747"/>
    <cellStyle name="Normal 5 3 3 7 2 2 2 2" xfId="21748"/>
    <cellStyle name="Normal 5 3 3 7 2 2 2 2 2" xfId="21749"/>
    <cellStyle name="Normal 5 3 3 7 2 2 2 2 2 2" xfId="21750"/>
    <cellStyle name="Normal 5 3 3 7 2 2 2 2 3" xfId="21751"/>
    <cellStyle name="Normal 5 3 3 7 2 2 2 3" xfId="21752"/>
    <cellStyle name="Normal 5 3 3 7 2 2 2 3 2" xfId="21753"/>
    <cellStyle name="Normal 5 3 3 7 2 2 2 4" xfId="21754"/>
    <cellStyle name="Normal 5 3 3 7 2 2 3" xfId="21755"/>
    <cellStyle name="Normal 5 3 3 7 2 2 3 2" xfId="21756"/>
    <cellStyle name="Normal 5 3 3 7 2 2 3 2 2" xfId="21757"/>
    <cellStyle name="Normal 5 3 3 7 2 2 3 3" xfId="21758"/>
    <cellStyle name="Normal 5 3 3 7 2 2 4" xfId="21759"/>
    <cellStyle name="Normal 5 3 3 7 2 2 4 2" xfId="21760"/>
    <cellStyle name="Normal 5 3 3 7 2 2 5" xfId="21761"/>
    <cellStyle name="Normal 5 3 3 7 2 3" xfId="21762"/>
    <cellStyle name="Normal 5 3 3 7 2 3 2" xfId="21763"/>
    <cellStyle name="Normal 5 3 3 7 2 3 2 2" xfId="21764"/>
    <cellStyle name="Normal 5 3 3 7 2 3 2 2 2" xfId="21765"/>
    <cellStyle name="Normal 5 3 3 7 2 3 2 3" xfId="21766"/>
    <cellStyle name="Normal 5 3 3 7 2 3 3" xfId="21767"/>
    <cellStyle name="Normal 5 3 3 7 2 3 3 2" xfId="21768"/>
    <cellStyle name="Normal 5 3 3 7 2 3 4" xfId="21769"/>
    <cellStyle name="Normal 5 3 3 7 2 4" xfId="21770"/>
    <cellStyle name="Normal 5 3 3 7 2 4 2" xfId="21771"/>
    <cellStyle name="Normal 5 3 3 7 2 4 2 2" xfId="21772"/>
    <cellStyle name="Normal 5 3 3 7 2 4 2 2 2" xfId="21773"/>
    <cellStyle name="Normal 5 3 3 7 2 4 2 3" xfId="21774"/>
    <cellStyle name="Normal 5 3 3 7 2 4 3" xfId="21775"/>
    <cellStyle name="Normal 5 3 3 7 2 4 3 2" xfId="21776"/>
    <cellStyle name="Normal 5 3 3 7 2 4 4" xfId="21777"/>
    <cellStyle name="Normal 5 3 3 7 2 5" xfId="21778"/>
    <cellStyle name="Normal 5 3 3 7 2 5 2" xfId="21779"/>
    <cellStyle name="Normal 5 3 3 7 2 5 2 2" xfId="21780"/>
    <cellStyle name="Normal 5 3 3 7 2 5 3" xfId="21781"/>
    <cellStyle name="Normal 5 3 3 7 2 6" xfId="21782"/>
    <cellStyle name="Normal 5 3 3 7 2 6 2" xfId="21783"/>
    <cellStyle name="Normal 5 3 3 7 2 7" xfId="21784"/>
    <cellStyle name="Normal 5 3 3 7 3" xfId="21785"/>
    <cellStyle name="Normal 5 3 3 7 3 2" xfId="21786"/>
    <cellStyle name="Normal 5 3 3 7 3 2 2" xfId="21787"/>
    <cellStyle name="Normal 5 3 3 7 3 2 2 2" xfId="21788"/>
    <cellStyle name="Normal 5 3 3 7 3 2 2 2 2" xfId="21789"/>
    <cellStyle name="Normal 5 3 3 7 3 2 2 3" xfId="21790"/>
    <cellStyle name="Normal 5 3 3 7 3 2 3" xfId="21791"/>
    <cellStyle name="Normal 5 3 3 7 3 2 3 2" xfId="21792"/>
    <cellStyle name="Normal 5 3 3 7 3 2 4" xfId="21793"/>
    <cellStyle name="Normal 5 3 3 7 3 3" xfId="21794"/>
    <cellStyle name="Normal 5 3 3 7 3 3 2" xfId="21795"/>
    <cellStyle name="Normal 5 3 3 7 3 3 2 2" xfId="21796"/>
    <cellStyle name="Normal 5 3 3 7 3 3 3" xfId="21797"/>
    <cellStyle name="Normal 5 3 3 7 3 4" xfId="21798"/>
    <cellStyle name="Normal 5 3 3 7 3 4 2" xfId="21799"/>
    <cellStyle name="Normal 5 3 3 7 3 5" xfId="21800"/>
    <cellStyle name="Normal 5 3 3 7 4" xfId="21801"/>
    <cellStyle name="Normal 5 3 3 7 4 2" xfId="21802"/>
    <cellStyle name="Normal 5 3 3 7 4 2 2" xfId="21803"/>
    <cellStyle name="Normal 5 3 3 7 4 2 2 2" xfId="21804"/>
    <cellStyle name="Normal 5 3 3 7 4 2 3" xfId="21805"/>
    <cellStyle name="Normal 5 3 3 7 4 3" xfId="21806"/>
    <cellStyle name="Normal 5 3 3 7 4 3 2" xfId="21807"/>
    <cellStyle name="Normal 5 3 3 7 4 4" xfId="21808"/>
    <cellStyle name="Normal 5 3 3 7 5" xfId="21809"/>
    <cellStyle name="Normal 5 3 3 7 5 2" xfId="21810"/>
    <cellStyle name="Normal 5 3 3 7 5 2 2" xfId="21811"/>
    <cellStyle name="Normal 5 3 3 7 5 2 2 2" xfId="21812"/>
    <cellStyle name="Normal 5 3 3 7 5 2 3" xfId="21813"/>
    <cellStyle name="Normal 5 3 3 7 5 3" xfId="21814"/>
    <cellStyle name="Normal 5 3 3 7 5 3 2" xfId="21815"/>
    <cellStyle name="Normal 5 3 3 7 5 4" xfId="21816"/>
    <cellStyle name="Normal 5 3 3 7 6" xfId="21817"/>
    <cellStyle name="Normal 5 3 3 7 6 2" xfId="21818"/>
    <cellStyle name="Normal 5 3 3 7 6 2 2" xfId="21819"/>
    <cellStyle name="Normal 5 3 3 7 6 3" xfId="21820"/>
    <cellStyle name="Normal 5 3 3 7 7" xfId="21821"/>
    <cellStyle name="Normal 5 3 3 7 7 2" xfId="21822"/>
    <cellStyle name="Normal 5 3 3 7 8" xfId="21823"/>
    <cellStyle name="Normal 5 3 3 8" xfId="21824"/>
    <cellStyle name="Normal 5 3 3 8 2" xfId="21825"/>
    <cellStyle name="Normal 5 3 3 8 2 2" xfId="21826"/>
    <cellStyle name="Normal 5 3 3 8 2 2 2" xfId="21827"/>
    <cellStyle name="Normal 5 3 3 8 2 2 2 2" xfId="21828"/>
    <cellStyle name="Normal 5 3 3 8 2 2 2 2 2" xfId="21829"/>
    <cellStyle name="Normal 5 3 3 8 2 2 2 3" xfId="21830"/>
    <cellStyle name="Normal 5 3 3 8 2 2 3" xfId="21831"/>
    <cellStyle name="Normal 5 3 3 8 2 2 3 2" xfId="21832"/>
    <cellStyle name="Normal 5 3 3 8 2 2 4" xfId="21833"/>
    <cellStyle name="Normal 5 3 3 8 2 3" xfId="21834"/>
    <cellStyle name="Normal 5 3 3 8 2 3 2" xfId="21835"/>
    <cellStyle name="Normal 5 3 3 8 2 3 2 2" xfId="21836"/>
    <cellStyle name="Normal 5 3 3 8 2 3 3" xfId="21837"/>
    <cellStyle name="Normal 5 3 3 8 2 4" xfId="21838"/>
    <cellStyle name="Normal 5 3 3 8 2 4 2" xfId="21839"/>
    <cellStyle name="Normal 5 3 3 8 2 5" xfId="21840"/>
    <cellStyle name="Normal 5 3 3 8 3" xfId="21841"/>
    <cellStyle name="Normal 5 3 3 8 3 2" xfId="21842"/>
    <cellStyle name="Normal 5 3 3 8 3 2 2" xfId="21843"/>
    <cellStyle name="Normal 5 3 3 8 3 2 2 2" xfId="21844"/>
    <cellStyle name="Normal 5 3 3 8 3 2 3" xfId="21845"/>
    <cellStyle name="Normal 5 3 3 8 3 3" xfId="21846"/>
    <cellStyle name="Normal 5 3 3 8 3 3 2" xfId="21847"/>
    <cellStyle name="Normal 5 3 3 8 3 4" xfId="21848"/>
    <cellStyle name="Normal 5 3 3 8 4" xfId="21849"/>
    <cellStyle name="Normal 5 3 3 8 4 2" xfId="21850"/>
    <cellStyle name="Normal 5 3 3 8 4 2 2" xfId="21851"/>
    <cellStyle name="Normal 5 3 3 8 4 2 2 2" xfId="21852"/>
    <cellStyle name="Normal 5 3 3 8 4 2 3" xfId="21853"/>
    <cellStyle name="Normal 5 3 3 8 4 3" xfId="21854"/>
    <cellStyle name="Normal 5 3 3 8 4 3 2" xfId="21855"/>
    <cellStyle name="Normal 5 3 3 8 4 4" xfId="21856"/>
    <cellStyle name="Normal 5 3 3 8 5" xfId="21857"/>
    <cellStyle name="Normal 5 3 3 8 5 2" xfId="21858"/>
    <cellStyle name="Normal 5 3 3 8 5 2 2" xfId="21859"/>
    <cellStyle name="Normal 5 3 3 8 5 3" xfId="21860"/>
    <cellStyle name="Normal 5 3 3 8 6" xfId="21861"/>
    <cellStyle name="Normal 5 3 3 8 6 2" xfId="21862"/>
    <cellStyle name="Normal 5 3 3 8 7" xfId="21863"/>
    <cellStyle name="Normal 5 3 3 9" xfId="21864"/>
    <cellStyle name="Normal 5 3 3 9 2" xfId="21865"/>
    <cellStyle name="Normal 5 3 3 9 2 2" xfId="21866"/>
    <cellStyle name="Normal 5 3 3 9 2 2 2" xfId="21867"/>
    <cellStyle name="Normal 5 3 3 9 2 2 2 2" xfId="21868"/>
    <cellStyle name="Normal 5 3 3 9 2 2 3" xfId="21869"/>
    <cellStyle name="Normal 5 3 3 9 2 3" xfId="21870"/>
    <cellStyle name="Normal 5 3 3 9 2 3 2" xfId="21871"/>
    <cellStyle name="Normal 5 3 3 9 2 4" xfId="21872"/>
    <cellStyle name="Normal 5 3 3 9 3" xfId="21873"/>
    <cellStyle name="Normal 5 3 3 9 3 2" xfId="21874"/>
    <cellStyle name="Normal 5 3 3 9 3 2 2" xfId="21875"/>
    <cellStyle name="Normal 5 3 3 9 3 2 2 2" xfId="21876"/>
    <cellStyle name="Normal 5 3 3 9 3 2 3" xfId="21877"/>
    <cellStyle name="Normal 5 3 3 9 3 3" xfId="21878"/>
    <cellStyle name="Normal 5 3 3 9 3 3 2" xfId="21879"/>
    <cellStyle name="Normal 5 3 3 9 3 4" xfId="21880"/>
    <cellStyle name="Normal 5 3 3 9 4" xfId="21881"/>
    <cellStyle name="Normal 5 3 3 9 4 2" xfId="21882"/>
    <cellStyle name="Normal 5 3 3 9 4 2 2" xfId="21883"/>
    <cellStyle name="Normal 5 3 3 9 4 3" xfId="21884"/>
    <cellStyle name="Normal 5 3 3 9 5" xfId="21885"/>
    <cellStyle name="Normal 5 3 3 9 5 2" xfId="21886"/>
    <cellStyle name="Normal 5 3 3 9 6" xfId="21887"/>
    <cellStyle name="Normal 5 3 4" xfId="21888"/>
    <cellStyle name="Normal 5 3 4 10" xfId="21889"/>
    <cellStyle name="Normal 5 3 4 10 2" xfId="21890"/>
    <cellStyle name="Normal 5 3 4 10 2 2" xfId="21891"/>
    <cellStyle name="Normal 5 3 4 10 2 2 2" xfId="21892"/>
    <cellStyle name="Normal 5 3 4 10 2 3" xfId="21893"/>
    <cellStyle name="Normal 5 3 4 10 3" xfId="21894"/>
    <cellStyle name="Normal 5 3 4 10 3 2" xfId="21895"/>
    <cellStyle name="Normal 5 3 4 10 4" xfId="21896"/>
    <cellStyle name="Normal 5 3 4 11" xfId="21897"/>
    <cellStyle name="Normal 5 3 4 11 2" xfId="21898"/>
    <cellStyle name="Normal 5 3 4 11 2 2" xfId="21899"/>
    <cellStyle name="Normal 5 3 4 11 3" xfId="21900"/>
    <cellStyle name="Normal 5 3 4 12" xfId="21901"/>
    <cellStyle name="Normal 5 3 4 12 2" xfId="21902"/>
    <cellStyle name="Normal 5 3 4 13" xfId="21903"/>
    <cellStyle name="Normal 5 3 4 14" xfId="21904"/>
    <cellStyle name="Normal 5 3 4 2" xfId="21905"/>
    <cellStyle name="Normal 5 3 4 2 10" xfId="21906"/>
    <cellStyle name="Normal 5 3 4 2 10 2" xfId="21907"/>
    <cellStyle name="Normal 5 3 4 2 10 2 2" xfId="21908"/>
    <cellStyle name="Normal 5 3 4 2 10 3" xfId="21909"/>
    <cellStyle name="Normal 5 3 4 2 11" xfId="21910"/>
    <cellStyle name="Normal 5 3 4 2 11 2" xfId="21911"/>
    <cellStyle name="Normal 5 3 4 2 12" xfId="21912"/>
    <cellStyle name="Normal 5 3 4 2 13" xfId="21913"/>
    <cellStyle name="Normal 5 3 4 2 2" xfId="21914"/>
    <cellStyle name="Normal 5 3 4 2 2 2" xfId="21915"/>
    <cellStyle name="Normal 5 3 4 2 2 2 2" xfId="21916"/>
    <cellStyle name="Normal 5 3 4 2 2 2 2 2" xfId="21917"/>
    <cellStyle name="Normal 5 3 4 2 2 2 2 2 2" xfId="21918"/>
    <cellStyle name="Normal 5 3 4 2 2 2 2 2 2 2" xfId="21919"/>
    <cellStyle name="Normal 5 3 4 2 2 2 2 2 2 2 2" xfId="21920"/>
    <cellStyle name="Normal 5 3 4 2 2 2 2 2 2 3" xfId="21921"/>
    <cellStyle name="Normal 5 3 4 2 2 2 2 2 3" xfId="21922"/>
    <cellStyle name="Normal 5 3 4 2 2 2 2 2 3 2" xfId="21923"/>
    <cellStyle name="Normal 5 3 4 2 2 2 2 2 4" xfId="21924"/>
    <cellStyle name="Normal 5 3 4 2 2 2 2 3" xfId="21925"/>
    <cellStyle name="Normal 5 3 4 2 2 2 2 3 2" xfId="21926"/>
    <cellStyle name="Normal 5 3 4 2 2 2 2 3 2 2" xfId="21927"/>
    <cellStyle name="Normal 5 3 4 2 2 2 2 3 3" xfId="21928"/>
    <cellStyle name="Normal 5 3 4 2 2 2 2 4" xfId="21929"/>
    <cellStyle name="Normal 5 3 4 2 2 2 2 4 2" xfId="21930"/>
    <cellStyle name="Normal 5 3 4 2 2 2 2 5" xfId="21931"/>
    <cellStyle name="Normal 5 3 4 2 2 2 3" xfId="21932"/>
    <cellStyle name="Normal 5 3 4 2 2 2 3 2" xfId="21933"/>
    <cellStyle name="Normal 5 3 4 2 2 2 3 2 2" xfId="21934"/>
    <cellStyle name="Normal 5 3 4 2 2 2 3 2 2 2" xfId="21935"/>
    <cellStyle name="Normal 5 3 4 2 2 2 3 2 3" xfId="21936"/>
    <cellStyle name="Normal 5 3 4 2 2 2 3 3" xfId="21937"/>
    <cellStyle name="Normal 5 3 4 2 2 2 3 3 2" xfId="21938"/>
    <cellStyle name="Normal 5 3 4 2 2 2 3 4" xfId="21939"/>
    <cellStyle name="Normal 5 3 4 2 2 2 4" xfId="21940"/>
    <cellStyle name="Normal 5 3 4 2 2 2 4 2" xfId="21941"/>
    <cellStyle name="Normal 5 3 4 2 2 2 4 2 2" xfId="21942"/>
    <cellStyle name="Normal 5 3 4 2 2 2 4 2 2 2" xfId="21943"/>
    <cellStyle name="Normal 5 3 4 2 2 2 4 2 3" xfId="21944"/>
    <cellStyle name="Normal 5 3 4 2 2 2 4 3" xfId="21945"/>
    <cellStyle name="Normal 5 3 4 2 2 2 4 3 2" xfId="21946"/>
    <cellStyle name="Normal 5 3 4 2 2 2 4 4" xfId="21947"/>
    <cellStyle name="Normal 5 3 4 2 2 2 5" xfId="21948"/>
    <cellStyle name="Normal 5 3 4 2 2 2 5 2" xfId="21949"/>
    <cellStyle name="Normal 5 3 4 2 2 2 5 2 2" xfId="21950"/>
    <cellStyle name="Normal 5 3 4 2 2 2 5 3" xfId="21951"/>
    <cellStyle name="Normal 5 3 4 2 2 2 6" xfId="21952"/>
    <cellStyle name="Normal 5 3 4 2 2 2 6 2" xfId="21953"/>
    <cellStyle name="Normal 5 3 4 2 2 2 7" xfId="21954"/>
    <cellStyle name="Normal 5 3 4 2 2 3" xfId="21955"/>
    <cellStyle name="Normal 5 3 4 2 2 3 2" xfId="21956"/>
    <cellStyle name="Normal 5 3 4 2 2 3 2 2" xfId="21957"/>
    <cellStyle name="Normal 5 3 4 2 2 3 2 2 2" xfId="21958"/>
    <cellStyle name="Normal 5 3 4 2 2 3 2 2 2 2" xfId="21959"/>
    <cellStyle name="Normal 5 3 4 2 2 3 2 2 3" xfId="21960"/>
    <cellStyle name="Normal 5 3 4 2 2 3 2 3" xfId="21961"/>
    <cellStyle name="Normal 5 3 4 2 2 3 2 3 2" xfId="21962"/>
    <cellStyle name="Normal 5 3 4 2 2 3 2 4" xfId="21963"/>
    <cellStyle name="Normal 5 3 4 2 2 3 3" xfId="21964"/>
    <cellStyle name="Normal 5 3 4 2 2 3 3 2" xfId="21965"/>
    <cellStyle name="Normal 5 3 4 2 2 3 3 2 2" xfId="21966"/>
    <cellStyle name="Normal 5 3 4 2 2 3 3 2 2 2" xfId="21967"/>
    <cellStyle name="Normal 5 3 4 2 2 3 3 2 3" xfId="21968"/>
    <cellStyle name="Normal 5 3 4 2 2 3 3 3" xfId="21969"/>
    <cellStyle name="Normal 5 3 4 2 2 3 3 3 2" xfId="21970"/>
    <cellStyle name="Normal 5 3 4 2 2 3 3 4" xfId="21971"/>
    <cellStyle name="Normal 5 3 4 2 2 3 4" xfId="21972"/>
    <cellStyle name="Normal 5 3 4 2 2 3 4 2" xfId="21973"/>
    <cellStyle name="Normal 5 3 4 2 2 3 4 2 2" xfId="21974"/>
    <cellStyle name="Normal 5 3 4 2 2 3 4 3" xfId="21975"/>
    <cellStyle name="Normal 5 3 4 2 2 3 5" xfId="21976"/>
    <cellStyle name="Normal 5 3 4 2 2 3 5 2" xfId="21977"/>
    <cellStyle name="Normal 5 3 4 2 2 3 6" xfId="21978"/>
    <cellStyle name="Normal 5 3 4 2 2 4" xfId="21979"/>
    <cellStyle name="Normal 5 3 4 2 2 4 2" xfId="21980"/>
    <cellStyle name="Normal 5 3 4 2 2 4 2 2" xfId="21981"/>
    <cellStyle name="Normal 5 3 4 2 2 4 2 2 2" xfId="21982"/>
    <cellStyle name="Normal 5 3 4 2 2 4 2 3" xfId="21983"/>
    <cellStyle name="Normal 5 3 4 2 2 4 3" xfId="21984"/>
    <cellStyle name="Normal 5 3 4 2 2 4 3 2" xfId="21985"/>
    <cellStyle name="Normal 5 3 4 2 2 4 4" xfId="21986"/>
    <cellStyle name="Normal 5 3 4 2 2 5" xfId="21987"/>
    <cellStyle name="Normal 5 3 4 2 2 5 2" xfId="21988"/>
    <cellStyle name="Normal 5 3 4 2 2 5 2 2" xfId="21989"/>
    <cellStyle name="Normal 5 3 4 2 2 5 2 2 2" xfId="21990"/>
    <cellStyle name="Normal 5 3 4 2 2 5 2 3" xfId="21991"/>
    <cellStyle name="Normal 5 3 4 2 2 5 3" xfId="21992"/>
    <cellStyle name="Normal 5 3 4 2 2 5 3 2" xfId="21993"/>
    <cellStyle name="Normal 5 3 4 2 2 5 4" xfId="21994"/>
    <cellStyle name="Normal 5 3 4 2 2 6" xfId="21995"/>
    <cellStyle name="Normal 5 3 4 2 2 6 2" xfId="21996"/>
    <cellStyle name="Normal 5 3 4 2 2 6 2 2" xfId="21997"/>
    <cellStyle name="Normal 5 3 4 2 2 6 3" xfId="21998"/>
    <cellStyle name="Normal 5 3 4 2 2 7" xfId="21999"/>
    <cellStyle name="Normal 5 3 4 2 2 7 2" xfId="22000"/>
    <cellStyle name="Normal 5 3 4 2 2 8" xfId="22001"/>
    <cellStyle name="Normal 5 3 4 2 2 9" xfId="22002"/>
    <cellStyle name="Normal 5 3 4 2 3" xfId="22003"/>
    <cellStyle name="Normal 5 3 4 2 3 2" xfId="22004"/>
    <cellStyle name="Normal 5 3 4 2 3 2 2" xfId="22005"/>
    <cellStyle name="Normal 5 3 4 2 3 2 2 2" xfId="22006"/>
    <cellStyle name="Normal 5 3 4 2 3 2 2 2 2" xfId="22007"/>
    <cellStyle name="Normal 5 3 4 2 3 2 2 2 2 2" xfId="22008"/>
    <cellStyle name="Normal 5 3 4 2 3 2 2 2 2 2 2" xfId="22009"/>
    <cellStyle name="Normal 5 3 4 2 3 2 2 2 2 3" xfId="22010"/>
    <cellStyle name="Normal 5 3 4 2 3 2 2 2 3" xfId="22011"/>
    <cellStyle name="Normal 5 3 4 2 3 2 2 2 3 2" xfId="22012"/>
    <cellStyle name="Normal 5 3 4 2 3 2 2 2 4" xfId="22013"/>
    <cellStyle name="Normal 5 3 4 2 3 2 2 3" xfId="22014"/>
    <cellStyle name="Normal 5 3 4 2 3 2 2 3 2" xfId="22015"/>
    <cellStyle name="Normal 5 3 4 2 3 2 2 3 2 2" xfId="22016"/>
    <cellStyle name="Normal 5 3 4 2 3 2 2 3 3" xfId="22017"/>
    <cellStyle name="Normal 5 3 4 2 3 2 2 4" xfId="22018"/>
    <cellStyle name="Normal 5 3 4 2 3 2 2 4 2" xfId="22019"/>
    <cellStyle name="Normal 5 3 4 2 3 2 2 5" xfId="22020"/>
    <cellStyle name="Normal 5 3 4 2 3 2 3" xfId="22021"/>
    <cellStyle name="Normal 5 3 4 2 3 2 3 2" xfId="22022"/>
    <cellStyle name="Normal 5 3 4 2 3 2 3 2 2" xfId="22023"/>
    <cellStyle name="Normal 5 3 4 2 3 2 3 2 2 2" xfId="22024"/>
    <cellStyle name="Normal 5 3 4 2 3 2 3 2 3" xfId="22025"/>
    <cellStyle name="Normal 5 3 4 2 3 2 3 3" xfId="22026"/>
    <cellStyle name="Normal 5 3 4 2 3 2 3 3 2" xfId="22027"/>
    <cellStyle name="Normal 5 3 4 2 3 2 3 4" xfId="22028"/>
    <cellStyle name="Normal 5 3 4 2 3 2 4" xfId="22029"/>
    <cellStyle name="Normal 5 3 4 2 3 2 4 2" xfId="22030"/>
    <cellStyle name="Normal 5 3 4 2 3 2 4 2 2" xfId="22031"/>
    <cellStyle name="Normal 5 3 4 2 3 2 4 2 2 2" xfId="22032"/>
    <cellStyle name="Normal 5 3 4 2 3 2 4 2 3" xfId="22033"/>
    <cellStyle name="Normal 5 3 4 2 3 2 4 3" xfId="22034"/>
    <cellStyle name="Normal 5 3 4 2 3 2 4 3 2" xfId="22035"/>
    <cellStyle name="Normal 5 3 4 2 3 2 4 4" xfId="22036"/>
    <cellStyle name="Normal 5 3 4 2 3 2 5" xfId="22037"/>
    <cellStyle name="Normal 5 3 4 2 3 2 5 2" xfId="22038"/>
    <cellStyle name="Normal 5 3 4 2 3 2 5 2 2" xfId="22039"/>
    <cellStyle name="Normal 5 3 4 2 3 2 5 3" xfId="22040"/>
    <cellStyle name="Normal 5 3 4 2 3 2 6" xfId="22041"/>
    <cellStyle name="Normal 5 3 4 2 3 2 6 2" xfId="22042"/>
    <cellStyle name="Normal 5 3 4 2 3 2 7" xfId="22043"/>
    <cellStyle name="Normal 5 3 4 2 3 3" xfId="22044"/>
    <cellStyle name="Normal 5 3 4 2 3 3 2" xfId="22045"/>
    <cellStyle name="Normal 5 3 4 2 3 3 2 2" xfId="22046"/>
    <cellStyle name="Normal 5 3 4 2 3 3 2 2 2" xfId="22047"/>
    <cellStyle name="Normal 5 3 4 2 3 3 2 2 2 2" xfId="22048"/>
    <cellStyle name="Normal 5 3 4 2 3 3 2 2 3" xfId="22049"/>
    <cellStyle name="Normal 5 3 4 2 3 3 2 3" xfId="22050"/>
    <cellStyle name="Normal 5 3 4 2 3 3 2 3 2" xfId="22051"/>
    <cellStyle name="Normal 5 3 4 2 3 3 2 4" xfId="22052"/>
    <cellStyle name="Normal 5 3 4 2 3 3 3" xfId="22053"/>
    <cellStyle name="Normal 5 3 4 2 3 3 3 2" xfId="22054"/>
    <cellStyle name="Normal 5 3 4 2 3 3 3 2 2" xfId="22055"/>
    <cellStyle name="Normal 5 3 4 2 3 3 3 2 2 2" xfId="22056"/>
    <cellStyle name="Normal 5 3 4 2 3 3 3 2 3" xfId="22057"/>
    <cellStyle name="Normal 5 3 4 2 3 3 3 3" xfId="22058"/>
    <cellStyle name="Normal 5 3 4 2 3 3 3 3 2" xfId="22059"/>
    <cellStyle name="Normal 5 3 4 2 3 3 3 4" xfId="22060"/>
    <cellStyle name="Normal 5 3 4 2 3 3 4" xfId="22061"/>
    <cellStyle name="Normal 5 3 4 2 3 3 4 2" xfId="22062"/>
    <cellStyle name="Normal 5 3 4 2 3 3 4 2 2" xfId="22063"/>
    <cellStyle name="Normal 5 3 4 2 3 3 4 3" xfId="22064"/>
    <cellStyle name="Normal 5 3 4 2 3 3 5" xfId="22065"/>
    <cellStyle name="Normal 5 3 4 2 3 3 5 2" xfId="22066"/>
    <cellStyle name="Normal 5 3 4 2 3 3 6" xfId="22067"/>
    <cellStyle name="Normal 5 3 4 2 3 4" xfId="22068"/>
    <cellStyle name="Normal 5 3 4 2 3 4 2" xfId="22069"/>
    <cellStyle name="Normal 5 3 4 2 3 4 2 2" xfId="22070"/>
    <cellStyle name="Normal 5 3 4 2 3 4 2 2 2" xfId="22071"/>
    <cellStyle name="Normal 5 3 4 2 3 4 2 3" xfId="22072"/>
    <cellStyle name="Normal 5 3 4 2 3 4 3" xfId="22073"/>
    <cellStyle name="Normal 5 3 4 2 3 4 3 2" xfId="22074"/>
    <cellStyle name="Normal 5 3 4 2 3 4 4" xfId="22075"/>
    <cellStyle name="Normal 5 3 4 2 3 5" xfId="22076"/>
    <cellStyle name="Normal 5 3 4 2 3 5 2" xfId="22077"/>
    <cellStyle name="Normal 5 3 4 2 3 5 2 2" xfId="22078"/>
    <cellStyle name="Normal 5 3 4 2 3 5 2 2 2" xfId="22079"/>
    <cellStyle name="Normal 5 3 4 2 3 5 2 3" xfId="22080"/>
    <cellStyle name="Normal 5 3 4 2 3 5 3" xfId="22081"/>
    <cellStyle name="Normal 5 3 4 2 3 5 3 2" xfId="22082"/>
    <cellStyle name="Normal 5 3 4 2 3 5 4" xfId="22083"/>
    <cellStyle name="Normal 5 3 4 2 3 6" xfId="22084"/>
    <cellStyle name="Normal 5 3 4 2 3 6 2" xfId="22085"/>
    <cellStyle name="Normal 5 3 4 2 3 6 2 2" xfId="22086"/>
    <cellStyle name="Normal 5 3 4 2 3 6 3" xfId="22087"/>
    <cellStyle name="Normal 5 3 4 2 3 7" xfId="22088"/>
    <cellStyle name="Normal 5 3 4 2 3 7 2" xfId="22089"/>
    <cellStyle name="Normal 5 3 4 2 3 8" xfId="22090"/>
    <cellStyle name="Normal 5 3 4 2 3 9" xfId="22091"/>
    <cellStyle name="Normal 5 3 4 2 4" xfId="22092"/>
    <cellStyle name="Normal 5 3 4 2 4 2" xfId="22093"/>
    <cellStyle name="Normal 5 3 4 2 4 2 2" xfId="22094"/>
    <cellStyle name="Normal 5 3 4 2 4 2 2 2" xfId="22095"/>
    <cellStyle name="Normal 5 3 4 2 4 2 2 2 2" xfId="22096"/>
    <cellStyle name="Normal 5 3 4 2 4 2 2 2 2 2" xfId="22097"/>
    <cellStyle name="Normal 5 3 4 2 4 2 2 2 2 2 2" xfId="22098"/>
    <cellStyle name="Normal 5 3 4 2 4 2 2 2 2 3" xfId="22099"/>
    <cellStyle name="Normal 5 3 4 2 4 2 2 2 3" xfId="22100"/>
    <cellStyle name="Normal 5 3 4 2 4 2 2 2 3 2" xfId="22101"/>
    <cellStyle name="Normal 5 3 4 2 4 2 2 2 4" xfId="22102"/>
    <cellStyle name="Normal 5 3 4 2 4 2 2 3" xfId="22103"/>
    <cellStyle name="Normal 5 3 4 2 4 2 2 3 2" xfId="22104"/>
    <cellStyle name="Normal 5 3 4 2 4 2 2 3 2 2" xfId="22105"/>
    <cellStyle name="Normal 5 3 4 2 4 2 2 3 3" xfId="22106"/>
    <cellStyle name="Normal 5 3 4 2 4 2 2 4" xfId="22107"/>
    <cellStyle name="Normal 5 3 4 2 4 2 2 4 2" xfId="22108"/>
    <cellStyle name="Normal 5 3 4 2 4 2 2 5" xfId="22109"/>
    <cellStyle name="Normal 5 3 4 2 4 2 3" xfId="22110"/>
    <cellStyle name="Normal 5 3 4 2 4 2 3 2" xfId="22111"/>
    <cellStyle name="Normal 5 3 4 2 4 2 3 2 2" xfId="22112"/>
    <cellStyle name="Normal 5 3 4 2 4 2 3 2 2 2" xfId="22113"/>
    <cellStyle name="Normal 5 3 4 2 4 2 3 2 3" xfId="22114"/>
    <cellStyle name="Normal 5 3 4 2 4 2 3 3" xfId="22115"/>
    <cellStyle name="Normal 5 3 4 2 4 2 3 3 2" xfId="22116"/>
    <cellStyle name="Normal 5 3 4 2 4 2 3 4" xfId="22117"/>
    <cellStyle name="Normal 5 3 4 2 4 2 4" xfId="22118"/>
    <cellStyle name="Normal 5 3 4 2 4 2 4 2" xfId="22119"/>
    <cellStyle name="Normal 5 3 4 2 4 2 4 2 2" xfId="22120"/>
    <cellStyle name="Normal 5 3 4 2 4 2 4 2 2 2" xfId="22121"/>
    <cellStyle name="Normal 5 3 4 2 4 2 4 2 3" xfId="22122"/>
    <cellStyle name="Normal 5 3 4 2 4 2 4 3" xfId="22123"/>
    <cellStyle name="Normal 5 3 4 2 4 2 4 3 2" xfId="22124"/>
    <cellStyle name="Normal 5 3 4 2 4 2 4 4" xfId="22125"/>
    <cellStyle name="Normal 5 3 4 2 4 2 5" xfId="22126"/>
    <cellStyle name="Normal 5 3 4 2 4 2 5 2" xfId="22127"/>
    <cellStyle name="Normal 5 3 4 2 4 2 5 2 2" xfId="22128"/>
    <cellStyle name="Normal 5 3 4 2 4 2 5 3" xfId="22129"/>
    <cellStyle name="Normal 5 3 4 2 4 2 6" xfId="22130"/>
    <cellStyle name="Normal 5 3 4 2 4 2 6 2" xfId="22131"/>
    <cellStyle name="Normal 5 3 4 2 4 2 7" xfId="22132"/>
    <cellStyle name="Normal 5 3 4 2 4 3" xfId="22133"/>
    <cellStyle name="Normal 5 3 4 2 4 3 2" xfId="22134"/>
    <cellStyle name="Normal 5 3 4 2 4 3 2 2" xfId="22135"/>
    <cellStyle name="Normal 5 3 4 2 4 3 2 2 2" xfId="22136"/>
    <cellStyle name="Normal 5 3 4 2 4 3 2 2 2 2" xfId="22137"/>
    <cellStyle name="Normal 5 3 4 2 4 3 2 2 3" xfId="22138"/>
    <cellStyle name="Normal 5 3 4 2 4 3 2 3" xfId="22139"/>
    <cellStyle name="Normal 5 3 4 2 4 3 2 3 2" xfId="22140"/>
    <cellStyle name="Normal 5 3 4 2 4 3 2 4" xfId="22141"/>
    <cellStyle name="Normal 5 3 4 2 4 3 3" xfId="22142"/>
    <cellStyle name="Normal 5 3 4 2 4 3 3 2" xfId="22143"/>
    <cellStyle name="Normal 5 3 4 2 4 3 3 2 2" xfId="22144"/>
    <cellStyle name="Normal 5 3 4 2 4 3 3 3" xfId="22145"/>
    <cellStyle name="Normal 5 3 4 2 4 3 4" xfId="22146"/>
    <cellStyle name="Normal 5 3 4 2 4 3 4 2" xfId="22147"/>
    <cellStyle name="Normal 5 3 4 2 4 3 5" xfId="22148"/>
    <cellStyle name="Normal 5 3 4 2 4 4" xfId="22149"/>
    <cellStyle name="Normal 5 3 4 2 4 4 2" xfId="22150"/>
    <cellStyle name="Normal 5 3 4 2 4 4 2 2" xfId="22151"/>
    <cellStyle name="Normal 5 3 4 2 4 4 2 2 2" xfId="22152"/>
    <cellStyle name="Normal 5 3 4 2 4 4 2 3" xfId="22153"/>
    <cellStyle name="Normal 5 3 4 2 4 4 3" xfId="22154"/>
    <cellStyle name="Normal 5 3 4 2 4 4 3 2" xfId="22155"/>
    <cellStyle name="Normal 5 3 4 2 4 4 4" xfId="22156"/>
    <cellStyle name="Normal 5 3 4 2 4 5" xfId="22157"/>
    <cellStyle name="Normal 5 3 4 2 4 5 2" xfId="22158"/>
    <cellStyle name="Normal 5 3 4 2 4 5 2 2" xfId="22159"/>
    <cellStyle name="Normal 5 3 4 2 4 5 2 2 2" xfId="22160"/>
    <cellStyle name="Normal 5 3 4 2 4 5 2 3" xfId="22161"/>
    <cellStyle name="Normal 5 3 4 2 4 5 3" xfId="22162"/>
    <cellStyle name="Normal 5 3 4 2 4 5 3 2" xfId="22163"/>
    <cellStyle name="Normal 5 3 4 2 4 5 4" xfId="22164"/>
    <cellStyle name="Normal 5 3 4 2 4 6" xfId="22165"/>
    <cellStyle name="Normal 5 3 4 2 4 6 2" xfId="22166"/>
    <cellStyle name="Normal 5 3 4 2 4 6 2 2" xfId="22167"/>
    <cellStyle name="Normal 5 3 4 2 4 6 3" xfId="22168"/>
    <cellStyle name="Normal 5 3 4 2 4 7" xfId="22169"/>
    <cellStyle name="Normal 5 3 4 2 4 7 2" xfId="22170"/>
    <cellStyle name="Normal 5 3 4 2 4 8" xfId="22171"/>
    <cellStyle name="Normal 5 3 4 2 5" xfId="22172"/>
    <cellStyle name="Normal 5 3 4 2 5 2" xfId="22173"/>
    <cellStyle name="Normal 5 3 4 2 5 2 2" xfId="22174"/>
    <cellStyle name="Normal 5 3 4 2 5 2 2 2" xfId="22175"/>
    <cellStyle name="Normal 5 3 4 2 5 2 2 2 2" xfId="22176"/>
    <cellStyle name="Normal 5 3 4 2 5 2 2 2 2 2" xfId="22177"/>
    <cellStyle name="Normal 5 3 4 2 5 2 2 2 2 2 2" xfId="22178"/>
    <cellStyle name="Normal 5 3 4 2 5 2 2 2 2 3" xfId="22179"/>
    <cellStyle name="Normal 5 3 4 2 5 2 2 2 3" xfId="22180"/>
    <cellStyle name="Normal 5 3 4 2 5 2 2 2 3 2" xfId="22181"/>
    <cellStyle name="Normal 5 3 4 2 5 2 2 2 4" xfId="22182"/>
    <cellStyle name="Normal 5 3 4 2 5 2 2 3" xfId="22183"/>
    <cellStyle name="Normal 5 3 4 2 5 2 2 3 2" xfId="22184"/>
    <cellStyle name="Normal 5 3 4 2 5 2 2 3 2 2" xfId="22185"/>
    <cellStyle name="Normal 5 3 4 2 5 2 2 3 3" xfId="22186"/>
    <cellStyle name="Normal 5 3 4 2 5 2 2 4" xfId="22187"/>
    <cellStyle name="Normal 5 3 4 2 5 2 2 4 2" xfId="22188"/>
    <cellStyle name="Normal 5 3 4 2 5 2 2 5" xfId="22189"/>
    <cellStyle name="Normal 5 3 4 2 5 2 3" xfId="22190"/>
    <cellStyle name="Normal 5 3 4 2 5 2 3 2" xfId="22191"/>
    <cellStyle name="Normal 5 3 4 2 5 2 3 2 2" xfId="22192"/>
    <cellStyle name="Normal 5 3 4 2 5 2 3 2 2 2" xfId="22193"/>
    <cellStyle name="Normal 5 3 4 2 5 2 3 2 3" xfId="22194"/>
    <cellStyle name="Normal 5 3 4 2 5 2 3 3" xfId="22195"/>
    <cellStyle name="Normal 5 3 4 2 5 2 3 3 2" xfId="22196"/>
    <cellStyle name="Normal 5 3 4 2 5 2 3 4" xfId="22197"/>
    <cellStyle name="Normal 5 3 4 2 5 2 4" xfId="22198"/>
    <cellStyle name="Normal 5 3 4 2 5 2 4 2" xfId="22199"/>
    <cellStyle name="Normal 5 3 4 2 5 2 4 2 2" xfId="22200"/>
    <cellStyle name="Normal 5 3 4 2 5 2 4 2 2 2" xfId="22201"/>
    <cellStyle name="Normal 5 3 4 2 5 2 4 2 3" xfId="22202"/>
    <cellStyle name="Normal 5 3 4 2 5 2 4 3" xfId="22203"/>
    <cellStyle name="Normal 5 3 4 2 5 2 4 3 2" xfId="22204"/>
    <cellStyle name="Normal 5 3 4 2 5 2 4 4" xfId="22205"/>
    <cellStyle name="Normal 5 3 4 2 5 2 5" xfId="22206"/>
    <cellStyle name="Normal 5 3 4 2 5 2 5 2" xfId="22207"/>
    <cellStyle name="Normal 5 3 4 2 5 2 5 2 2" xfId="22208"/>
    <cellStyle name="Normal 5 3 4 2 5 2 5 3" xfId="22209"/>
    <cellStyle name="Normal 5 3 4 2 5 2 6" xfId="22210"/>
    <cellStyle name="Normal 5 3 4 2 5 2 6 2" xfId="22211"/>
    <cellStyle name="Normal 5 3 4 2 5 2 7" xfId="22212"/>
    <cellStyle name="Normal 5 3 4 2 5 3" xfId="22213"/>
    <cellStyle name="Normal 5 3 4 2 5 3 2" xfId="22214"/>
    <cellStyle name="Normal 5 3 4 2 5 3 2 2" xfId="22215"/>
    <cellStyle name="Normal 5 3 4 2 5 3 2 2 2" xfId="22216"/>
    <cellStyle name="Normal 5 3 4 2 5 3 2 2 2 2" xfId="22217"/>
    <cellStyle name="Normal 5 3 4 2 5 3 2 2 3" xfId="22218"/>
    <cellStyle name="Normal 5 3 4 2 5 3 2 3" xfId="22219"/>
    <cellStyle name="Normal 5 3 4 2 5 3 2 3 2" xfId="22220"/>
    <cellStyle name="Normal 5 3 4 2 5 3 2 4" xfId="22221"/>
    <cellStyle name="Normal 5 3 4 2 5 3 3" xfId="22222"/>
    <cellStyle name="Normal 5 3 4 2 5 3 3 2" xfId="22223"/>
    <cellStyle name="Normal 5 3 4 2 5 3 3 2 2" xfId="22224"/>
    <cellStyle name="Normal 5 3 4 2 5 3 3 3" xfId="22225"/>
    <cellStyle name="Normal 5 3 4 2 5 3 4" xfId="22226"/>
    <cellStyle name="Normal 5 3 4 2 5 3 4 2" xfId="22227"/>
    <cellStyle name="Normal 5 3 4 2 5 3 5" xfId="22228"/>
    <cellStyle name="Normal 5 3 4 2 5 4" xfId="22229"/>
    <cellStyle name="Normal 5 3 4 2 5 4 2" xfId="22230"/>
    <cellStyle name="Normal 5 3 4 2 5 4 2 2" xfId="22231"/>
    <cellStyle name="Normal 5 3 4 2 5 4 2 2 2" xfId="22232"/>
    <cellStyle name="Normal 5 3 4 2 5 4 2 3" xfId="22233"/>
    <cellStyle name="Normal 5 3 4 2 5 4 3" xfId="22234"/>
    <cellStyle name="Normal 5 3 4 2 5 4 3 2" xfId="22235"/>
    <cellStyle name="Normal 5 3 4 2 5 4 4" xfId="22236"/>
    <cellStyle name="Normal 5 3 4 2 5 5" xfId="22237"/>
    <cellStyle name="Normal 5 3 4 2 5 5 2" xfId="22238"/>
    <cellStyle name="Normal 5 3 4 2 5 5 2 2" xfId="22239"/>
    <cellStyle name="Normal 5 3 4 2 5 5 2 2 2" xfId="22240"/>
    <cellStyle name="Normal 5 3 4 2 5 5 2 3" xfId="22241"/>
    <cellStyle name="Normal 5 3 4 2 5 5 3" xfId="22242"/>
    <cellStyle name="Normal 5 3 4 2 5 5 3 2" xfId="22243"/>
    <cellStyle name="Normal 5 3 4 2 5 5 4" xfId="22244"/>
    <cellStyle name="Normal 5 3 4 2 5 6" xfId="22245"/>
    <cellStyle name="Normal 5 3 4 2 5 6 2" xfId="22246"/>
    <cellStyle name="Normal 5 3 4 2 5 6 2 2" xfId="22247"/>
    <cellStyle name="Normal 5 3 4 2 5 6 3" xfId="22248"/>
    <cellStyle name="Normal 5 3 4 2 5 7" xfId="22249"/>
    <cellStyle name="Normal 5 3 4 2 5 7 2" xfId="22250"/>
    <cellStyle name="Normal 5 3 4 2 5 8" xfId="22251"/>
    <cellStyle name="Normal 5 3 4 2 6" xfId="22252"/>
    <cellStyle name="Normal 5 3 4 2 6 2" xfId="22253"/>
    <cellStyle name="Normal 5 3 4 2 6 2 2" xfId="22254"/>
    <cellStyle name="Normal 5 3 4 2 6 2 2 2" xfId="22255"/>
    <cellStyle name="Normal 5 3 4 2 6 2 2 2 2" xfId="22256"/>
    <cellStyle name="Normal 5 3 4 2 6 2 2 2 2 2" xfId="22257"/>
    <cellStyle name="Normal 5 3 4 2 6 2 2 2 3" xfId="22258"/>
    <cellStyle name="Normal 5 3 4 2 6 2 2 3" xfId="22259"/>
    <cellStyle name="Normal 5 3 4 2 6 2 2 3 2" xfId="22260"/>
    <cellStyle name="Normal 5 3 4 2 6 2 2 4" xfId="22261"/>
    <cellStyle name="Normal 5 3 4 2 6 2 3" xfId="22262"/>
    <cellStyle name="Normal 5 3 4 2 6 2 3 2" xfId="22263"/>
    <cellStyle name="Normal 5 3 4 2 6 2 3 2 2" xfId="22264"/>
    <cellStyle name="Normal 5 3 4 2 6 2 3 3" xfId="22265"/>
    <cellStyle name="Normal 5 3 4 2 6 2 4" xfId="22266"/>
    <cellStyle name="Normal 5 3 4 2 6 2 4 2" xfId="22267"/>
    <cellStyle name="Normal 5 3 4 2 6 2 5" xfId="22268"/>
    <cellStyle name="Normal 5 3 4 2 6 3" xfId="22269"/>
    <cellStyle name="Normal 5 3 4 2 6 3 2" xfId="22270"/>
    <cellStyle name="Normal 5 3 4 2 6 3 2 2" xfId="22271"/>
    <cellStyle name="Normal 5 3 4 2 6 3 2 2 2" xfId="22272"/>
    <cellStyle name="Normal 5 3 4 2 6 3 2 3" xfId="22273"/>
    <cellStyle name="Normal 5 3 4 2 6 3 3" xfId="22274"/>
    <cellStyle name="Normal 5 3 4 2 6 3 3 2" xfId="22275"/>
    <cellStyle name="Normal 5 3 4 2 6 3 4" xfId="22276"/>
    <cellStyle name="Normal 5 3 4 2 6 4" xfId="22277"/>
    <cellStyle name="Normal 5 3 4 2 6 4 2" xfId="22278"/>
    <cellStyle name="Normal 5 3 4 2 6 4 2 2" xfId="22279"/>
    <cellStyle name="Normal 5 3 4 2 6 4 2 2 2" xfId="22280"/>
    <cellStyle name="Normal 5 3 4 2 6 4 2 3" xfId="22281"/>
    <cellStyle name="Normal 5 3 4 2 6 4 3" xfId="22282"/>
    <cellStyle name="Normal 5 3 4 2 6 4 3 2" xfId="22283"/>
    <cellStyle name="Normal 5 3 4 2 6 4 4" xfId="22284"/>
    <cellStyle name="Normal 5 3 4 2 6 5" xfId="22285"/>
    <cellStyle name="Normal 5 3 4 2 6 5 2" xfId="22286"/>
    <cellStyle name="Normal 5 3 4 2 6 5 2 2" xfId="22287"/>
    <cellStyle name="Normal 5 3 4 2 6 5 3" xfId="22288"/>
    <cellStyle name="Normal 5 3 4 2 6 6" xfId="22289"/>
    <cellStyle name="Normal 5 3 4 2 6 6 2" xfId="22290"/>
    <cellStyle name="Normal 5 3 4 2 6 7" xfId="22291"/>
    <cellStyle name="Normal 5 3 4 2 7" xfId="22292"/>
    <cellStyle name="Normal 5 3 4 2 7 2" xfId="22293"/>
    <cellStyle name="Normal 5 3 4 2 7 2 2" xfId="22294"/>
    <cellStyle name="Normal 5 3 4 2 7 2 2 2" xfId="22295"/>
    <cellStyle name="Normal 5 3 4 2 7 2 2 2 2" xfId="22296"/>
    <cellStyle name="Normal 5 3 4 2 7 2 2 3" xfId="22297"/>
    <cellStyle name="Normal 5 3 4 2 7 2 3" xfId="22298"/>
    <cellStyle name="Normal 5 3 4 2 7 2 3 2" xfId="22299"/>
    <cellStyle name="Normal 5 3 4 2 7 2 4" xfId="22300"/>
    <cellStyle name="Normal 5 3 4 2 7 3" xfId="22301"/>
    <cellStyle name="Normal 5 3 4 2 7 3 2" xfId="22302"/>
    <cellStyle name="Normal 5 3 4 2 7 3 2 2" xfId="22303"/>
    <cellStyle name="Normal 5 3 4 2 7 3 2 2 2" xfId="22304"/>
    <cellStyle name="Normal 5 3 4 2 7 3 2 3" xfId="22305"/>
    <cellStyle name="Normal 5 3 4 2 7 3 3" xfId="22306"/>
    <cellStyle name="Normal 5 3 4 2 7 3 3 2" xfId="22307"/>
    <cellStyle name="Normal 5 3 4 2 7 3 4" xfId="22308"/>
    <cellStyle name="Normal 5 3 4 2 7 4" xfId="22309"/>
    <cellStyle name="Normal 5 3 4 2 7 4 2" xfId="22310"/>
    <cellStyle name="Normal 5 3 4 2 7 4 2 2" xfId="22311"/>
    <cellStyle name="Normal 5 3 4 2 7 4 3" xfId="22312"/>
    <cellStyle name="Normal 5 3 4 2 7 5" xfId="22313"/>
    <cellStyle name="Normal 5 3 4 2 7 5 2" xfId="22314"/>
    <cellStyle name="Normal 5 3 4 2 7 6" xfId="22315"/>
    <cellStyle name="Normal 5 3 4 2 8" xfId="22316"/>
    <cellStyle name="Normal 5 3 4 2 8 2" xfId="22317"/>
    <cellStyle name="Normal 5 3 4 2 8 2 2" xfId="22318"/>
    <cellStyle name="Normal 5 3 4 2 8 2 2 2" xfId="22319"/>
    <cellStyle name="Normal 5 3 4 2 8 2 3" xfId="22320"/>
    <cellStyle name="Normal 5 3 4 2 8 3" xfId="22321"/>
    <cellStyle name="Normal 5 3 4 2 8 3 2" xfId="22322"/>
    <cellStyle name="Normal 5 3 4 2 8 4" xfId="22323"/>
    <cellStyle name="Normal 5 3 4 2 9" xfId="22324"/>
    <cellStyle name="Normal 5 3 4 2 9 2" xfId="22325"/>
    <cellStyle name="Normal 5 3 4 2 9 2 2" xfId="22326"/>
    <cellStyle name="Normal 5 3 4 2 9 2 2 2" xfId="22327"/>
    <cellStyle name="Normal 5 3 4 2 9 2 3" xfId="22328"/>
    <cellStyle name="Normal 5 3 4 2 9 3" xfId="22329"/>
    <cellStyle name="Normal 5 3 4 2 9 3 2" xfId="22330"/>
    <cellStyle name="Normal 5 3 4 2 9 4" xfId="22331"/>
    <cellStyle name="Normal 5 3 4 3" xfId="22332"/>
    <cellStyle name="Normal 5 3 4 3 2" xfId="22333"/>
    <cellStyle name="Normal 5 3 4 3 2 2" xfId="22334"/>
    <cellStyle name="Normal 5 3 4 3 2 2 2" xfId="22335"/>
    <cellStyle name="Normal 5 3 4 3 2 2 2 2" xfId="22336"/>
    <cellStyle name="Normal 5 3 4 3 2 2 2 2 2" xfId="22337"/>
    <cellStyle name="Normal 5 3 4 3 2 2 2 2 2 2" xfId="22338"/>
    <cellStyle name="Normal 5 3 4 3 2 2 2 2 3" xfId="22339"/>
    <cellStyle name="Normal 5 3 4 3 2 2 2 3" xfId="22340"/>
    <cellStyle name="Normal 5 3 4 3 2 2 2 3 2" xfId="22341"/>
    <cellStyle name="Normal 5 3 4 3 2 2 2 4" xfId="22342"/>
    <cellStyle name="Normal 5 3 4 3 2 2 3" xfId="22343"/>
    <cellStyle name="Normal 5 3 4 3 2 2 3 2" xfId="22344"/>
    <cellStyle name="Normal 5 3 4 3 2 2 3 2 2" xfId="22345"/>
    <cellStyle name="Normal 5 3 4 3 2 2 3 3" xfId="22346"/>
    <cellStyle name="Normal 5 3 4 3 2 2 4" xfId="22347"/>
    <cellStyle name="Normal 5 3 4 3 2 2 4 2" xfId="22348"/>
    <cellStyle name="Normal 5 3 4 3 2 2 5" xfId="22349"/>
    <cellStyle name="Normal 5 3 4 3 2 3" xfId="22350"/>
    <cellStyle name="Normal 5 3 4 3 2 3 2" xfId="22351"/>
    <cellStyle name="Normal 5 3 4 3 2 3 2 2" xfId="22352"/>
    <cellStyle name="Normal 5 3 4 3 2 3 2 2 2" xfId="22353"/>
    <cellStyle name="Normal 5 3 4 3 2 3 2 3" xfId="22354"/>
    <cellStyle name="Normal 5 3 4 3 2 3 3" xfId="22355"/>
    <cellStyle name="Normal 5 3 4 3 2 3 3 2" xfId="22356"/>
    <cellStyle name="Normal 5 3 4 3 2 3 4" xfId="22357"/>
    <cellStyle name="Normal 5 3 4 3 2 4" xfId="22358"/>
    <cellStyle name="Normal 5 3 4 3 2 4 2" xfId="22359"/>
    <cellStyle name="Normal 5 3 4 3 2 4 2 2" xfId="22360"/>
    <cellStyle name="Normal 5 3 4 3 2 4 2 2 2" xfId="22361"/>
    <cellStyle name="Normal 5 3 4 3 2 4 2 3" xfId="22362"/>
    <cellStyle name="Normal 5 3 4 3 2 4 3" xfId="22363"/>
    <cellStyle name="Normal 5 3 4 3 2 4 3 2" xfId="22364"/>
    <cellStyle name="Normal 5 3 4 3 2 4 4" xfId="22365"/>
    <cellStyle name="Normal 5 3 4 3 2 5" xfId="22366"/>
    <cellStyle name="Normal 5 3 4 3 2 5 2" xfId="22367"/>
    <cellStyle name="Normal 5 3 4 3 2 5 2 2" xfId="22368"/>
    <cellStyle name="Normal 5 3 4 3 2 5 3" xfId="22369"/>
    <cellStyle name="Normal 5 3 4 3 2 6" xfId="22370"/>
    <cellStyle name="Normal 5 3 4 3 2 6 2" xfId="22371"/>
    <cellStyle name="Normal 5 3 4 3 2 7" xfId="22372"/>
    <cellStyle name="Normal 5 3 4 3 3" xfId="22373"/>
    <cellStyle name="Normal 5 3 4 3 3 2" xfId="22374"/>
    <cellStyle name="Normal 5 3 4 3 3 2 2" xfId="22375"/>
    <cellStyle name="Normal 5 3 4 3 3 2 2 2" xfId="22376"/>
    <cellStyle name="Normal 5 3 4 3 3 2 2 2 2" xfId="22377"/>
    <cellStyle name="Normal 5 3 4 3 3 2 2 3" xfId="22378"/>
    <cellStyle name="Normal 5 3 4 3 3 2 3" xfId="22379"/>
    <cellStyle name="Normal 5 3 4 3 3 2 3 2" xfId="22380"/>
    <cellStyle name="Normal 5 3 4 3 3 2 4" xfId="22381"/>
    <cellStyle name="Normal 5 3 4 3 3 3" xfId="22382"/>
    <cellStyle name="Normal 5 3 4 3 3 3 2" xfId="22383"/>
    <cellStyle name="Normal 5 3 4 3 3 3 2 2" xfId="22384"/>
    <cellStyle name="Normal 5 3 4 3 3 3 2 2 2" xfId="22385"/>
    <cellStyle name="Normal 5 3 4 3 3 3 2 3" xfId="22386"/>
    <cellStyle name="Normal 5 3 4 3 3 3 3" xfId="22387"/>
    <cellStyle name="Normal 5 3 4 3 3 3 3 2" xfId="22388"/>
    <cellStyle name="Normal 5 3 4 3 3 3 4" xfId="22389"/>
    <cellStyle name="Normal 5 3 4 3 3 4" xfId="22390"/>
    <cellStyle name="Normal 5 3 4 3 3 4 2" xfId="22391"/>
    <cellStyle name="Normal 5 3 4 3 3 4 2 2" xfId="22392"/>
    <cellStyle name="Normal 5 3 4 3 3 4 3" xfId="22393"/>
    <cellStyle name="Normal 5 3 4 3 3 5" xfId="22394"/>
    <cellStyle name="Normal 5 3 4 3 3 5 2" xfId="22395"/>
    <cellStyle name="Normal 5 3 4 3 3 6" xfId="22396"/>
    <cellStyle name="Normal 5 3 4 3 4" xfId="22397"/>
    <cellStyle name="Normal 5 3 4 3 4 2" xfId="22398"/>
    <cellStyle name="Normal 5 3 4 3 4 2 2" xfId="22399"/>
    <cellStyle name="Normal 5 3 4 3 4 2 2 2" xfId="22400"/>
    <cellStyle name="Normal 5 3 4 3 4 2 3" xfId="22401"/>
    <cellStyle name="Normal 5 3 4 3 4 3" xfId="22402"/>
    <cellStyle name="Normal 5 3 4 3 4 3 2" xfId="22403"/>
    <cellStyle name="Normal 5 3 4 3 4 4" xfId="22404"/>
    <cellStyle name="Normal 5 3 4 3 5" xfId="22405"/>
    <cellStyle name="Normal 5 3 4 3 5 2" xfId="22406"/>
    <cellStyle name="Normal 5 3 4 3 5 2 2" xfId="22407"/>
    <cellStyle name="Normal 5 3 4 3 5 2 2 2" xfId="22408"/>
    <cellStyle name="Normal 5 3 4 3 5 2 3" xfId="22409"/>
    <cellStyle name="Normal 5 3 4 3 5 3" xfId="22410"/>
    <cellStyle name="Normal 5 3 4 3 5 3 2" xfId="22411"/>
    <cellStyle name="Normal 5 3 4 3 5 4" xfId="22412"/>
    <cellStyle name="Normal 5 3 4 3 6" xfId="22413"/>
    <cellStyle name="Normal 5 3 4 3 6 2" xfId="22414"/>
    <cellStyle name="Normal 5 3 4 3 6 2 2" xfId="22415"/>
    <cellStyle name="Normal 5 3 4 3 6 3" xfId="22416"/>
    <cellStyle name="Normal 5 3 4 3 7" xfId="22417"/>
    <cellStyle name="Normal 5 3 4 3 7 2" xfId="22418"/>
    <cellStyle name="Normal 5 3 4 3 8" xfId="22419"/>
    <cellStyle name="Normal 5 3 4 3 9" xfId="22420"/>
    <cellStyle name="Normal 5 3 4 4" xfId="22421"/>
    <cellStyle name="Normal 5 3 4 4 2" xfId="22422"/>
    <cellStyle name="Normal 5 3 4 4 2 2" xfId="22423"/>
    <cellStyle name="Normal 5 3 4 4 2 2 2" xfId="22424"/>
    <cellStyle name="Normal 5 3 4 4 2 2 2 2" xfId="22425"/>
    <cellStyle name="Normal 5 3 4 4 2 2 2 2 2" xfId="22426"/>
    <cellStyle name="Normal 5 3 4 4 2 2 2 2 2 2" xfId="22427"/>
    <cellStyle name="Normal 5 3 4 4 2 2 2 2 3" xfId="22428"/>
    <cellStyle name="Normal 5 3 4 4 2 2 2 3" xfId="22429"/>
    <cellStyle name="Normal 5 3 4 4 2 2 2 3 2" xfId="22430"/>
    <cellStyle name="Normal 5 3 4 4 2 2 2 4" xfId="22431"/>
    <cellStyle name="Normal 5 3 4 4 2 2 3" xfId="22432"/>
    <cellStyle name="Normal 5 3 4 4 2 2 3 2" xfId="22433"/>
    <cellStyle name="Normal 5 3 4 4 2 2 3 2 2" xfId="22434"/>
    <cellStyle name="Normal 5 3 4 4 2 2 3 3" xfId="22435"/>
    <cellStyle name="Normal 5 3 4 4 2 2 4" xfId="22436"/>
    <cellStyle name="Normal 5 3 4 4 2 2 4 2" xfId="22437"/>
    <cellStyle name="Normal 5 3 4 4 2 2 5" xfId="22438"/>
    <cellStyle name="Normal 5 3 4 4 2 3" xfId="22439"/>
    <cellStyle name="Normal 5 3 4 4 2 3 2" xfId="22440"/>
    <cellStyle name="Normal 5 3 4 4 2 3 2 2" xfId="22441"/>
    <cellStyle name="Normal 5 3 4 4 2 3 2 2 2" xfId="22442"/>
    <cellStyle name="Normal 5 3 4 4 2 3 2 3" xfId="22443"/>
    <cellStyle name="Normal 5 3 4 4 2 3 3" xfId="22444"/>
    <cellStyle name="Normal 5 3 4 4 2 3 3 2" xfId="22445"/>
    <cellStyle name="Normal 5 3 4 4 2 3 4" xfId="22446"/>
    <cellStyle name="Normal 5 3 4 4 2 4" xfId="22447"/>
    <cellStyle name="Normal 5 3 4 4 2 4 2" xfId="22448"/>
    <cellStyle name="Normal 5 3 4 4 2 4 2 2" xfId="22449"/>
    <cellStyle name="Normal 5 3 4 4 2 4 2 2 2" xfId="22450"/>
    <cellStyle name="Normal 5 3 4 4 2 4 2 3" xfId="22451"/>
    <cellStyle name="Normal 5 3 4 4 2 4 3" xfId="22452"/>
    <cellStyle name="Normal 5 3 4 4 2 4 3 2" xfId="22453"/>
    <cellStyle name="Normal 5 3 4 4 2 4 4" xfId="22454"/>
    <cellStyle name="Normal 5 3 4 4 2 5" xfId="22455"/>
    <cellStyle name="Normal 5 3 4 4 2 5 2" xfId="22456"/>
    <cellStyle name="Normal 5 3 4 4 2 5 2 2" xfId="22457"/>
    <cellStyle name="Normal 5 3 4 4 2 5 3" xfId="22458"/>
    <cellStyle name="Normal 5 3 4 4 2 6" xfId="22459"/>
    <cellStyle name="Normal 5 3 4 4 2 6 2" xfId="22460"/>
    <cellStyle name="Normal 5 3 4 4 2 7" xfId="22461"/>
    <cellStyle name="Normal 5 3 4 4 3" xfId="22462"/>
    <cellStyle name="Normal 5 3 4 4 3 2" xfId="22463"/>
    <cellStyle name="Normal 5 3 4 4 3 2 2" xfId="22464"/>
    <cellStyle name="Normal 5 3 4 4 3 2 2 2" xfId="22465"/>
    <cellStyle name="Normal 5 3 4 4 3 2 2 2 2" xfId="22466"/>
    <cellStyle name="Normal 5 3 4 4 3 2 2 3" xfId="22467"/>
    <cellStyle name="Normal 5 3 4 4 3 2 3" xfId="22468"/>
    <cellStyle name="Normal 5 3 4 4 3 2 3 2" xfId="22469"/>
    <cellStyle name="Normal 5 3 4 4 3 2 4" xfId="22470"/>
    <cellStyle name="Normal 5 3 4 4 3 3" xfId="22471"/>
    <cellStyle name="Normal 5 3 4 4 3 3 2" xfId="22472"/>
    <cellStyle name="Normal 5 3 4 4 3 3 2 2" xfId="22473"/>
    <cellStyle name="Normal 5 3 4 4 3 3 2 2 2" xfId="22474"/>
    <cellStyle name="Normal 5 3 4 4 3 3 2 3" xfId="22475"/>
    <cellStyle name="Normal 5 3 4 4 3 3 3" xfId="22476"/>
    <cellStyle name="Normal 5 3 4 4 3 3 3 2" xfId="22477"/>
    <cellStyle name="Normal 5 3 4 4 3 3 4" xfId="22478"/>
    <cellStyle name="Normal 5 3 4 4 3 4" xfId="22479"/>
    <cellStyle name="Normal 5 3 4 4 3 4 2" xfId="22480"/>
    <cellStyle name="Normal 5 3 4 4 3 4 2 2" xfId="22481"/>
    <cellStyle name="Normal 5 3 4 4 3 4 3" xfId="22482"/>
    <cellStyle name="Normal 5 3 4 4 3 5" xfId="22483"/>
    <cellStyle name="Normal 5 3 4 4 3 5 2" xfId="22484"/>
    <cellStyle name="Normal 5 3 4 4 3 6" xfId="22485"/>
    <cellStyle name="Normal 5 3 4 4 4" xfId="22486"/>
    <cellStyle name="Normal 5 3 4 4 4 2" xfId="22487"/>
    <cellStyle name="Normal 5 3 4 4 4 2 2" xfId="22488"/>
    <cellStyle name="Normal 5 3 4 4 4 2 2 2" xfId="22489"/>
    <cellStyle name="Normal 5 3 4 4 4 2 3" xfId="22490"/>
    <cellStyle name="Normal 5 3 4 4 4 3" xfId="22491"/>
    <cellStyle name="Normal 5 3 4 4 4 3 2" xfId="22492"/>
    <cellStyle name="Normal 5 3 4 4 4 4" xfId="22493"/>
    <cellStyle name="Normal 5 3 4 4 5" xfId="22494"/>
    <cellStyle name="Normal 5 3 4 4 5 2" xfId="22495"/>
    <cellStyle name="Normal 5 3 4 4 5 2 2" xfId="22496"/>
    <cellStyle name="Normal 5 3 4 4 5 2 2 2" xfId="22497"/>
    <cellStyle name="Normal 5 3 4 4 5 2 3" xfId="22498"/>
    <cellStyle name="Normal 5 3 4 4 5 3" xfId="22499"/>
    <cellStyle name="Normal 5 3 4 4 5 3 2" xfId="22500"/>
    <cellStyle name="Normal 5 3 4 4 5 4" xfId="22501"/>
    <cellStyle name="Normal 5 3 4 4 6" xfId="22502"/>
    <cellStyle name="Normal 5 3 4 4 6 2" xfId="22503"/>
    <cellStyle name="Normal 5 3 4 4 6 2 2" xfId="22504"/>
    <cellStyle name="Normal 5 3 4 4 6 3" xfId="22505"/>
    <cellStyle name="Normal 5 3 4 4 7" xfId="22506"/>
    <cellStyle name="Normal 5 3 4 4 7 2" xfId="22507"/>
    <cellStyle name="Normal 5 3 4 4 8" xfId="22508"/>
    <cellStyle name="Normal 5 3 4 4 9" xfId="22509"/>
    <cellStyle name="Normal 5 3 4 5" xfId="22510"/>
    <cellStyle name="Normal 5 3 4 5 2" xfId="22511"/>
    <cellStyle name="Normal 5 3 4 5 2 2" xfId="22512"/>
    <cellStyle name="Normal 5 3 4 5 2 2 2" xfId="22513"/>
    <cellStyle name="Normal 5 3 4 5 2 2 2 2" xfId="22514"/>
    <cellStyle name="Normal 5 3 4 5 2 2 2 2 2" xfId="22515"/>
    <cellStyle name="Normal 5 3 4 5 2 2 2 2 2 2" xfId="22516"/>
    <cellStyle name="Normal 5 3 4 5 2 2 2 2 3" xfId="22517"/>
    <cellStyle name="Normal 5 3 4 5 2 2 2 3" xfId="22518"/>
    <cellStyle name="Normal 5 3 4 5 2 2 2 3 2" xfId="22519"/>
    <cellStyle name="Normal 5 3 4 5 2 2 2 4" xfId="22520"/>
    <cellStyle name="Normal 5 3 4 5 2 2 3" xfId="22521"/>
    <cellStyle name="Normal 5 3 4 5 2 2 3 2" xfId="22522"/>
    <cellStyle name="Normal 5 3 4 5 2 2 3 2 2" xfId="22523"/>
    <cellStyle name="Normal 5 3 4 5 2 2 3 3" xfId="22524"/>
    <cellStyle name="Normal 5 3 4 5 2 2 4" xfId="22525"/>
    <cellStyle name="Normal 5 3 4 5 2 2 4 2" xfId="22526"/>
    <cellStyle name="Normal 5 3 4 5 2 2 5" xfId="22527"/>
    <cellStyle name="Normal 5 3 4 5 2 3" xfId="22528"/>
    <cellStyle name="Normal 5 3 4 5 2 3 2" xfId="22529"/>
    <cellStyle name="Normal 5 3 4 5 2 3 2 2" xfId="22530"/>
    <cellStyle name="Normal 5 3 4 5 2 3 2 2 2" xfId="22531"/>
    <cellStyle name="Normal 5 3 4 5 2 3 2 3" xfId="22532"/>
    <cellStyle name="Normal 5 3 4 5 2 3 3" xfId="22533"/>
    <cellStyle name="Normal 5 3 4 5 2 3 3 2" xfId="22534"/>
    <cellStyle name="Normal 5 3 4 5 2 3 4" xfId="22535"/>
    <cellStyle name="Normal 5 3 4 5 2 4" xfId="22536"/>
    <cellStyle name="Normal 5 3 4 5 2 4 2" xfId="22537"/>
    <cellStyle name="Normal 5 3 4 5 2 4 2 2" xfId="22538"/>
    <cellStyle name="Normal 5 3 4 5 2 4 2 2 2" xfId="22539"/>
    <cellStyle name="Normal 5 3 4 5 2 4 2 3" xfId="22540"/>
    <cellStyle name="Normal 5 3 4 5 2 4 3" xfId="22541"/>
    <cellStyle name="Normal 5 3 4 5 2 4 3 2" xfId="22542"/>
    <cellStyle name="Normal 5 3 4 5 2 4 4" xfId="22543"/>
    <cellStyle name="Normal 5 3 4 5 2 5" xfId="22544"/>
    <cellStyle name="Normal 5 3 4 5 2 5 2" xfId="22545"/>
    <cellStyle name="Normal 5 3 4 5 2 5 2 2" xfId="22546"/>
    <cellStyle name="Normal 5 3 4 5 2 5 3" xfId="22547"/>
    <cellStyle name="Normal 5 3 4 5 2 6" xfId="22548"/>
    <cellStyle name="Normal 5 3 4 5 2 6 2" xfId="22549"/>
    <cellStyle name="Normal 5 3 4 5 2 7" xfId="22550"/>
    <cellStyle name="Normal 5 3 4 5 3" xfId="22551"/>
    <cellStyle name="Normal 5 3 4 5 3 2" xfId="22552"/>
    <cellStyle name="Normal 5 3 4 5 3 2 2" xfId="22553"/>
    <cellStyle name="Normal 5 3 4 5 3 2 2 2" xfId="22554"/>
    <cellStyle name="Normal 5 3 4 5 3 2 2 2 2" xfId="22555"/>
    <cellStyle name="Normal 5 3 4 5 3 2 2 3" xfId="22556"/>
    <cellStyle name="Normal 5 3 4 5 3 2 3" xfId="22557"/>
    <cellStyle name="Normal 5 3 4 5 3 2 3 2" xfId="22558"/>
    <cellStyle name="Normal 5 3 4 5 3 2 4" xfId="22559"/>
    <cellStyle name="Normal 5 3 4 5 3 3" xfId="22560"/>
    <cellStyle name="Normal 5 3 4 5 3 3 2" xfId="22561"/>
    <cellStyle name="Normal 5 3 4 5 3 3 2 2" xfId="22562"/>
    <cellStyle name="Normal 5 3 4 5 3 3 3" xfId="22563"/>
    <cellStyle name="Normal 5 3 4 5 3 4" xfId="22564"/>
    <cellStyle name="Normal 5 3 4 5 3 4 2" xfId="22565"/>
    <cellStyle name="Normal 5 3 4 5 3 5" xfId="22566"/>
    <cellStyle name="Normal 5 3 4 5 4" xfId="22567"/>
    <cellStyle name="Normal 5 3 4 5 4 2" xfId="22568"/>
    <cellStyle name="Normal 5 3 4 5 4 2 2" xfId="22569"/>
    <cellStyle name="Normal 5 3 4 5 4 2 2 2" xfId="22570"/>
    <cellStyle name="Normal 5 3 4 5 4 2 3" xfId="22571"/>
    <cellStyle name="Normal 5 3 4 5 4 3" xfId="22572"/>
    <cellStyle name="Normal 5 3 4 5 4 3 2" xfId="22573"/>
    <cellStyle name="Normal 5 3 4 5 4 4" xfId="22574"/>
    <cellStyle name="Normal 5 3 4 5 5" xfId="22575"/>
    <cellStyle name="Normal 5 3 4 5 5 2" xfId="22576"/>
    <cellStyle name="Normal 5 3 4 5 5 2 2" xfId="22577"/>
    <cellStyle name="Normal 5 3 4 5 5 2 2 2" xfId="22578"/>
    <cellStyle name="Normal 5 3 4 5 5 2 3" xfId="22579"/>
    <cellStyle name="Normal 5 3 4 5 5 3" xfId="22580"/>
    <cellStyle name="Normal 5 3 4 5 5 3 2" xfId="22581"/>
    <cellStyle name="Normal 5 3 4 5 5 4" xfId="22582"/>
    <cellStyle name="Normal 5 3 4 5 6" xfId="22583"/>
    <cellStyle name="Normal 5 3 4 5 6 2" xfId="22584"/>
    <cellStyle name="Normal 5 3 4 5 6 2 2" xfId="22585"/>
    <cellStyle name="Normal 5 3 4 5 6 3" xfId="22586"/>
    <cellStyle name="Normal 5 3 4 5 7" xfId="22587"/>
    <cellStyle name="Normal 5 3 4 5 7 2" xfId="22588"/>
    <cellStyle name="Normal 5 3 4 5 8" xfId="22589"/>
    <cellStyle name="Normal 5 3 4 6" xfId="22590"/>
    <cellStyle name="Normal 5 3 4 6 2" xfId="22591"/>
    <cellStyle name="Normal 5 3 4 6 2 2" xfId="22592"/>
    <cellStyle name="Normal 5 3 4 6 2 2 2" xfId="22593"/>
    <cellStyle name="Normal 5 3 4 6 2 2 2 2" xfId="22594"/>
    <cellStyle name="Normal 5 3 4 6 2 2 2 2 2" xfId="22595"/>
    <cellStyle name="Normal 5 3 4 6 2 2 2 2 2 2" xfId="22596"/>
    <cellStyle name="Normal 5 3 4 6 2 2 2 2 3" xfId="22597"/>
    <cellStyle name="Normal 5 3 4 6 2 2 2 3" xfId="22598"/>
    <cellStyle name="Normal 5 3 4 6 2 2 2 3 2" xfId="22599"/>
    <cellStyle name="Normal 5 3 4 6 2 2 2 4" xfId="22600"/>
    <cellStyle name="Normal 5 3 4 6 2 2 3" xfId="22601"/>
    <cellStyle name="Normal 5 3 4 6 2 2 3 2" xfId="22602"/>
    <cellStyle name="Normal 5 3 4 6 2 2 3 2 2" xfId="22603"/>
    <cellStyle name="Normal 5 3 4 6 2 2 3 3" xfId="22604"/>
    <cellStyle name="Normal 5 3 4 6 2 2 4" xfId="22605"/>
    <cellStyle name="Normal 5 3 4 6 2 2 4 2" xfId="22606"/>
    <cellStyle name="Normal 5 3 4 6 2 2 5" xfId="22607"/>
    <cellStyle name="Normal 5 3 4 6 2 3" xfId="22608"/>
    <cellStyle name="Normal 5 3 4 6 2 3 2" xfId="22609"/>
    <cellStyle name="Normal 5 3 4 6 2 3 2 2" xfId="22610"/>
    <cellStyle name="Normal 5 3 4 6 2 3 2 2 2" xfId="22611"/>
    <cellStyle name="Normal 5 3 4 6 2 3 2 3" xfId="22612"/>
    <cellStyle name="Normal 5 3 4 6 2 3 3" xfId="22613"/>
    <cellStyle name="Normal 5 3 4 6 2 3 3 2" xfId="22614"/>
    <cellStyle name="Normal 5 3 4 6 2 3 4" xfId="22615"/>
    <cellStyle name="Normal 5 3 4 6 2 4" xfId="22616"/>
    <cellStyle name="Normal 5 3 4 6 2 4 2" xfId="22617"/>
    <cellStyle name="Normal 5 3 4 6 2 4 2 2" xfId="22618"/>
    <cellStyle name="Normal 5 3 4 6 2 4 2 2 2" xfId="22619"/>
    <cellStyle name="Normal 5 3 4 6 2 4 2 3" xfId="22620"/>
    <cellStyle name="Normal 5 3 4 6 2 4 3" xfId="22621"/>
    <cellStyle name="Normal 5 3 4 6 2 4 3 2" xfId="22622"/>
    <cellStyle name="Normal 5 3 4 6 2 4 4" xfId="22623"/>
    <cellStyle name="Normal 5 3 4 6 2 5" xfId="22624"/>
    <cellStyle name="Normal 5 3 4 6 2 5 2" xfId="22625"/>
    <cellStyle name="Normal 5 3 4 6 2 5 2 2" xfId="22626"/>
    <cellStyle name="Normal 5 3 4 6 2 5 3" xfId="22627"/>
    <cellStyle name="Normal 5 3 4 6 2 6" xfId="22628"/>
    <cellStyle name="Normal 5 3 4 6 2 6 2" xfId="22629"/>
    <cellStyle name="Normal 5 3 4 6 2 7" xfId="22630"/>
    <cellStyle name="Normal 5 3 4 6 3" xfId="22631"/>
    <cellStyle name="Normal 5 3 4 6 3 2" xfId="22632"/>
    <cellStyle name="Normal 5 3 4 6 3 2 2" xfId="22633"/>
    <cellStyle name="Normal 5 3 4 6 3 2 2 2" xfId="22634"/>
    <cellStyle name="Normal 5 3 4 6 3 2 2 2 2" xfId="22635"/>
    <cellStyle name="Normal 5 3 4 6 3 2 2 3" xfId="22636"/>
    <cellStyle name="Normal 5 3 4 6 3 2 3" xfId="22637"/>
    <cellStyle name="Normal 5 3 4 6 3 2 3 2" xfId="22638"/>
    <cellStyle name="Normal 5 3 4 6 3 2 4" xfId="22639"/>
    <cellStyle name="Normal 5 3 4 6 3 3" xfId="22640"/>
    <cellStyle name="Normal 5 3 4 6 3 3 2" xfId="22641"/>
    <cellStyle name="Normal 5 3 4 6 3 3 2 2" xfId="22642"/>
    <cellStyle name="Normal 5 3 4 6 3 3 3" xfId="22643"/>
    <cellStyle name="Normal 5 3 4 6 3 4" xfId="22644"/>
    <cellStyle name="Normal 5 3 4 6 3 4 2" xfId="22645"/>
    <cellStyle name="Normal 5 3 4 6 3 5" xfId="22646"/>
    <cellStyle name="Normal 5 3 4 6 4" xfId="22647"/>
    <cellStyle name="Normal 5 3 4 6 4 2" xfId="22648"/>
    <cellStyle name="Normal 5 3 4 6 4 2 2" xfId="22649"/>
    <cellStyle name="Normal 5 3 4 6 4 2 2 2" xfId="22650"/>
    <cellStyle name="Normal 5 3 4 6 4 2 3" xfId="22651"/>
    <cellStyle name="Normal 5 3 4 6 4 3" xfId="22652"/>
    <cellStyle name="Normal 5 3 4 6 4 3 2" xfId="22653"/>
    <cellStyle name="Normal 5 3 4 6 4 4" xfId="22654"/>
    <cellStyle name="Normal 5 3 4 6 5" xfId="22655"/>
    <cellStyle name="Normal 5 3 4 6 5 2" xfId="22656"/>
    <cellStyle name="Normal 5 3 4 6 5 2 2" xfId="22657"/>
    <cellStyle name="Normal 5 3 4 6 5 2 2 2" xfId="22658"/>
    <cellStyle name="Normal 5 3 4 6 5 2 3" xfId="22659"/>
    <cellStyle name="Normal 5 3 4 6 5 3" xfId="22660"/>
    <cellStyle name="Normal 5 3 4 6 5 3 2" xfId="22661"/>
    <cellStyle name="Normal 5 3 4 6 5 4" xfId="22662"/>
    <cellStyle name="Normal 5 3 4 6 6" xfId="22663"/>
    <cellStyle name="Normal 5 3 4 6 6 2" xfId="22664"/>
    <cellStyle name="Normal 5 3 4 6 6 2 2" xfId="22665"/>
    <cellStyle name="Normal 5 3 4 6 6 3" xfId="22666"/>
    <cellStyle name="Normal 5 3 4 6 7" xfId="22667"/>
    <cellStyle name="Normal 5 3 4 6 7 2" xfId="22668"/>
    <cellStyle name="Normal 5 3 4 6 8" xfId="22669"/>
    <cellStyle name="Normal 5 3 4 7" xfId="22670"/>
    <cellStyle name="Normal 5 3 4 7 2" xfId="22671"/>
    <cellStyle name="Normal 5 3 4 7 2 2" xfId="22672"/>
    <cellStyle name="Normal 5 3 4 7 2 2 2" xfId="22673"/>
    <cellStyle name="Normal 5 3 4 7 2 2 2 2" xfId="22674"/>
    <cellStyle name="Normal 5 3 4 7 2 2 2 2 2" xfId="22675"/>
    <cellStyle name="Normal 5 3 4 7 2 2 2 3" xfId="22676"/>
    <cellStyle name="Normal 5 3 4 7 2 2 3" xfId="22677"/>
    <cellStyle name="Normal 5 3 4 7 2 2 3 2" xfId="22678"/>
    <cellStyle name="Normal 5 3 4 7 2 2 4" xfId="22679"/>
    <cellStyle name="Normal 5 3 4 7 2 3" xfId="22680"/>
    <cellStyle name="Normal 5 3 4 7 2 3 2" xfId="22681"/>
    <cellStyle name="Normal 5 3 4 7 2 3 2 2" xfId="22682"/>
    <cellStyle name="Normal 5 3 4 7 2 3 3" xfId="22683"/>
    <cellStyle name="Normal 5 3 4 7 2 4" xfId="22684"/>
    <cellStyle name="Normal 5 3 4 7 2 4 2" xfId="22685"/>
    <cellStyle name="Normal 5 3 4 7 2 5" xfId="22686"/>
    <cellStyle name="Normal 5 3 4 7 3" xfId="22687"/>
    <cellStyle name="Normal 5 3 4 7 3 2" xfId="22688"/>
    <cellStyle name="Normal 5 3 4 7 3 2 2" xfId="22689"/>
    <cellStyle name="Normal 5 3 4 7 3 2 2 2" xfId="22690"/>
    <cellStyle name="Normal 5 3 4 7 3 2 3" xfId="22691"/>
    <cellStyle name="Normal 5 3 4 7 3 3" xfId="22692"/>
    <cellStyle name="Normal 5 3 4 7 3 3 2" xfId="22693"/>
    <cellStyle name="Normal 5 3 4 7 3 4" xfId="22694"/>
    <cellStyle name="Normal 5 3 4 7 4" xfId="22695"/>
    <cellStyle name="Normal 5 3 4 7 4 2" xfId="22696"/>
    <cellStyle name="Normal 5 3 4 7 4 2 2" xfId="22697"/>
    <cellStyle name="Normal 5 3 4 7 4 2 2 2" xfId="22698"/>
    <cellStyle name="Normal 5 3 4 7 4 2 3" xfId="22699"/>
    <cellStyle name="Normal 5 3 4 7 4 3" xfId="22700"/>
    <cellStyle name="Normal 5 3 4 7 4 3 2" xfId="22701"/>
    <cellStyle name="Normal 5 3 4 7 4 4" xfId="22702"/>
    <cellStyle name="Normal 5 3 4 7 5" xfId="22703"/>
    <cellStyle name="Normal 5 3 4 7 5 2" xfId="22704"/>
    <cellStyle name="Normal 5 3 4 7 5 2 2" xfId="22705"/>
    <cellStyle name="Normal 5 3 4 7 5 3" xfId="22706"/>
    <cellStyle name="Normal 5 3 4 7 6" xfId="22707"/>
    <cellStyle name="Normal 5 3 4 7 6 2" xfId="22708"/>
    <cellStyle name="Normal 5 3 4 7 7" xfId="22709"/>
    <cellStyle name="Normal 5 3 4 8" xfId="22710"/>
    <cellStyle name="Normal 5 3 4 8 2" xfId="22711"/>
    <cellStyle name="Normal 5 3 4 8 2 2" xfId="22712"/>
    <cellStyle name="Normal 5 3 4 8 2 2 2" xfId="22713"/>
    <cellStyle name="Normal 5 3 4 8 2 2 2 2" xfId="22714"/>
    <cellStyle name="Normal 5 3 4 8 2 2 3" xfId="22715"/>
    <cellStyle name="Normal 5 3 4 8 2 3" xfId="22716"/>
    <cellStyle name="Normal 5 3 4 8 2 3 2" xfId="22717"/>
    <cellStyle name="Normal 5 3 4 8 2 4" xfId="22718"/>
    <cellStyle name="Normal 5 3 4 8 3" xfId="22719"/>
    <cellStyle name="Normal 5 3 4 8 3 2" xfId="22720"/>
    <cellStyle name="Normal 5 3 4 8 3 2 2" xfId="22721"/>
    <cellStyle name="Normal 5 3 4 8 3 2 2 2" xfId="22722"/>
    <cellStyle name="Normal 5 3 4 8 3 2 3" xfId="22723"/>
    <cellStyle name="Normal 5 3 4 8 3 3" xfId="22724"/>
    <cellStyle name="Normal 5 3 4 8 3 3 2" xfId="22725"/>
    <cellStyle name="Normal 5 3 4 8 3 4" xfId="22726"/>
    <cellStyle name="Normal 5 3 4 8 4" xfId="22727"/>
    <cellStyle name="Normal 5 3 4 8 4 2" xfId="22728"/>
    <cellStyle name="Normal 5 3 4 8 4 2 2" xfId="22729"/>
    <cellStyle name="Normal 5 3 4 8 4 3" xfId="22730"/>
    <cellStyle name="Normal 5 3 4 8 5" xfId="22731"/>
    <cellStyle name="Normal 5 3 4 8 5 2" xfId="22732"/>
    <cellStyle name="Normal 5 3 4 8 6" xfId="22733"/>
    <cellStyle name="Normal 5 3 4 9" xfId="22734"/>
    <cellStyle name="Normal 5 3 4 9 2" xfId="22735"/>
    <cellStyle name="Normal 5 3 4 9 2 2" xfId="22736"/>
    <cellStyle name="Normal 5 3 4 9 2 2 2" xfId="22737"/>
    <cellStyle name="Normal 5 3 4 9 2 3" xfId="22738"/>
    <cellStyle name="Normal 5 3 4 9 3" xfId="22739"/>
    <cellStyle name="Normal 5 3 4 9 3 2" xfId="22740"/>
    <cellStyle name="Normal 5 3 4 9 4" xfId="22741"/>
    <cellStyle name="Normal 5 3 5" xfId="22742"/>
    <cellStyle name="Normal 5 3 5 10" xfId="22743"/>
    <cellStyle name="Normal 5 3 5 10 2" xfId="22744"/>
    <cellStyle name="Normal 5 3 5 10 2 2" xfId="22745"/>
    <cellStyle name="Normal 5 3 5 10 3" xfId="22746"/>
    <cellStyle name="Normal 5 3 5 11" xfId="22747"/>
    <cellStyle name="Normal 5 3 5 11 2" xfId="22748"/>
    <cellStyle name="Normal 5 3 5 12" xfId="22749"/>
    <cellStyle name="Normal 5 3 5 13" xfId="22750"/>
    <cellStyle name="Normal 5 3 5 2" xfId="22751"/>
    <cellStyle name="Normal 5 3 5 2 2" xfId="22752"/>
    <cellStyle name="Normal 5 3 5 2 2 2" xfId="22753"/>
    <cellStyle name="Normal 5 3 5 2 2 2 2" xfId="22754"/>
    <cellStyle name="Normal 5 3 5 2 2 2 2 2" xfId="22755"/>
    <cellStyle name="Normal 5 3 5 2 2 2 2 2 2" xfId="22756"/>
    <cellStyle name="Normal 5 3 5 2 2 2 2 2 2 2" xfId="22757"/>
    <cellStyle name="Normal 5 3 5 2 2 2 2 2 3" xfId="22758"/>
    <cellStyle name="Normal 5 3 5 2 2 2 2 3" xfId="22759"/>
    <cellStyle name="Normal 5 3 5 2 2 2 2 3 2" xfId="22760"/>
    <cellStyle name="Normal 5 3 5 2 2 2 2 4" xfId="22761"/>
    <cellStyle name="Normal 5 3 5 2 2 2 3" xfId="22762"/>
    <cellStyle name="Normal 5 3 5 2 2 2 3 2" xfId="22763"/>
    <cellStyle name="Normal 5 3 5 2 2 2 3 2 2" xfId="22764"/>
    <cellStyle name="Normal 5 3 5 2 2 2 3 3" xfId="22765"/>
    <cellStyle name="Normal 5 3 5 2 2 2 4" xfId="22766"/>
    <cellStyle name="Normal 5 3 5 2 2 2 4 2" xfId="22767"/>
    <cellStyle name="Normal 5 3 5 2 2 2 5" xfId="22768"/>
    <cellStyle name="Normal 5 3 5 2 2 3" xfId="22769"/>
    <cellStyle name="Normal 5 3 5 2 2 3 2" xfId="22770"/>
    <cellStyle name="Normal 5 3 5 2 2 3 2 2" xfId="22771"/>
    <cellStyle name="Normal 5 3 5 2 2 3 2 2 2" xfId="22772"/>
    <cellStyle name="Normal 5 3 5 2 2 3 2 3" xfId="22773"/>
    <cellStyle name="Normal 5 3 5 2 2 3 3" xfId="22774"/>
    <cellStyle name="Normal 5 3 5 2 2 3 3 2" xfId="22775"/>
    <cellStyle name="Normal 5 3 5 2 2 3 4" xfId="22776"/>
    <cellStyle name="Normal 5 3 5 2 2 4" xfId="22777"/>
    <cellStyle name="Normal 5 3 5 2 2 4 2" xfId="22778"/>
    <cellStyle name="Normal 5 3 5 2 2 4 2 2" xfId="22779"/>
    <cellStyle name="Normal 5 3 5 2 2 4 2 2 2" xfId="22780"/>
    <cellStyle name="Normal 5 3 5 2 2 4 2 3" xfId="22781"/>
    <cellStyle name="Normal 5 3 5 2 2 4 3" xfId="22782"/>
    <cellStyle name="Normal 5 3 5 2 2 4 3 2" xfId="22783"/>
    <cellStyle name="Normal 5 3 5 2 2 4 4" xfId="22784"/>
    <cellStyle name="Normal 5 3 5 2 2 5" xfId="22785"/>
    <cellStyle name="Normal 5 3 5 2 2 5 2" xfId="22786"/>
    <cellStyle name="Normal 5 3 5 2 2 5 2 2" xfId="22787"/>
    <cellStyle name="Normal 5 3 5 2 2 5 3" xfId="22788"/>
    <cellStyle name="Normal 5 3 5 2 2 6" xfId="22789"/>
    <cellStyle name="Normal 5 3 5 2 2 6 2" xfId="22790"/>
    <cellStyle name="Normal 5 3 5 2 2 7" xfId="22791"/>
    <cellStyle name="Normal 5 3 5 2 3" xfId="22792"/>
    <cellStyle name="Normal 5 3 5 2 3 2" xfId="22793"/>
    <cellStyle name="Normal 5 3 5 2 3 2 2" xfId="22794"/>
    <cellStyle name="Normal 5 3 5 2 3 2 2 2" xfId="22795"/>
    <cellStyle name="Normal 5 3 5 2 3 2 2 2 2" xfId="22796"/>
    <cellStyle name="Normal 5 3 5 2 3 2 2 3" xfId="22797"/>
    <cellStyle name="Normal 5 3 5 2 3 2 3" xfId="22798"/>
    <cellStyle name="Normal 5 3 5 2 3 2 3 2" xfId="22799"/>
    <cellStyle name="Normal 5 3 5 2 3 2 4" xfId="22800"/>
    <cellStyle name="Normal 5 3 5 2 3 3" xfId="22801"/>
    <cellStyle name="Normal 5 3 5 2 3 3 2" xfId="22802"/>
    <cellStyle name="Normal 5 3 5 2 3 3 2 2" xfId="22803"/>
    <cellStyle name="Normal 5 3 5 2 3 3 2 2 2" xfId="22804"/>
    <cellStyle name="Normal 5 3 5 2 3 3 2 3" xfId="22805"/>
    <cellStyle name="Normal 5 3 5 2 3 3 3" xfId="22806"/>
    <cellStyle name="Normal 5 3 5 2 3 3 3 2" xfId="22807"/>
    <cellStyle name="Normal 5 3 5 2 3 3 4" xfId="22808"/>
    <cellStyle name="Normal 5 3 5 2 3 4" xfId="22809"/>
    <cellStyle name="Normal 5 3 5 2 3 4 2" xfId="22810"/>
    <cellStyle name="Normal 5 3 5 2 3 4 2 2" xfId="22811"/>
    <cellStyle name="Normal 5 3 5 2 3 4 3" xfId="22812"/>
    <cellStyle name="Normal 5 3 5 2 3 5" xfId="22813"/>
    <cellStyle name="Normal 5 3 5 2 3 5 2" xfId="22814"/>
    <cellStyle name="Normal 5 3 5 2 3 6" xfId="22815"/>
    <cellStyle name="Normal 5 3 5 2 4" xfId="22816"/>
    <cellStyle name="Normal 5 3 5 2 4 2" xfId="22817"/>
    <cellStyle name="Normal 5 3 5 2 4 2 2" xfId="22818"/>
    <cellStyle name="Normal 5 3 5 2 4 2 2 2" xfId="22819"/>
    <cellStyle name="Normal 5 3 5 2 4 2 3" xfId="22820"/>
    <cellStyle name="Normal 5 3 5 2 4 3" xfId="22821"/>
    <cellStyle name="Normal 5 3 5 2 4 3 2" xfId="22822"/>
    <cellStyle name="Normal 5 3 5 2 4 4" xfId="22823"/>
    <cellStyle name="Normal 5 3 5 2 5" xfId="22824"/>
    <cellStyle name="Normal 5 3 5 2 5 2" xfId="22825"/>
    <cellStyle name="Normal 5 3 5 2 5 2 2" xfId="22826"/>
    <cellStyle name="Normal 5 3 5 2 5 2 2 2" xfId="22827"/>
    <cellStyle name="Normal 5 3 5 2 5 2 3" xfId="22828"/>
    <cellStyle name="Normal 5 3 5 2 5 3" xfId="22829"/>
    <cellStyle name="Normal 5 3 5 2 5 3 2" xfId="22830"/>
    <cellStyle name="Normal 5 3 5 2 5 4" xfId="22831"/>
    <cellStyle name="Normal 5 3 5 2 6" xfId="22832"/>
    <cellStyle name="Normal 5 3 5 2 6 2" xfId="22833"/>
    <cellStyle name="Normal 5 3 5 2 6 2 2" xfId="22834"/>
    <cellStyle name="Normal 5 3 5 2 6 3" xfId="22835"/>
    <cellStyle name="Normal 5 3 5 2 7" xfId="22836"/>
    <cellStyle name="Normal 5 3 5 2 7 2" xfId="22837"/>
    <cellStyle name="Normal 5 3 5 2 8" xfId="22838"/>
    <cellStyle name="Normal 5 3 5 2 9" xfId="22839"/>
    <cellStyle name="Normal 5 3 5 3" xfId="22840"/>
    <cellStyle name="Normal 5 3 5 3 2" xfId="22841"/>
    <cellStyle name="Normal 5 3 5 3 2 2" xfId="22842"/>
    <cellStyle name="Normal 5 3 5 3 2 2 2" xfId="22843"/>
    <cellStyle name="Normal 5 3 5 3 2 2 2 2" xfId="22844"/>
    <cellStyle name="Normal 5 3 5 3 2 2 2 2 2" xfId="22845"/>
    <cellStyle name="Normal 5 3 5 3 2 2 2 2 2 2" xfId="22846"/>
    <cellStyle name="Normal 5 3 5 3 2 2 2 2 3" xfId="22847"/>
    <cellStyle name="Normal 5 3 5 3 2 2 2 3" xfId="22848"/>
    <cellStyle name="Normal 5 3 5 3 2 2 2 3 2" xfId="22849"/>
    <cellStyle name="Normal 5 3 5 3 2 2 2 4" xfId="22850"/>
    <cellStyle name="Normal 5 3 5 3 2 2 3" xfId="22851"/>
    <cellStyle name="Normal 5 3 5 3 2 2 3 2" xfId="22852"/>
    <cellStyle name="Normal 5 3 5 3 2 2 3 2 2" xfId="22853"/>
    <cellStyle name="Normal 5 3 5 3 2 2 3 3" xfId="22854"/>
    <cellStyle name="Normal 5 3 5 3 2 2 4" xfId="22855"/>
    <cellStyle name="Normal 5 3 5 3 2 2 4 2" xfId="22856"/>
    <cellStyle name="Normal 5 3 5 3 2 2 5" xfId="22857"/>
    <cellStyle name="Normal 5 3 5 3 2 3" xfId="22858"/>
    <cellStyle name="Normal 5 3 5 3 2 3 2" xfId="22859"/>
    <cellStyle name="Normal 5 3 5 3 2 3 2 2" xfId="22860"/>
    <cellStyle name="Normal 5 3 5 3 2 3 2 2 2" xfId="22861"/>
    <cellStyle name="Normal 5 3 5 3 2 3 2 3" xfId="22862"/>
    <cellStyle name="Normal 5 3 5 3 2 3 3" xfId="22863"/>
    <cellStyle name="Normal 5 3 5 3 2 3 3 2" xfId="22864"/>
    <cellStyle name="Normal 5 3 5 3 2 3 4" xfId="22865"/>
    <cellStyle name="Normal 5 3 5 3 2 4" xfId="22866"/>
    <cellStyle name="Normal 5 3 5 3 2 4 2" xfId="22867"/>
    <cellStyle name="Normal 5 3 5 3 2 4 2 2" xfId="22868"/>
    <cellStyle name="Normal 5 3 5 3 2 4 2 2 2" xfId="22869"/>
    <cellStyle name="Normal 5 3 5 3 2 4 2 3" xfId="22870"/>
    <cellStyle name="Normal 5 3 5 3 2 4 3" xfId="22871"/>
    <cellStyle name="Normal 5 3 5 3 2 4 3 2" xfId="22872"/>
    <cellStyle name="Normal 5 3 5 3 2 4 4" xfId="22873"/>
    <cellStyle name="Normal 5 3 5 3 2 5" xfId="22874"/>
    <cellStyle name="Normal 5 3 5 3 2 5 2" xfId="22875"/>
    <cellStyle name="Normal 5 3 5 3 2 5 2 2" xfId="22876"/>
    <cellStyle name="Normal 5 3 5 3 2 5 3" xfId="22877"/>
    <cellStyle name="Normal 5 3 5 3 2 6" xfId="22878"/>
    <cellStyle name="Normal 5 3 5 3 2 6 2" xfId="22879"/>
    <cellStyle name="Normal 5 3 5 3 2 7" xfId="22880"/>
    <cellStyle name="Normal 5 3 5 3 3" xfId="22881"/>
    <cellStyle name="Normal 5 3 5 3 3 2" xfId="22882"/>
    <cellStyle name="Normal 5 3 5 3 3 2 2" xfId="22883"/>
    <cellStyle name="Normal 5 3 5 3 3 2 2 2" xfId="22884"/>
    <cellStyle name="Normal 5 3 5 3 3 2 2 2 2" xfId="22885"/>
    <cellStyle name="Normal 5 3 5 3 3 2 2 3" xfId="22886"/>
    <cellStyle name="Normal 5 3 5 3 3 2 3" xfId="22887"/>
    <cellStyle name="Normal 5 3 5 3 3 2 3 2" xfId="22888"/>
    <cellStyle name="Normal 5 3 5 3 3 2 4" xfId="22889"/>
    <cellStyle name="Normal 5 3 5 3 3 3" xfId="22890"/>
    <cellStyle name="Normal 5 3 5 3 3 3 2" xfId="22891"/>
    <cellStyle name="Normal 5 3 5 3 3 3 2 2" xfId="22892"/>
    <cellStyle name="Normal 5 3 5 3 3 3 2 2 2" xfId="22893"/>
    <cellStyle name="Normal 5 3 5 3 3 3 2 3" xfId="22894"/>
    <cellStyle name="Normal 5 3 5 3 3 3 3" xfId="22895"/>
    <cellStyle name="Normal 5 3 5 3 3 3 3 2" xfId="22896"/>
    <cellStyle name="Normal 5 3 5 3 3 3 4" xfId="22897"/>
    <cellStyle name="Normal 5 3 5 3 3 4" xfId="22898"/>
    <cellStyle name="Normal 5 3 5 3 3 4 2" xfId="22899"/>
    <cellStyle name="Normal 5 3 5 3 3 4 2 2" xfId="22900"/>
    <cellStyle name="Normal 5 3 5 3 3 4 3" xfId="22901"/>
    <cellStyle name="Normal 5 3 5 3 3 5" xfId="22902"/>
    <cellStyle name="Normal 5 3 5 3 3 5 2" xfId="22903"/>
    <cellStyle name="Normal 5 3 5 3 3 6" xfId="22904"/>
    <cellStyle name="Normal 5 3 5 3 4" xfId="22905"/>
    <cellStyle name="Normal 5 3 5 3 4 2" xfId="22906"/>
    <cellStyle name="Normal 5 3 5 3 4 2 2" xfId="22907"/>
    <cellStyle name="Normal 5 3 5 3 4 2 2 2" xfId="22908"/>
    <cellStyle name="Normal 5 3 5 3 4 2 3" xfId="22909"/>
    <cellStyle name="Normal 5 3 5 3 4 3" xfId="22910"/>
    <cellStyle name="Normal 5 3 5 3 4 3 2" xfId="22911"/>
    <cellStyle name="Normal 5 3 5 3 4 4" xfId="22912"/>
    <cellStyle name="Normal 5 3 5 3 5" xfId="22913"/>
    <cellStyle name="Normal 5 3 5 3 5 2" xfId="22914"/>
    <cellStyle name="Normal 5 3 5 3 5 2 2" xfId="22915"/>
    <cellStyle name="Normal 5 3 5 3 5 2 2 2" xfId="22916"/>
    <cellStyle name="Normal 5 3 5 3 5 2 3" xfId="22917"/>
    <cellStyle name="Normal 5 3 5 3 5 3" xfId="22918"/>
    <cellStyle name="Normal 5 3 5 3 5 3 2" xfId="22919"/>
    <cellStyle name="Normal 5 3 5 3 5 4" xfId="22920"/>
    <cellStyle name="Normal 5 3 5 3 6" xfId="22921"/>
    <cellStyle name="Normal 5 3 5 3 6 2" xfId="22922"/>
    <cellStyle name="Normal 5 3 5 3 6 2 2" xfId="22923"/>
    <cellStyle name="Normal 5 3 5 3 6 3" xfId="22924"/>
    <cellStyle name="Normal 5 3 5 3 7" xfId="22925"/>
    <cellStyle name="Normal 5 3 5 3 7 2" xfId="22926"/>
    <cellStyle name="Normal 5 3 5 3 8" xfId="22927"/>
    <cellStyle name="Normal 5 3 5 3 9" xfId="22928"/>
    <cellStyle name="Normal 5 3 5 4" xfId="22929"/>
    <cellStyle name="Normal 5 3 5 4 2" xfId="22930"/>
    <cellStyle name="Normal 5 3 5 4 2 2" xfId="22931"/>
    <cellStyle name="Normal 5 3 5 4 2 2 2" xfId="22932"/>
    <cellStyle name="Normal 5 3 5 4 2 2 2 2" xfId="22933"/>
    <cellStyle name="Normal 5 3 5 4 2 2 2 2 2" xfId="22934"/>
    <cellStyle name="Normal 5 3 5 4 2 2 2 2 2 2" xfId="22935"/>
    <cellStyle name="Normal 5 3 5 4 2 2 2 2 3" xfId="22936"/>
    <cellStyle name="Normal 5 3 5 4 2 2 2 3" xfId="22937"/>
    <cellStyle name="Normal 5 3 5 4 2 2 2 3 2" xfId="22938"/>
    <cellStyle name="Normal 5 3 5 4 2 2 2 4" xfId="22939"/>
    <cellStyle name="Normal 5 3 5 4 2 2 3" xfId="22940"/>
    <cellStyle name="Normal 5 3 5 4 2 2 3 2" xfId="22941"/>
    <cellStyle name="Normal 5 3 5 4 2 2 3 2 2" xfId="22942"/>
    <cellStyle name="Normal 5 3 5 4 2 2 3 3" xfId="22943"/>
    <cellStyle name="Normal 5 3 5 4 2 2 4" xfId="22944"/>
    <cellStyle name="Normal 5 3 5 4 2 2 4 2" xfId="22945"/>
    <cellStyle name="Normal 5 3 5 4 2 2 5" xfId="22946"/>
    <cellStyle name="Normal 5 3 5 4 2 3" xfId="22947"/>
    <cellStyle name="Normal 5 3 5 4 2 3 2" xfId="22948"/>
    <cellStyle name="Normal 5 3 5 4 2 3 2 2" xfId="22949"/>
    <cellStyle name="Normal 5 3 5 4 2 3 2 2 2" xfId="22950"/>
    <cellStyle name="Normal 5 3 5 4 2 3 2 3" xfId="22951"/>
    <cellStyle name="Normal 5 3 5 4 2 3 3" xfId="22952"/>
    <cellStyle name="Normal 5 3 5 4 2 3 3 2" xfId="22953"/>
    <cellStyle name="Normal 5 3 5 4 2 3 4" xfId="22954"/>
    <cellStyle name="Normal 5 3 5 4 2 4" xfId="22955"/>
    <cellStyle name="Normal 5 3 5 4 2 4 2" xfId="22956"/>
    <cellStyle name="Normal 5 3 5 4 2 4 2 2" xfId="22957"/>
    <cellStyle name="Normal 5 3 5 4 2 4 2 2 2" xfId="22958"/>
    <cellStyle name="Normal 5 3 5 4 2 4 2 3" xfId="22959"/>
    <cellStyle name="Normal 5 3 5 4 2 4 3" xfId="22960"/>
    <cellStyle name="Normal 5 3 5 4 2 4 3 2" xfId="22961"/>
    <cellStyle name="Normal 5 3 5 4 2 4 4" xfId="22962"/>
    <cellStyle name="Normal 5 3 5 4 2 5" xfId="22963"/>
    <cellStyle name="Normal 5 3 5 4 2 5 2" xfId="22964"/>
    <cellStyle name="Normal 5 3 5 4 2 5 2 2" xfId="22965"/>
    <cellStyle name="Normal 5 3 5 4 2 5 3" xfId="22966"/>
    <cellStyle name="Normal 5 3 5 4 2 6" xfId="22967"/>
    <cellStyle name="Normal 5 3 5 4 2 6 2" xfId="22968"/>
    <cellStyle name="Normal 5 3 5 4 2 7" xfId="22969"/>
    <cellStyle name="Normal 5 3 5 4 3" xfId="22970"/>
    <cellStyle name="Normal 5 3 5 4 3 2" xfId="22971"/>
    <cellStyle name="Normal 5 3 5 4 3 2 2" xfId="22972"/>
    <cellStyle name="Normal 5 3 5 4 3 2 2 2" xfId="22973"/>
    <cellStyle name="Normal 5 3 5 4 3 2 2 2 2" xfId="22974"/>
    <cellStyle name="Normal 5 3 5 4 3 2 2 3" xfId="22975"/>
    <cellStyle name="Normal 5 3 5 4 3 2 3" xfId="22976"/>
    <cellStyle name="Normal 5 3 5 4 3 2 3 2" xfId="22977"/>
    <cellStyle name="Normal 5 3 5 4 3 2 4" xfId="22978"/>
    <cellStyle name="Normal 5 3 5 4 3 3" xfId="22979"/>
    <cellStyle name="Normal 5 3 5 4 3 3 2" xfId="22980"/>
    <cellStyle name="Normal 5 3 5 4 3 3 2 2" xfId="22981"/>
    <cellStyle name="Normal 5 3 5 4 3 3 3" xfId="22982"/>
    <cellStyle name="Normal 5 3 5 4 3 4" xfId="22983"/>
    <cellStyle name="Normal 5 3 5 4 3 4 2" xfId="22984"/>
    <cellStyle name="Normal 5 3 5 4 3 5" xfId="22985"/>
    <cellStyle name="Normal 5 3 5 4 4" xfId="22986"/>
    <cellStyle name="Normal 5 3 5 4 4 2" xfId="22987"/>
    <cellStyle name="Normal 5 3 5 4 4 2 2" xfId="22988"/>
    <cellStyle name="Normal 5 3 5 4 4 2 2 2" xfId="22989"/>
    <cellStyle name="Normal 5 3 5 4 4 2 3" xfId="22990"/>
    <cellStyle name="Normal 5 3 5 4 4 3" xfId="22991"/>
    <cellStyle name="Normal 5 3 5 4 4 3 2" xfId="22992"/>
    <cellStyle name="Normal 5 3 5 4 4 4" xfId="22993"/>
    <cellStyle name="Normal 5 3 5 4 5" xfId="22994"/>
    <cellStyle name="Normal 5 3 5 4 5 2" xfId="22995"/>
    <cellStyle name="Normal 5 3 5 4 5 2 2" xfId="22996"/>
    <cellStyle name="Normal 5 3 5 4 5 2 2 2" xfId="22997"/>
    <cellStyle name="Normal 5 3 5 4 5 2 3" xfId="22998"/>
    <cellStyle name="Normal 5 3 5 4 5 3" xfId="22999"/>
    <cellStyle name="Normal 5 3 5 4 5 3 2" xfId="23000"/>
    <cellStyle name="Normal 5 3 5 4 5 4" xfId="23001"/>
    <cellStyle name="Normal 5 3 5 4 6" xfId="23002"/>
    <cellStyle name="Normal 5 3 5 4 6 2" xfId="23003"/>
    <cellStyle name="Normal 5 3 5 4 6 2 2" xfId="23004"/>
    <cellStyle name="Normal 5 3 5 4 6 3" xfId="23005"/>
    <cellStyle name="Normal 5 3 5 4 7" xfId="23006"/>
    <cellStyle name="Normal 5 3 5 4 7 2" xfId="23007"/>
    <cellStyle name="Normal 5 3 5 4 8" xfId="23008"/>
    <cellStyle name="Normal 5 3 5 5" xfId="23009"/>
    <cellStyle name="Normal 5 3 5 5 2" xfId="23010"/>
    <cellStyle name="Normal 5 3 5 5 2 2" xfId="23011"/>
    <cellStyle name="Normal 5 3 5 5 2 2 2" xfId="23012"/>
    <cellStyle name="Normal 5 3 5 5 2 2 2 2" xfId="23013"/>
    <cellStyle name="Normal 5 3 5 5 2 2 2 2 2" xfId="23014"/>
    <cellStyle name="Normal 5 3 5 5 2 2 2 2 2 2" xfId="23015"/>
    <cellStyle name="Normal 5 3 5 5 2 2 2 2 3" xfId="23016"/>
    <cellStyle name="Normal 5 3 5 5 2 2 2 3" xfId="23017"/>
    <cellStyle name="Normal 5 3 5 5 2 2 2 3 2" xfId="23018"/>
    <cellStyle name="Normal 5 3 5 5 2 2 2 4" xfId="23019"/>
    <cellStyle name="Normal 5 3 5 5 2 2 3" xfId="23020"/>
    <cellStyle name="Normal 5 3 5 5 2 2 3 2" xfId="23021"/>
    <cellStyle name="Normal 5 3 5 5 2 2 3 2 2" xfId="23022"/>
    <cellStyle name="Normal 5 3 5 5 2 2 3 3" xfId="23023"/>
    <cellStyle name="Normal 5 3 5 5 2 2 4" xfId="23024"/>
    <cellStyle name="Normal 5 3 5 5 2 2 4 2" xfId="23025"/>
    <cellStyle name="Normal 5 3 5 5 2 2 5" xfId="23026"/>
    <cellStyle name="Normal 5 3 5 5 2 3" xfId="23027"/>
    <cellStyle name="Normal 5 3 5 5 2 3 2" xfId="23028"/>
    <cellStyle name="Normal 5 3 5 5 2 3 2 2" xfId="23029"/>
    <cellStyle name="Normal 5 3 5 5 2 3 2 2 2" xfId="23030"/>
    <cellStyle name="Normal 5 3 5 5 2 3 2 3" xfId="23031"/>
    <cellStyle name="Normal 5 3 5 5 2 3 3" xfId="23032"/>
    <cellStyle name="Normal 5 3 5 5 2 3 3 2" xfId="23033"/>
    <cellStyle name="Normal 5 3 5 5 2 3 4" xfId="23034"/>
    <cellStyle name="Normal 5 3 5 5 2 4" xfId="23035"/>
    <cellStyle name="Normal 5 3 5 5 2 4 2" xfId="23036"/>
    <cellStyle name="Normal 5 3 5 5 2 4 2 2" xfId="23037"/>
    <cellStyle name="Normal 5 3 5 5 2 4 2 2 2" xfId="23038"/>
    <cellStyle name="Normal 5 3 5 5 2 4 2 3" xfId="23039"/>
    <cellStyle name="Normal 5 3 5 5 2 4 3" xfId="23040"/>
    <cellStyle name="Normal 5 3 5 5 2 4 3 2" xfId="23041"/>
    <cellStyle name="Normal 5 3 5 5 2 4 4" xfId="23042"/>
    <cellStyle name="Normal 5 3 5 5 2 5" xfId="23043"/>
    <cellStyle name="Normal 5 3 5 5 2 5 2" xfId="23044"/>
    <cellStyle name="Normal 5 3 5 5 2 5 2 2" xfId="23045"/>
    <cellStyle name="Normal 5 3 5 5 2 5 3" xfId="23046"/>
    <cellStyle name="Normal 5 3 5 5 2 6" xfId="23047"/>
    <cellStyle name="Normal 5 3 5 5 2 6 2" xfId="23048"/>
    <cellStyle name="Normal 5 3 5 5 2 7" xfId="23049"/>
    <cellStyle name="Normal 5 3 5 5 3" xfId="23050"/>
    <cellStyle name="Normal 5 3 5 5 3 2" xfId="23051"/>
    <cellStyle name="Normal 5 3 5 5 3 2 2" xfId="23052"/>
    <cellStyle name="Normal 5 3 5 5 3 2 2 2" xfId="23053"/>
    <cellStyle name="Normal 5 3 5 5 3 2 2 2 2" xfId="23054"/>
    <cellStyle name="Normal 5 3 5 5 3 2 2 3" xfId="23055"/>
    <cellStyle name="Normal 5 3 5 5 3 2 3" xfId="23056"/>
    <cellStyle name="Normal 5 3 5 5 3 2 3 2" xfId="23057"/>
    <cellStyle name="Normal 5 3 5 5 3 2 4" xfId="23058"/>
    <cellStyle name="Normal 5 3 5 5 3 3" xfId="23059"/>
    <cellStyle name="Normal 5 3 5 5 3 3 2" xfId="23060"/>
    <cellStyle name="Normal 5 3 5 5 3 3 2 2" xfId="23061"/>
    <cellStyle name="Normal 5 3 5 5 3 3 3" xfId="23062"/>
    <cellStyle name="Normal 5 3 5 5 3 4" xfId="23063"/>
    <cellStyle name="Normal 5 3 5 5 3 4 2" xfId="23064"/>
    <cellStyle name="Normal 5 3 5 5 3 5" xfId="23065"/>
    <cellStyle name="Normal 5 3 5 5 4" xfId="23066"/>
    <cellStyle name="Normal 5 3 5 5 4 2" xfId="23067"/>
    <cellStyle name="Normal 5 3 5 5 4 2 2" xfId="23068"/>
    <cellStyle name="Normal 5 3 5 5 4 2 2 2" xfId="23069"/>
    <cellStyle name="Normal 5 3 5 5 4 2 3" xfId="23070"/>
    <cellStyle name="Normal 5 3 5 5 4 3" xfId="23071"/>
    <cellStyle name="Normal 5 3 5 5 4 3 2" xfId="23072"/>
    <cellStyle name="Normal 5 3 5 5 4 4" xfId="23073"/>
    <cellStyle name="Normal 5 3 5 5 5" xfId="23074"/>
    <cellStyle name="Normal 5 3 5 5 5 2" xfId="23075"/>
    <cellStyle name="Normal 5 3 5 5 5 2 2" xfId="23076"/>
    <cellStyle name="Normal 5 3 5 5 5 2 2 2" xfId="23077"/>
    <cellStyle name="Normal 5 3 5 5 5 2 3" xfId="23078"/>
    <cellStyle name="Normal 5 3 5 5 5 3" xfId="23079"/>
    <cellStyle name="Normal 5 3 5 5 5 3 2" xfId="23080"/>
    <cellStyle name="Normal 5 3 5 5 5 4" xfId="23081"/>
    <cellStyle name="Normal 5 3 5 5 6" xfId="23082"/>
    <cellStyle name="Normal 5 3 5 5 6 2" xfId="23083"/>
    <cellStyle name="Normal 5 3 5 5 6 2 2" xfId="23084"/>
    <cellStyle name="Normal 5 3 5 5 6 3" xfId="23085"/>
    <cellStyle name="Normal 5 3 5 5 7" xfId="23086"/>
    <cellStyle name="Normal 5 3 5 5 7 2" xfId="23087"/>
    <cellStyle name="Normal 5 3 5 5 8" xfId="23088"/>
    <cellStyle name="Normal 5 3 5 6" xfId="23089"/>
    <cellStyle name="Normal 5 3 5 6 2" xfId="23090"/>
    <cellStyle name="Normal 5 3 5 6 2 2" xfId="23091"/>
    <cellStyle name="Normal 5 3 5 6 2 2 2" xfId="23092"/>
    <cellStyle name="Normal 5 3 5 6 2 2 2 2" xfId="23093"/>
    <cellStyle name="Normal 5 3 5 6 2 2 2 2 2" xfId="23094"/>
    <cellStyle name="Normal 5 3 5 6 2 2 2 3" xfId="23095"/>
    <cellStyle name="Normal 5 3 5 6 2 2 3" xfId="23096"/>
    <cellStyle name="Normal 5 3 5 6 2 2 3 2" xfId="23097"/>
    <cellStyle name="Normal 5 3 5 6 2 2 4" xfId="23098"/>
    <cellStyle name="Normal 5 3 5 6 2 3" xfId="23099"/>
    <cellStyle name="Normal 5 3 5 6 2 3 2" xfId="23100"/>
    <cellStyle name="Normal 5 3 5 6 2 3 2 2" xfId="23101"/>
    <cellStyle name="Normal 5 3 5 6 2 3 3" xfId="23102"/>
    <cellStyle name="Normal 5 3 5 6 2 4" xfId="23103"/>
    <cellStyle name="Normal 5 3 5 6 2 4 2" xfId="23104"/>
    <cellStyle name="Normal 5 3 5 6 2 5" xfId="23105"/>
    <cellStyle name="Normal 5 3 5 6 3" xfId="23106"/>
    <cellStyle name="Normal 5 3 5 6 3 2" xfId="23107"/>
    <cellStyle name="Normal 5 3 5 6 3 2 2" xfId="23108"/>
    <cellStyle name="Normal 5 3 5 6 3 2 2 2" xfId="23109"/>
    <cellStyle name="Normal 5 3 5 6 3 2 3" xfId="23110"/>
    <cellStyle name="Normal 5 3 5 6 3 3" xfId="23111"/>
    <cellStyle name="Normal 5 3 5 6 3 3 2" xfId="23112"/>
    <cellStyle name="Normal 5 3 5 6 3 4" xfId="23113"/>
    <cellStyle name="Normal 5 3 5 6 4" xfId="23114"/>
    <cellStyle name="Normal 5 3 5 6 4 2" xfId="23115"/>
    <cellStyle name="Normal 5 3 5 6 4 2 2" xfId="23116"/>
    <cellStyle name="Normal 5 3 5 6 4 2 2 2" xfId="23117"/>
    <cellStyle name="Normal 5 3 5 6 4 2 3" xfId="23118"/>
    <cellStyle name="Normal 5 3 5 6 4 3" xfId="23119"/>
    <cellStyle name="Normal 5 3 5 6 4 3 2" xfId="23120"/>
    <cellStyle name="Normal 5 3 5 6 4 4" xfId="23121"/>
    <cellStyle name="Normal 5 3 5 6 5" xfId="23122"/>
    <cellStyle name="Normal 5 3 5 6 5 2" xfId="23123"/>
    <cellStyle name="Normal 5 3 5 6 5 2 2" xfId="23124"/>
    <cellStyle name="Normal 5 3 5 6 5 3" xfId="23125"/>
    <cellStyle name="Normal 5 3 5 6 6" xfId="23126"/>
    <cellStyle name="Normal 5 3 5 6 6 2" xfId="23127"/>
    <cellStyle name="Normal 5 3 5 6 7" xfId="23128"/>
    <cellStyle name="Normal 5 3 5 7" xfId="23129"/>
    <cellStyle name="Normal 5 3 5 7 2" xfId="23130"/>
    <cellStyle name="Normal 5 3 5 7 2 2" xfId="23131"/>
    <cellStyle name="Normal 5 3 5 7 2 2 2" xfId="23132"/>
    <cellStyle name="Normal 5 3 5 7 2 2 2 2" xfId="23133"/>
    <cellStyle name="Normal 5 3 5 7 2 2 3" xfId="23134"/>
    <cellStyle name="Normal 5 3 5 7 2 3" xfId="23135"/>
    <cellStyle name="Normal 5 3 5 7 2 3 2" xfId="23136"/>
    <cellStyle name="Normal 5 3 5 7 2 4" xfId="23137"/>
    <cellStyle name="Normal 5 3 5 7 3" xfId="23138"/>
    <cellStyle name="Normal 5 3 5 7 3 2" xfId="23139"/>
    <cellStyle name="Normal 5 3 5 7 3 2 2" xfId="23140"/>
    <cellStyle name="Normal 5 3 5 7 3 2 2 2" xfId="23141"/>
    <cellStyle name="Normal 5 3 5 7 3 2 3" xfId="23142"/>
    <cellStyle name="Normal 5 3 5 7 3 3" xfId="23143"/>
    <cellStyle name="Normal 5 3 5 7 3 3 2" xfId="23144"/>
    <cellStyle name="Normal 5 3 5 7 3 4" xfId="23145"/>
    <cellStyle name="Normal 5 3 5 7 4" xfId="23146"/>
    <cellStyle name="Normal 5 3 5 7 4 2" xfId="23147"/>
    <cellStyle name="Normal 5 3 5 7 4 2 2" xfId="23148"/>
    <cellStyle name="Normal 5 3 5 7 4 3" xfId="23149"/>
    <cellStyle name="Normal 5 3 5 7 5" xfId="23150"/>
    <cellStyle name="Normal 5 3 5 7 5 2" xfId="23151"/>
    <cellStyle name="Normal 5 3 5 7 6" xfId="23152"/>
    <cellStyle name="Normal 5 3 5 8" xfId="23153"/>
    <cellStyle name="Normal 5 3 5 8 2" xfId="23154"/>
    <cellStyle name="Normal 5 3 5 8 2 2" xfId="23155"/>
    <cellStyle name="Normal 5 3 5 8 2 2 2" xfId="23156"/>
    <cellStyle name="Normal 5 3 5 8 2 3" xfId="23157"/>
    <cellStyle name="Normal 5 3 5 8 3" xfId="23158"/>
    <cellStyle name="Normal 5 3 5 8 3 2" xfId="23159"/>
    <cellStyle name="Normal 5 3 5 8 4" xfId="23160"/>
    <cellStyle name="Normal 5 3 5 9" xfId="23161"/>
    <cellStyle name="Normal 5 3 5 9 2" xfId="23162"/>
    <cellStyle name="Normal 5 3 5 9 2 2" xfId="23163"/>
    <cellStyle name="Normal 5 3 5 9 2 2 2" xfId="23164"/>
    <cellStyle name="Normal 5 3 5 9 2 3" xfId="23165"/>
    <cellStyle name="Normal 5 3 5 9 3" xfId="23166"/>
    <cellStyle name="Normal 5 3 5 9 3 2" xfId="23167"/>
    <cellStyle name="Normal 5 3 5 9 4" xfId="23168"/>
    <cellStyle name="Normal 5 3 6" xfId="23169"/>
    <cellStyle name="Normal 5 3 6 2" xfId="23170"/>
    <cellStyle name="Normal 5 3 6 2 2" xfId="23171"/>
    <cellStyle name="Normal 5 3 6 2 2 2" xfId="23172"/>
    <cellStyle name="Normal 5 3 6 2 2 2 2" xfId="23173"/>
    <cellStyle name="Normal 5 3 6 2 2 2 2 2" xfId="23174"/>
    <cellStyle name="Normal 5 3 6 2 2 2 2 2 2" xfId="23175"/>
    <cellStyle name="Normal 5 3 6 2 2 2 2 3" xfId="23176"/>
    <cellStyle name="Normal 5 3 6 2 2 2 3" xfId="23177"/>
    <cellStyle name="Normal 5 3 6 2 2 2 3 2" xfId="23178"/>
    <cellStyle name="Normal 5 3 6 2 2 2 4" xfId="23179"/>
    <cellStyle name="Normal 5 3 6 2 2 3" xfId="23180"/>
    <cellStyle name="Normal 5 3 6 2 2 3 2" xfId="23181"/>
    <cellStyle name="Normal 5 3 6 2 2 3 2 2" xfId="23182"/>
    <cellStyle name="Normal 5 3 6 2 2 3 3" xfId="23183"/>
    <cellStyle name="Normal 5 3 6 2 2 4" xfId="23184"/>
    <cellStyle name="Normal 5 3 6 2 2 4 2" xfId="23185"/>
    <cellStyle name="Normal 5 3 6 2 2 5" xfId="23186"/>
    <cellStyle name="Normal 5 3 6 2 3" xfId="23187"/>
    <cellStyle name="Normal 5 3 6 2 3 2" xfId="23188"/>
    <cellStyle name="Normal 5 3 6 2 3 2 2" xfId="23189"/>
    <cellStyle name="Normal 5 3 6 2 3 2 2 2" xfId="23190"/>
    <cellStyle name="Normal 5 3 6 2 3 2 3" xfId="23191"/>
    <cellStyle name="Normal 5 3 6 2 3 3" xfId="23192"/>
    <cellStyle name="Normal 5 3 6 2 3 3 2" xfId="23193"/>
    <cellStyle name="Normal 5 3 6 2 3 4" xfId="23194"/>
    <cellStyle name="Normal 5 3 6 2 4" xfId="23195"/>
    <cellStyle name="Normal 5 3 6 2 4 2" xfId="23196"/>
    <cellStyle name="Normal 5 3 6 2 4 2 2" xfId="23197"/>
    <cellStyle name="Normal 5 3 6 2 4 2 2 2" xfId="23198"/>
    <cellStyle name="Normal 5 3 6 2 4 2 3" xfId="23199"/>
    <cellStyle name="Normal 5 3 6 2 4 3" xfId="23200"/>
    <cellStyle name="Normal 5 3 6 2 4 3 2" xfId="23201"/>
    <cellStyle name="Normal 5 3 6 2 4 4" xfId="23202"/>
    <cellStyle name="Normal 5 3 6 2 5" xfId="23203"/>
    <cellStyle name="Normal 5 3 6 2 5 2" xfId="23204"/>
    <cellStyle name="Normal 5 3 6 2 5 2 2" xfId="23205"/>
    <cellStyle name="Normal 5 3 6 2 5 3" xfId="23206"/>
    <cellStyle name="Normal 5 3 6 2 6" xfId="23207"/>
    <cellStyle name="Normal 5 3 6 2 6 2" xfId="23208"/>
    <cellStyle name="Normal 5 3 6 2 7" xfId="23209"/>
    <cellStyle name="Normal 5 3 6 3" xfId="23210"/>
    <cellStyle name="Normal 5 3 6 3 2" xfId="23211"/>
    <cellStyle name="Normal 5 3 6 3 2 2" xfId="23212"/>
    <cellStyle name="Normal 5 3 6 3 2 2 2" xfId="23213"/>
    <cellStyle name="Normal 5 3 6 3 2 2 2 2" xfId="23214"/>
    <cellStyle name="Normal 5 3 6 3 2 2 3" xfId="23215"/>
    <cellStyle name="Normal 5 3 6 3 2 3" xfId="23216"/>
    <cellStyle name="Normal 5 3 6 3 2 3 2" xfId="23217"/>
    <cellStyle name="Normal 5 3 6 3 2 4" xfId="23218"/>
    <cellStyle name="Normal 5 3 6 3 3" xfId="23219"/>
    <cellStyle name="Normal 5 3 6 3 3 2" xfId="23220"/>
    <cellStyle name="Normal 5 3 6 3 3 2 2" xfId="23221"/>
    <cellStyle name="Normal 5 3 6 3 3 2 2 2" xfId="23222"/>
    <cellStyle name="Normal 5 3 6 3 3 2 3" xfId="23223"/>
    <cellStyle name="Normal 5 3 6 3 3 3" xfId="23224"/>
    <cellStyle name="Normal 5 3 6 3 3 3 2" xfId="23225"/>
    <cellStyle name="Normal 5 3 6 3 3 4" xfId="23226"/>
    <cellStyle name="Normal 5 3 6 3 4" xfId="23227"/>
    <cellStyle name="Normal 5 3 6 3 4 2" xfId="23228"/>
    <cellStyle name="Normal 5 3 6 3 4 2 2" xfId="23229"/>
    <cellStyle name="Normal 5 3 6 3 4 3" xfId="23230"/>
    <cellStyle name="Normal 5 3 6 3 5" xfId="23231"/>
    <cellStyle name="Normal 5 3 6 3 5 2" xfId="23232"/>
    <cellStyle name="Normal 5 3 6 3 6" xfId="23233"/>
    <cellStyle name="Normal 5 3 6 4" xfId="23234"/>
    <cellStyle name="Normal 5 3 6 4 2" xfId="23235"/>
    <cellStyle name="Normal 5 3 6 4 2 2" xfId="23236"/>
    <cellStyle name="Normal 5 3 6 4 2 2 2" xfId="23237"/>
    <cellStyle name="Normal 5 3 6 4 2 3" xfId="23238"/>
    <cellStyle name="Normal 5 3 6 4 3" xfId="23239"/>
    <cellStyle name="Normal 5 3 6 4 3 2" xfId="23240"/>
    <cellStyle name="Normal 5 3 6 4 4" xfId="23241"/>
    <cellStyle name="Normal 5 3 6 5" xfId="23242"/>
    <cellStyle name="Normal 5 3 6 5 2" xfId="23243"/>
    <cellStyle name="Normal 5 3 6 5 2 2" xfId="23244"/>
    <cellStyle name="Normal 5 3 6 5 2 2 2" xfId="23245"/>
    <cellStyle name="Normal 5 3 6 5 2 3" xfId="23246"/>
    <cellStyle name="Normal 5 3 6 5 3" xfId="23247"/>
    <cellStyle name="Normal 5 3 6 5 3 2" xfId="23248"/>
    <cellStyle name="Normal 5 3 6 5 4" xfId="23249"/>
    <cellStyle name="Normal 5 3 6 6" xfId="23250"/>
    <cellStyle name="Normal 5 3 6 6 2" xfId="23251"/>
    <cellStyle name="Normal 5 3 6 6 2 2" xfId="23252"/>
    <cellStyle name="Normal 5 3 6 6 3" xfId="23253"/>
    <cellStyle name="Normal 5 3 6 7" xfId="23254"/>
    <cellStyle name="Normal 5 3 6 7 2" xfId="23255"/>
    <cellStyle name="Normal 5 3 6 8" xfId="23256"/>
    <cellStyle name="Normal 5 3 6 9" xfId="23257"/>
    <cellStyle name="Normal 5 3 7" xfId="23258"/>
    <cellStyle name="Normal 5 3 7 2" xfId="23259"/>
    <cellStyle name="Normal 5 3 7 2 2" xfId="23260"/>
    <cellStyle name="Normal 5 3 7 2 2 2" xfId="23261"/>
    <cellStyle name="Normal 5 3 7 2 2 2 2" xfId="23262"/>
    <cellStyle name="Normal 5 3 7 2 2 2 2 2" xfId="23263"/>
    <cellStyle name="Normal 5 3 7 2 2 2 2 2 2" xfId="23264"/>
    <cellStyle name="Normal 5 3 7 2 2 2 2 3" xfId="23265"/>
    <cellStyle name="Normal 5 3 7 2 2 2 3" xfId="23266"/>
    <cellStyle name="Normal 5 3 7 2 2 2 3 2" xfId="23267"/>
    <cellStyle name="Normal 5 3 7 2 2 2 4" xfId="23268"/>
    <cellStyle name="Normal 5 3 7 2 2 3" xfId="23269"/>
    <cellStyle name="Normal 5 3 7 2 2 3 2" xfId="23270"/>
    <cellStyle name="Normal 5 3 7 2 2 3 2 2" xfId="23271"/>
    <cellStyle name="Normal 5 3 7 2 2 3 3" xfId="23272"/>
    <cellStyle name="Normal 5 3 7 2 2 4" xfId="23273"/>
    <cellStyle name="Normal 5 3 7 2 2 4 2" xfId="23274"/>
    <cellStyle name="Normal 5 3 7 2 2 5" xfId="23275"/>
    <cellStyle name="Normal 5 3 7 2 3" xfId="23276"/>
    <cellStyle name="Normal 5 3 7 2 3 2" xfId="23277"/>
    <cellStyle name="Normal 5 3 7 2 3 2 2" xfId="23278"/>
    <cellStyle name="Normal 5 3 7 2 3 2 2 2" xfId="23279"/>
    <cellStyle name="Normal 5 3 7 2 3 2 3" xfId="23280"/>
    <cellStyle name="Normal 5 3 7 2 3 3" xfId="23281"/>
    <cellStyle name="Normal 5 3 7 2 3 3 2" xfId="23282"/>
    <cellStyle name="Normal 5 3 7 2 3 4" xfId="23283"/>
    <cellStyle name="Normal 5 3 7 2 4" xfId="23284"/>
    <cellStyle name="Normal 5 3 7 2 4 2" xfId="23285"/>
    <cellStyle name="Normal 5 3 7 2 4 2 2" xfId="23286"/>
    <cellStyle name="Normal 5 3 7 2 4 2 2 2" xfId="23287"/>
    <cellStyle name="Normal 5 3 7 2 4 2 3" xfId="23288"/>
    <cellStyle name="Normal 5 3 7 2 4 3" xfId="23289"/>
    <cellStyle name="Normal 5 3 7 2 4 3 2" xfId="23290"/>
    <cellStyle name="Normal 5 3 7 2 4 4" xfId="23291"/>
    <cellStyle name="Normal 5 3 7 2 5" xfId="23292"/>
    <cellStyle name="Normal 5 3 7 2 5 2" xfId="23293"/>
    <cellStyle name="Normal 5 3 7 2 5 2 2" xfId="23294"/>
    <cellStyle name="Normal 5 3 7 2 5 3" xfId="23295"/>
    <cellStyle name="Normal 5 3 7 2 6" xfId="23296"/>
    <cellStyle name="Normal 5 3 7 2 6 2" xfId="23297"/>
    <cellStyle name="Normal 5 3 7 2 7" xfId="23298"/>
    <cellStyle name="Normal 5 3 7 3" xfId="23299"/>
    <cellStyle name="Normal 5 3 7 3 2" xfId="23300"/>
    <cellStyle name="Normal 5 3 7 3 2 2" xfId="23301"/>
    <cellStyle name="Normal 5 3 7 3 2 2 2" xfId="23302"/>
    <cellStyle name="Normal 5 3 7 3 2 2 2 2" xfId="23303"/>
    <cellStyle name="Normal 5 3 7 3 2 2 3" xfId="23304"/>
    <cellStyle name="Normal 5 3 7 3 2 3" xfId="23305"/>
    <cellStyle name="Normal 5 3 7 3 2 3 2" xfId="23306"/>
    <cellStyle name="Normal 5 3 7 3 2 4" xfId="23307"/>
    <cellStyle name="Normal 5 3 7 3 3" xfId="23308"/>
    <cellStyle name="Normal 5 3 7 3 3 2" xfId="23309"/>
    <cellStyle name="Normal 5 3 7 3 3 2 2" xfId="23310"/>
    <cellStyle name="Normal 5 3 7 3 3 2 2 2" xfId="23311"/>
    <cellStyle name="Normal 5 3 7 3 3 2 3" xfId="23312"/>
    <cellStyle name="Normal 5 3 7 3 3 3" xfId="23313"/>
    <cellStyle name="Normal 5 3 7 3 3 3 2" xfId="23314"/>
    <cellStyle name="Normal 5 3 7 3 3 4" xfId="23315"/>
    <cellStyle name="Normal 5 3 7 3 4" xfId="23316"/>
    <cellStyle name="Normal 5 3 7 3 4 2" xfId="23317"/>
    <cellStyle name="Normal 5 3 7 3 4 2 2" xfId="23318"/>
    <cellStyle name="Normal 5 3 7 3 4 3" xfId="23319"/>
    <cellStyle name="Normal 5 3 7 3 5" xfId="23320"/>
    <cellStyle name="Normal 5 3 7 3 5 2" xfId="23321"/>
    <cellStyle name="Normal 5 3 7 3 6" xfId="23322"/>
    <cellStyle name="Normal 5 3 7 4" xfId="23323"/>
    <cellStyle name="Normal 5 3 7 4 2" xfId="23324"/>
    <cellStyle name="Normal 5 3 7 4 2 2" xfId="23325"/>
    <cellStyle name="Normal 5 3 7 4 2 2 2" xfId="23326"/>
    <cellStyle name="Normal 5 3 7 4 2 3" xfId="23327"/>
    <cellStyle name="Normal 5 3 7 4 3" xfId="23328"/>
    <cellStyle name="Normal 5 3 7 4 3 2" xfId="23329"/>
    <cellStyle name="Normal 5 3 7 4 4" xfId="23330"/>
    <cellStyle name="Normal 5 3 7 5" xfId="23331"/>
    <cellStyle name="Normal 5 3 7 5 2" xfId="23332"/>
    <cellStyle name="Normal 5 3 7 5 2 2" xfId="23333"/>
    <cellStyle name="Normal 5 3 7 5 2 2 2" xfId="23334"/>
    <cellStyle name="Normal 5 3 7 5 2 3" xfId="23335"/>
    <cellStyle name="Normal 5 3 7 5 3" xfId="23336"/>
    <cellStyle name="Normal 5 3 7 5 3 2" xfId="23337"/>
    <cellStyle name="Normal 5 3 7 5 4" xfId="23338"/>
    <cellStyle name="Normal 5 3 7 6" xfId="23339"/>
    <cellStyle name="Normal 5 3 7 6 2" xfId="23340"/>
    <cellStyle name="Normal 5 3 7 6 2 2" xfId="23341"/>
    <cellStyle name="Normal 5 3 7 6 3" xfId="23342"/>
    <cellStyle name="Normal 5 3 7 7" xfId="23343"/>
    <cellStyle name="Normal 5 3 7 7 2" xfId="23344"/>
    <cellStyle name="Normal 5 3 7 8" xfId="23345"/>
    <cellStyle name="Normal 5 3 7 9" xfId="23346"/>
    <cellStyle name="Normal 5 3 8" xfId="23347"/>
    <cellStyle name="Normal 5 3 8 2" xfId="23348"/>
    <cellStyle name="Normal 5 3 8 2 2" xfId="23349"/>
    <cellStyle name="Normal 5 3 8 2 2 2" xfId="23350"/>
    <cellStyle name="Normal 5 3 8 2 2 2 2" xfId="23351"/>
    <cellStyle name="Normal 5 3 8 2 2 2 2 2" xfId="23352"/>
    <cellStyle name="Normal 5 3 8 2 2 2 2 2 2" xfId="23353"/>
    <cellStyle name="Normal 5 3 8 2 2 2 2 3" xfId="23354"/>
    <cellStyle name="Normal 5 3 8 2 2 2 3" xfId="23355"/>
    <cellStyle name="Normal 5 3 8 2 2 2 3 2" xfId="23356"/>
    <cellStyle name="Normal 5 3 8 2 2 2 4" xfId="23357"/>
    <cellStyle name="Normal 5 3 8 2 2 3" xfId="23358"/>
    <cellStyle name="Normal 5 3 8 2 2 3 2" xfId="23359"/>
    <cellStyle name="Normal 5 3 8 2 2 3 2 2" xfId="23360"/>
    <cellStyle name="Normal 5 3 8 2 2 3 3" xfId="23361"/>
    <cellStyle name="Normal 5 3 8 2 2 4" xfId="23362"/>
    <cellStyle name="Normal 5 3 8 2 2 4 2" xfId="23363"/>
    <cellStyle name="Normal 5 3 8 2 2 5" xfId="23364"/>
    <cellStyle name="Normal 5 3 8 2 3" xfId="23365"/>
    <cellStyle name="Normal 5 3 8 2 3 2" xfId="23366"/>
    <cellStyle name="Normal 5 3 8 2 3 2 2" xfId="23367"/>
    <cellStyle name="Normal 5 3 8 2 3 2 2 2" xfId="23368"/>
    <cellStyle name="Normal 5 3 8 2 3 2 3" xfId="23369"/>
    <cellStyle name="Normal 5 3 8 2 3 3" xfId="23370"/>
    <cellStyle name="Normal 5 3 8 2 3 3 2" xfId="23371"/>
    <cellStyle name="Normal 5 3 8 2 3 4" xfId="23372"/>
    <cellStyle name="Normal 5 3 8 2 4" xfId="23373"/>
    <cellStyle name="Normal 5 3 8 2 4 2" xfId="23374"/>
    <cellStyle name="Normal 5 3 8 2 4 2 2" xfId="23375"/>
    <cellStyle name="Normal 5 3 8 2 4 2 2 2" xfId="23376"/>
    <cellStyle name="Normal 5 3 8 2 4 2 3" xfId="23377"/>
    <cellStyle name="Normal 5 3 8 2 4 3" xfId="23378"/>
    <cellStyle name="Normal 5 3 8 2 4 3 2" xfId="23379"/>
    <cellStyle name="Normal 5 3 8 2 4 4" xfId="23380"/>
    <cellStyle name="Normal 5 3 8 2 5" xfId="23381"/>
    <cellStyle name="Normal 5 3 8 2 5 2" xfId="23382"/>
    <cellStyle name="Normal 5 3 8 2 5 2 2" xfId="23383"/>
    <cellStyle name="Normal 5 3 8 2 5 3" xfId="23384"/>
    <cellStyle name="Normal 5 3 8 2 6" xfId="23385"/>
    <cellStyle name="Normal 5 3 8 2 6 2" xfId="23386"/>
    <cellStyle name="Normal 5 3 8 2 7" xfId="23387"/>
    <cellStyle name="Normal 5 3 8 3" xfId="23388"/>
    <cellStyle name="Normal 5 3 8 3 2" xfId="23389"/>
    <cellStyle name="Normal 5 3 8 3 2 2" xfId="23390"/>
    <cellStyle name="Normal 5 3 8 3 2 2 2" xfId="23391"/>
    <cellStyle name="Normal 5 3 8 3 2 2 2 2" xfId="23392"/>
    <cellStyle name="Normal 5 3 8 3 2 2 3" xfId="23393"/>
    <cellStyle name="Normal 5 3 8 3 2 3" xfId="23394"/>
    <cellStyle name="Normal 5 3 8 3 2 3 2" xfId="23395"/>
    <cellStyle name="Normal 5 3 8 3 2 4" xfId="23396"/>
    <cellStyle name="Normal 5 3 8 3 3" xfId="23397"/>
    <cellStyle name="Normal 5 3 8 3 3 2" xfId="23398"/>
    <cellStyle name="Normal 5 3 8 3 3 2 2" xfId="23399"/>
    <cellStyle name="Normal 5 3 8 3 3 3" xfId="23400"/>
    <cellStyle name="Normal 5 3 8 3 4" xfId="23401"/>
    <cellStyle name="Normal 5 3 8 3 4 2" xfId="23402"/>
    <cellStyle name="Normal 5 3 8 3 5" xfId="23403"/>
    <cellStyle name="Normal 5 3 8 4" xfId="23404"/>
    <cellStyle name="Normal 5 3 8 4 2" xfId="23405"/>
    <cellStyle name="Normal 5 3 8 4 2 2" xfId="23406"/>
    <cellStyle name="Normal 5 3 8 4 2 2 2" xfId="23407"/>
    <cellStyle name="Normal 5 3 8 4 2 3" xfId="23408"/>
    <cellStyle name="Normal 5 3 8 4 3" xfId="23409"/>
    <cellStyle name="Normal 5 3 8 4 3 2" xfId="23410"/>
    <cellStyle name="Normal 5 3 8 4 4" xfId="23411"/>
    <cellStyle name="Normal 5 3 8 5" xfId="23412"/>
    <cellStyle name="Normal 5 3 8 5 2" xfId="23413"/>
    <cellStyle name="Normal 5 3 8 5 2 2" xfId="23414"/>
    <cellStyle name="Normal 5 3 8 5 2 2 2" xfId="23415"/>
    <cellStyle name="Normal 5 3 8 5 2 3" xfId="23416"/>
    <cellStyle name="Normal 5 3 8 5 3" xfId="23417"/>
    <cellStyle name="Normal 5 3 8 5 3 2" xfId="23418"/>
    <cellStyle name="Normal 5 3 8 5 4" xfId="23419"/>
    <cellStyle name="Normal 5 3 8 6" xfId="23420"/>
    <cellStyle name="Normal 5 3 8 6 2" xfId="23421"/>
    <cellStyle name="Normal 5 3 8 6 2 2" xfId="23422"/>
    <cellStyle name="Normal 5 3 8 6 3" xfId="23423"/>
    <cellStyle name="Normal 5 3 8 7" xfId="23424"/>
    <cellStyle name="Normal 5 3 8 7 2" xfId="23425"/>
    <cellStyle name="Normal 5 3 8 8" xfId="23426"/>
    <cellStyle name="Normal 5 3 9" xfId="23427"/>
    <cellStyle name="Normal 5 3 9 2" xfId="23428"/>
    <cellStyle name="Normal 5 3 9 2 2" xfId="23429"/>
    <cellStyle name="Normal 5 3 9 2 2 2" xfId="23430"/>
    <cellStyle name="Normal 5 3 9 2 2 2 2" xfId="23431"/>
    <cellStyle name="Normal 5 3 9 2 2 2 2 2" xfId="23432"/>
    <cellStyle name="Normal 5 3 9 2 2 2 2 2 2" xfId="23433"/>
    <cellStyle name="Normal 5 3 9 2 2 2 2 3" xfId="23434"/>
    <cellStyle name="Normal 5 3 9 2 2 2 3" xfId="23435"/>
    <cellStyle name="Normal 5 3 9 2 2 2 3 2" xfId="23436"/>
    <cellStyle name="Normal 5 3 9 2 2 2 4" xfId="23437"/>
    <cellStyle name="Normal 5 3 9 2 2 3" xfId="23438"/>
    <cellStyle name="Normal 5 3 9 2 2 3 2" xfId="23439"/>
    <cellStyle name="Normal 5 3 9 2 2 3 2 2" xfId="23440"/>
    <cellStyle name="Normal 5 3 9 2 2 3 3" xfId="23441"/>
    <cellStyle name="Normal 5 3 9 2 2 4" xfId="23442"/>
    <cellStyle name="Normal 5 3 9 2 2 4 2" xfId="23443"/>
    <cellStyle name="Normal 5 3 9 2 2 5" xfId="23444"/>
    <cellStyle name="Normal 5 3 9 2 3" xfId="23445"/>
    <cellStyle name="Normal 5 3 9 2 3 2" xfId="23446"/>
    <cellStyle name="Normal 5 3 9 2 3 2 2" xfId="23447"/>
    <cellStyle name="Normal 5 3 9 2 3 2 2 2" xfId="23448"/>
    <cellStyle name="Normal 5 3 9 2 3 2 3" xfId="23449"/>
    <cellStyle name="Normal 5 3 9 2 3 3" xfId="23450"/>
    <cellStyle name="Normal 5 3 9 2 3 3 2" xfId="23451"/>
    <cellStyle name="Normal 5 3 9 2 3 4" xfId="23452"/>
    <cellStyle name="Normal 5 3 9 2 4" xfId="23453"/>
    <cellStyle name="Normal 5 3 9 2 4 2" xfId="23454"/>
    <cellStyle name="Normal 5 3 9 2 4 2 2" xfId="23455"/>
    <cellStyle name="Normal 5 3 9 2 4 2 2 2" xfId="23456"/>
    <cellStyle name="Normal 5 3 9 2 4 2 3" xfId="23457"/>
    <cellStyle name="Normal 5 3 9 2 4 3" xfId="23458"/>
    <cellStyle name="Normal 5 3 9 2 4 3 2" xfId="23459"/>
    <cellStyle name="Normal 5 3 9 2 4 4" xfId="23460"/>
    <cellStyle name="Normal 5 3 9 2 5" xfId="23461"/>
    <cellStyle name="Normal 5 3 9 2 5 2" xfId="23462"/>
    <cellStyle name="Normal 5 3 9 2 5 2 2" xfId="23463"/>
    <cellStyle name="Normal 5 3 9 2 5 3" xfId="23464"/>
    <cellStyle name="Normal 5 3 9 2 6" xfId="23465"/>
    <cellStyle name="Normal 5 3 9 2 6 2" xfId="23466"/>
    <cellStyle name="Normal 5 3 9 2 7" xfId="23467"/>
    <cellStyle name="Normal 5 3 9 3" xfId="23468"/>
    <cellStyle name="Normal 5 3 9 3 2" xfId="23469"/>
    <cellStyle name="Normal 5 3 9 3 2 2" xfId="23470"/>
    <cellStyle name="Normal 5 3 9 3 2 2 2" xfId="23471"/>
    <cellStyle name="Normal 5 3 9 3 2 2 2 2" xfId="23472"/>
    <cellStyle name="Normal 5 3 9 3 2 2 3" xfId="23473"/>
    <cellStyle name="Normal 5 3 9 3 2 3" xfId="23474"/>
    <cellStyle name="Normal 5 3 9 3 2 3 2" xfId="23475"/>
    <cellStyle name="Normal 5 3 9 3 2 4" xfId="23476"/>
    <cellStyle name="Normal 5 3 9 3 3" xfId="23477"/>
    <cellStyle name="Normal 5 3 9 3 3 2" xfId="23478"/>
    <cellStyle name="Normal 5 3 9 3 3 2 2" xfId="23479"/>
    <cellStyle name="Normal 5 3 9 3 3 3" xfId="23480"/>
    <cellStyle name="Normal 5 3 9 3 4" xfId="23481"/>
    <cellStyle name="Normal 5 3 9 3 4 2" xfId="23482"/>
    <cellStyle name="Normal 5 3 9 3 5" xfId="23483"/>
    <cellStyle name="Normal 5 3 9 4" xfId="23484"/>
    <cellStyle name="Normal 5 3 9 4 2" xfId="23485"/>
    <cellStyle name="Normal 5 3 9 4 2 2" xfId="23486"/>
    <cellStyle name="Normal 5 3 9 4 2 2 2" xfId="23487"/>
    <cellStyle name="Normal 5 3 9 4 2 3" xfId="23488"/>
    <cellStyle name="Normal 5 3 9 4 3" xfId="23489"/>
    <cellStyle name="Normal 5 3 9 4 3 2" xfId="23490"/>
    <cellStyle name="Normal 5 3 9 4 4" xfId="23491"/>
    <cellStyle name="Normal 5 3 9 5" xfId="23492"/>
    <cellStyle name="Normal 5 3 9 5 2" xfId="23493"/>
    <cellStyle name="Normal 5 3 9 5 2 2" xfId="23494"/>
    <cellStyle name="Normal 5 3 9 5 2 2 2" xfId="23495"/>
    <cellStyle name="Normal 5 3 9 5 2 3" xfId="23496"/>
    <cellStyle name="Normal 5 3 9 5 3" xfId="23497"/>
    <cellStyle name="Normal 5 3 9 5 3 2" xfId="23498"/>
    <cellStyle name="Normal 5 3 9 5 4" xfId="23499"/>
    <cellStyle name="Normal 5 3 9 6" xfId="23500"/>
    <cellStyle name="Normal 5 3 9 6 2" xfId="23501"/>
    <cellStyle name="Normal 5 3 9 6 2 2" xfId="23502"/>
    <cellStyle name="Normal 5 3 9 6 3" xfId="23503"/>
    <cellStyle name="Normal 5 3 9 7" xfId="23504"/>
    <cellStyle name="Normal 5 3 9 7 2" xfId="23505"/>
    <cellStyle name="Normal 5 3 9 8" xfId="23506"/>
    <cellStyle name="Normal 5 4" xfId="23507"/>
    <cellStyle name="Normal 5 4 10" xfId="23508"/>
    <cellStyle name="Normal 5 4 10 2" xfId="23509"/>
    <cellStyle name="Normal 5 4 10 2 2" xfId="23510"/>
    <cellStyle name="Normal 5 4 10 2 2 2" xfId="23511"/>
    <cellStyle name="Normal 5 4 10 2 3" xfId="23512"/>
    <cellStyle name="Normal 5 4 10 3" xfId="23513"/>
    <cellStyle name="Normal 5 4 10 3 2" xfId="23514"/>
    <cellStyle name="Normal 5 4 10 4" xfId="23515"/>
    <cellStyle name="Normal 5 4 11" xfId="23516"/>
    <cellStyle name="Normal 5 4 11 2" xfId="23517"/>
    <cellStyle name="Normal 5 4 11 2 2" xfId="23518"/>
    <cellStyle name="Normal 5 4 11 2 2 2" xfId="23519"/>
    <cellStyle name="Normal 5 4 11 2 3" xfId="23520"/>
    <cellStyle name="Normal 5 4 11 3" xfId="23521"/>
    <cellStyle name="Normal 5 4 11 3 2" xfId="23522"/>
    <cellStyle name="Normal 5 4 11 4" xfId="23523"/>
    <cellStyle name="Normal 5 4 12" xfId="23524"/>
    <cellStyle name="Normal 5 4 12 2" xfId="23525"/>
    <cellStyle name="Normal 5 4 12 2 2" xfId="23526"/>
    <cellStyle name="Normal 5 4 12 3" xfId="23527"/>
    <cellStyle name="Normal 5 4 13" xfId="23528"/>
    <cellStyle name="Normal 5 4 13 2" xfId="23529"/>
    <cellStyle name="Normal 5 4 14" xfId="23530"/>
    <cellStyle name="Normal 5 4 15" xfId="23531"/>
    <cellStyle name="Normal 5 4 16" xfId="23532"/>
    <cellStyle name="Normal 5 4 2" xfId="23533"/>
    <cellStyle name="Normal 5 4 2 10" xfId="23534"/>
    <cellStyle name="Normal 5 4 2 10 2" xfId="23535"/>
    <cellStyle name="Normal 5 4 2 10 2 2" xfId="23536"/>
    <cellStyle name="Normal 5 4 2 10 2 2 2" xfId="23537"/>
    <cellStyle name="Normal 5 4 2 10 2 3" xfId="23538"/>
    <cellStyle name="Normal 5 4 2 10 3" xfId="23539"/>
    <cellStyle name="Normal 5 4 2 10 3 2" xfId="23540"/>
    <cellStyle name="Normal 5 4 2 10 4" xfId="23541"/>
    <cellStyle name="Normal 5 4 2 11" xfId="23542"/>
    <cellStyle name="Normal 5 4 2 11 2" xfId="23543"/>
    <cellStyle name="Normal 5 4 2 11 2 2" xfId="23544"/>
    <cellStyle name="Normal 5 4 2 11 3" xfId="23545"/>
    <cellStyle name="Normal 5 4 2 12" xfId="23546"/>
    <cellStyle name="Normal 5 4 2 12 2" xfId="23547"/>
    <cellStyle name="Normal 5 4 2 13" xfId="23548"/>
    <cellStyle name="Normal 5 4 2 14" xfId="23549"/>
    <cellStyle name="Normal 5 4 2 2" xfId="23550"/>
    <cellStyle name="Normal 5 4 2 2 10" xfId="23551"/>
    <cellStyle name="Normal 5 4 2 2 10 2" xfId="23552"/>
    <cellStyle name="Normal 5 4 2 2 10 2 2" xfId="23553"/>
    <cellStyle name="Normal 5 4 2 2 10 3" xfId="23554"/>
    <cellStyle name="Normal 5 4 2 2 11" xfId="23555"/>
    <cellStyle name="Normal 5 4 2 2 11 2" xfId="23556"/>
    <cellStyle name="Normal 5 4 2 2 12" xfId="23557"/>
    <cellStyle name="Normal 5 4 2 2 13" xfId="23558"/>
    <cellStyle name="Normal 5 4 2 2 2" xfId="23559"/>
    <cellStyle name="Normal 5 4 2 2 2 2" xfId="23560"/>
    <cellStyle name="Normal 5 4 2 2 2 2 2" xfId="23561"/>
    <cellStyle name="Normal 5 4 2 2 2 2 2 2" xfId="23562"/>
    <cellStyle name="Normal 5 4 2 2 2 2 2 2 2" xfId="23563"/>
    <cellStyle name="Normal 5 4 2 2 2 2 2 2 2 2" xfId="23564"/>
    <cellStyle name="Normal 5 4 2 2 2 2 2 2 2 2 2" xfId="23565"/>
    <cellStyle name="Normal 5 4 2 2 2 2 2 2 2 3" xfId="23566"/>
    <cellStyle name="Normal 5 4 2 2 2 2 2 2 3" xfId="23567"/>
    <cellStyle name="Normal 5 4 2 2 2 2 2 2 3 2" xfId="23568"/>
    <cellStyle name="Normal 5 4 2 2 2 2 2 2 4" xfId="23569"/>
    <cellStyle name="Normal 5 4 2 2 2 2 2 3" xfId="23570"/>
    <cellStyle name="Normal 5 4 2 2 2 2 2 3 2" xfId="23571"/>
    <cellStyle name="Normal 5 4 2 2 2 2 2 3 2 2" xfId="23572"/>
    <cellStyle name="Normal 5 4 2 2 2 2 2 3 3" xfId="23573"/>
    <cellStyle name="Normal 5 4 2 2 2 2 2 4" xfId="23574"/>
    <cellStyle name="Normal 5 4 2 2 2 2 2 4 2" xfId="23575"/>
    <cellStyle name="Normal 5 4 2 2 2 2 2 5" xfId="23576"/>
    <cellStyle name="Normal 5 4 2 2 2 2 3" xfId="23577"/>
    <cellStyle name="Normal 5 4 2 2 2 2 3 2" xfId="23578"/>
    <cellStyle name="Normal 5 4 2 2 2 2 3 2 2" xfId="23579"/>
    <cellStyle name="Normal 5 4 2 2 2 2 3 2 2 2" xfId="23580"/>
    <cellStyle name="Normal 5 4 2 2 2 2 3 2 3" xfId="23581"/>
    <cellStyle name="Normal 5 4 2 2 2 2 3 3" xfId="23582"/>
    <cellStyle name="Normal 5 4 2 2 2 2 3 3 2" xfId="23583"/>
    <cellStyle name="Normal 5 4 2 2 2 2 3 4" xfId="23584"/>
    <cellStyle name="Normal 5 4 2 2 2 2 4" xfId="23585"/>
    <cellStyle name="Normal 5 4 2 2 2 2 4 2" xfId="23586"/>
    <cellStyle name="Normal 5 4 2 2 2 2 4 2 2" xfId="23587"/>
    <cellStyle name="Normal 5 4 2 2 2 2 4 2 2 2" xfId="23588"/>
    <cellStyle name="Normal 5 4 2 2 2 2 4 2 3" xfId="23589"/>
    <cellStyle name="Normal 5 4 2 2 2 2 4 3" xfId="23590"/>
    <cellStyle name="Normal 5 4 2 2 2 2 4 3 2" xfId="23591"/>
    <cellStyle name="Normal 5 4 2 2 2 2 4 4" xfId="23592"/>
    <cellStyle name="Normal 5 4 2 2 2 2 5" xfId="23593"/>
    <cellStyle name="Normal 5 4 2 2 2 2 5 2" xfId="23594"/>
    <cellStyle name="Normal 5 4 2 2 2 2 5 2 2" xfId="23595"/>
    <cellStyle name="Normal 5 4 2 2 2 2 5 3" xfId="23596"/>
    <cellStyle name="Normal 5 4 2 2 2 2 6" xfId="23597"/>
    <cellStyle name="Normal 5 4 2 2 2 2 6 2" xfId="23598"/>
    <cellStyle name="Normal 5 4 2 2 2 2 7" xfId="23599"/>
    <cellStyle name="Normal 5 4 2 2 2 3" xfId="23600"/>
    <cellStyle name="Normal 5 4 2 2 2 3 2" xfId="23601"/>
    <cellStyle name="Normal 5 4 2 2 2 3 2 2" xfId="23602"/>
    <cellStyle name="Normal 5 4 2 2 2 3 2 2 2" xfId="23603"/>
    <cellStyle name="Normal 5 4 2 2 2 3 2 2 2 2" xfId="23604"/>
    <cellStyle name="Normal 5 4 2 2 2 3 2 2 3" xfId="23605"/>
    <cellStyle name="Normal 5 4 2 2 2 3 2 3" xfId="23606"/>
    <cellStyle name="Normal 5 4 2 2 2 3 2 3 2" xfId="23607"/>
    <cellStyle name="Normal 5 4 2 2 2 3 2 4" xfId="23608"/>
    <cellStyle name="Normal 5 4 2 2 2 3 3" xfId="23609"/>
    <cellStyle name="Normal 5 4 2 2 2 3 3 2" xfId="23610"/>
    <cellStyle name="Normal 5 4 2 2 2 3 3 2 2" xfId="23611"/>
    <cellStyle name="Normal 5 4 2 2 2 3 3 2 2 2" xfId="23612"/>
    <cellStyle name="Normal 5 4 2 2 2 3 3 2 3" xfId="23613"/>
    <cellStyle name="Normal 5 4 2 2 2 3 3 3" xfId="23614"/>
    <cellStyle name="Normal 5 4 2 2 2 3 3 3 2" xfId="23615"/>
    <cellStyle name="Normal 5 4 2 2 2 3 3 4" xfId="23616"/>
    <cellStyle name="Normal 5 4 2 2 2 3 4" xfId="23617"/>
    <cellStyle name="Normal 5 4 2 2 2 3 4 2" xfId="23618"/>
    <cellStyle name="Normal 5 4 2 2 2 3 4 2 2" xfId="23619"/>
    <cellStyle name="Normal 5 4 2 2 2 3 4 3" xfId="23620"/>
    <cellStyle name="Normal 5 4 2 2 2 3 5" xfId="23621"/>
    <cellStyle name="Normal 5 4 2 2 2 3 5 2" xfId="23622"/>
    <cellStyle name="Normal 5 4 2 2 2 3 6" xfId="23623"/>
    <cellStyle name="Normal 5 4 2 2 2 4" xfId="23624"/>
    <cellStyle name="Normal 5 4 2 2 2 4 2" xfId="23625"/>
    <cellStyle name="Normal 5 4 2 2 2 4 2 2" xfId="23626"/>
    <cellStyle name="Normal 5 4 2 2 2 4 2 2 2" xfId="23627"/>
    <cellStyle name="Normal 5 4 2 2 2 4 2 3" xfId="23628"/>
    <cellStyle name="Normal 5 4 2 2 2 4 3" xfId="23629"/>
    <cellStyle name="Normal 5 4 2 2 2 4 3 2" xfId="23630"/>
    <cellStyle name="Normal 5 4 2 2 2 4 4" xfId="23631"/>
    <cellStyle name="Normal 5 4 2 2 2 5" xfId="23632"/>
    <cellStyle name="Normal 5 4 2 2 2 5 2" xfId="23633"/>
    <cellStyle name="Normal 5 4 2 2 2 5 2 2" xfId="23634"/>
    <cellStyle name="Normal 5 4 2 2 2 5 2 2 2" xfId="23635"/>
    <cellStyle name="Normal 5 4 2 2 2 5 2 3" xfId="23636"/>
    <cellStyle name="Normal 5 4 2 2 2 5 3" xfId="23637"/>
    <cellStyle name="Normal 5 4 2 2 2 5 3 2" xfId="23638"/>
    <cellStyle name="Normal 5 4 2 2 2 5 4" xfId="23639"/>
    <cellStyle name="Normal 5 4 2 2 2 6" xfId="23640"/>
    <cellStyle name="Normal 5 4 2 2 2 6 2" xfId="23641"/>
    <cellStyle name="Normal 5 4 2 2 2 6 2 2" xfId="23642"/>
    <cellStyle name="Normal 5 4 2 2 2 6 3" xfId="23643"/>
    <cellStyle name="Normal 5 4 2 2 2 7" xfId="23644"/>
    <cellStyle name="Normal 5 4 2 2 2 7 2" xfId="23645"/>
    <cellStyle name="Normal 5 4 2 2 2 8" xfId="23646"/>
    <cellStyle name="Normal 5 4 2 2 2 9" xfId="23647"/>
    <cellStyle name="Normal 5 4 2 2 3" xfId="23648"/>
    <cellStyle name="Normal 5 4 2 2 3 2" xfId="23649"/>
    <cellStyle name="Normal 5 4 2 2 3 2 2" xfId="23650"/>
    <cellStyle name="Normal 5 4 2 2 3 2 2 2" xfId="23651"/>
    <cellStyle name="Normal 5 4 2 2 3 2 2 2 2" xfId="23652"/>
    <cellStyle name="Normal 5 4 2 2 3 2 2 2 2 2" xfId="23653"/>
    <cellStyle name="Normal 5 4 2 2 3 2 2 2 2 2 2" xfId="23654"/>
    <cellStyle name="Normal 5 4 2 2 3 2 2 2 2 3" xfId="23655"/>
    <cellStyle name="Normal 5 4 2 2 3 2 2 2 3" xfId="23656"/>
    <cellStyle name="Normal 5 4 2 2 3 2 2 2 3 2" xfId="23657"/>
    <cellStyle name="Normal 5 4 2 2 3 2 2 2 4" xfId="23658"/>
    <cellStyle name="Normal 5 4 2 2 3 2 2 3" xfId="23659"/>
    <cellStyle name="Normal 5 4 2 2 3 2 2 3 2" xfId="23660"/>
    <cellStyle name="Normal 5 4 2 2 3 2 2 3 2 2" xfId="23661"/>
    <cellStyle name="Normal 5 4 2 2 3 2 2 3 3" xfId="23662"/>
    <cellStyle name="Normal 5 4 2 2 3 2 2 4" xfId="23663"/>
    <cellStyle name="Normal 5 4 2 2 3 2 2 4 2" xfId="23664"/>
    <cellStyle name="Normal 5 4 2 2 3 2 2 5" xfId="23665"/>
    <cellStyle name="Normal 5 4 2 2 3 2 3" xfId="23666"/>
    <cellStyle name="Normal 5 4 2 2 3 2 3 2" xfId="23667"/>
    <cellStyle name="Normal 5 4 2 2 3 2 3 2 2" xfId="23668"/>
    <cellStyle name="Normal 5 4 2 2 3 2 3 2 2 2" xfId="23669"/>
    <cellStyle name="Normal 5 4 2 2 3 2 3 2 3" xfId="23670"/>
    <cellStyle name="Normal 5 4 2 2 3 2 3 3" xfId="23671"/>
    <cellStyle name="Normal 5 4 2 2 3 2 3 3 2" xfId="23672"/>
    <cellStyle name="Normal 5 4 2 2 3 2 3 4" xfId="23673"/>
    <cellStyle name="Normal 5 4 2 2 3 2 4" xfId="23674"/>
    <cellStyle name="Normal 5 4 2 2 3 2 4 2" xfId="23675"/>
    <cellStyle name="Normal 5 4 2 2 3 2 4 2 2" xfId="23676"/>
    <cellStyle name="Normal 5 4 2 2 3 2 4 2 2 2" xfId="23677"/>
    <cellStyle name="Normal 5 4 2 2 3 2 4 2 3" xfId="23678"/>
    <cellStyle name="Normal 5 4 2 2 3 2 4 3" xfId="23679"/>
    <cellStyle name="Normal 5 4 2 2 3 2 4 3 2" xfId="23680"/>
    <cellStyle name="Normal 5 4 2 2 3 2 4 4" xfId="23681"/>
    <cellStyle name="Normal 5 4 2 2 3 2 5" xfId="23682"/>
    <cellStyle name="Normal 5 4 2 2 3 2 5 2" xfId="23683"/>
    <cellStyle name="Normal 5 4 2 2 3 2 5 2 2" xfId="23684"/>
    <cellStyle name="Normal 5 4 2 2 3 2 5 3" xfId="23685"/>
    <cellStyle name="Normal 5 4 2 2 3 2 6" xfId="23686"/>
    <cellStyle name="Normal 5 4 2 2 3 2 6 2" xfId="23687"/>
    <cellStyle name="Normal 5 4 2 2 3 2 7" xfId="23688"/>
    <cellStyle name="Normal 5 4 2 2 3 3" xfId="23689"/>
    <cellStyle name="Normal 5 4 2 2 3 3 2" xfId="23690"/>
    <cellStyle name="Normal 5 4 2 2 3 3 2 2" xfId="23691"/>
    <cellStyle name="Normal 5 4 2 2 3 3 2 2 2" xfId="23692"/>
    <cellStyle name="Normal 5 4 2 2 3 3 2 2 2 2" xfId="23693"/>
    <cellStyle name="Normal 5 4 2 2 3 3 2 2 3" xfId="23694"/>
    <cellStyle name="Normal 5 4 2 2 3 3 2 3" xfId="23695"/>
    <cellStyle name="Normal 5 4 2 2 3 3 2 3 2" xfId="23696"/>
    <cellStyle name="Normal 5 4 2 2 3 3 2 4" xfId="23697"/>
    <cellStyle name="Normal 5 4 2 2 3 3 3" xfId="23698"/>
    <cellStyle name="Normal 5 4 2 2 3 3 3 2" xfId="23699"/>
    <cellStyle name="Normal 5 4 2 2 3 3 3 2 2" xfId="23700"/>
    <cellStyle name="Normal 5 4 2 2 3 3 3 2 2 2" xfId="23701"/>
    <cellStyle name="Normal 5 4 2 2 3 3 3 2 3" xfId="23702"/>
    <cellStyle name="Normal 5 4 2 2 3 3 3 3" xfId="23703"/>
    <cellStyle name="Normal 5 4 2 2 3 3 3 3 2" xfId="23704"/>
    <cellStyle name="Normal 5 4 2 2 3 3 3 4" xfId="23705"/>
    <cellStyle name="Normal 5 4 2 2 3 3 4" xfId="23706"/>
    <cellStyle name="Normal 5 4 2 2 3 3 4 2" xfId="23707"/>
    <cellStyle name="Normal 5 4 2 2 3 3 4 2 2" xfId="23708"/>
    <cellStyle name="Normal 5 4 2 2 3 3 4 3" xfId="23709"/>
    <cellStyle name="Normal 5 4 2 2 3 3 5" xfId="23710"/>
    <cellStyle name="Normal 5 4 2 2 3 3 5 2" xfId="23711"/>
    <cellStyle name="Normal 5 4 2 2 3 3 6" xfId="23712"/>
    <cellStyle name="Normal 5 4 2 2 3 4" xfId="23713"/>
    <cellStyle name="Normal 5 4 2 2 3 4 2" xfId="23714"/>
    <cellStyle name="Normal 5 4 2 2 3 4 2 2" xfId="23715"/>
    <cellStyle name="Normal 5 4 2 2 3 4 2 2 2" xfId="23716"/>
    <cellStyle name="Normal 5 4 2 2 3 4 2 3" xfId="23717"/>
    <cellStyle name="Normal 5 4 2 2 3 4 3" xfId="23718"/>
    <cellStyle name="Normal 5 4 2 2 3 4 3 2" xfId="23719"/>
    <cellStyle name="Normal 5 4 2 2 3 4 4" xfId="23720"/>
    <cellStyle name="Normal 5 4 2 2 3 5" xfId="23721"/>
    <cellStyle name="Normal 5 4 2 2 3 5 2" xfId="23722"/>
    <cellStyle name="Normal 5 4 2 2 3 5 2 2" xfId="23723"/>
    <cellStyle name="Normal 5 4 2 2 3 5 2 2 2" xfId="23724"/>
    <cellStyle name="Normal 5 4 2 2 3 5 2 3" xfId="23725"/>
    <cellStyle name="Normal 5 4 2 2 3 5 3" xfId="23726"/>
    <cellStyle name="Normal 5 4 2 2 3 5 3 2" xfId="23727"/>
    <cellStyle name="Normal 5 4 2 2 3 5 4" xfId="23728"/>
    <cellStyle name="Normal 5 4 2 2 3 6" xfId="23729"/>
    <cellStyle name="Normal 5 4 2 2 3 6 2" xfId="23730"/>
    <cellStyle name="Normal 5 4 2 2 3 6 2 2" xfId="23731"/>
    <cellStyle name="Normal 5 4 2 2 3 6 3" xfId="23732"/>
    <cellStyle name="Normal 5 4 2 2 3 7" xfId="23733"/>
    <cellStyle name="Normal 5 4 2 2 3 7 2" xfId="23734"/>
    <cellStyle name="Normal 5 4 2 2 3 8" xfId="23735"/>
    <cellStyle name="Normal 5 4 2 2 3 9" xfId="23736"/>
    <cellStyle name="Normal 5 4 2 2 4" xfId="23737"/>
    <cellStyle name="Normal 5 4 2 2 4 2" xfId="23738"/>
    <cellStyle name="Normal 5 4 2 2 4 2 2" xfId="23739"/>
    <cellStyle name="Normal 5 4 2 2 4 2 2 2" xfId="23740"/>
    <cellStyle name="Normal 5 4 2 2 4 2 2 2 2" xfId="23741"/>
    <cellStyle name="Normal 5 4 2 2 4 2 2 2 2 2" xfId="23742"/>
    <cellStyle name="Normal 5 4 2 2 4 2 2 2 2 2 2" xfId="23743"/>
    <cellStyle name="Normal 5 4 2 2 4 2 2 2 2 3" xfId="23744"/>
    <cellStyle name="Normal 5 4 2 2 4 2 2 2 3" xfId="23745"/>
    <cellStyle name="Normal 5 4 2 2 4 2 2 2 3 2" xfId="23746"/>
    <cellStyle name="Normal 5 4 2 2 4 2 2 2 4" xfId="23747"/>
    <cellStyle name="Normal 5 4 2 2 4 2 2 3" xfId="23748"/>
    <cellStyle name="Normal 5 4 2 2 4 2 2 3 2" xfId="23749"/>
    <cellStyle name="Normal 5 4 2 2 4 2 2 3 2 2" xfId="23750"/>
    <cellStyle name="Normal 5 4 2 2 4 2 2 3 3" xfId="23751"/>
    <cellStyle name="Normal 5 4 2 2 4 2 2 4" xfId="23752"/>
    <cellStyle name="Normal 5 4 2 2 4 2 2 4 2" xfId="23753"/>
    <cellStyle name="Normal 5 4 2 2 4 2 2 5" xfId="23754"/>
    <cellStyle name="Normal 5 4 2 2 4 2 3" xfId="23755"/>
    <cellStyle name="Normal 5 4 2 2 4 2 3 2" xfId="23756"/>
    <cellStyle name="Normal 5 4 2 2 4 2 3 2 2" xfId="23757"/>
    <cellStyle name="Normal 5 4 2 2 4 2 3 2 2 2" xfId="23758"/>
    <cellStyle name="Normal 5 4 2 2 4 2 3 2 3" xfId="23759"/>
    <cellStyle name="Normal 5 4 2 2 4 2 3 3" xfId="23760"/>
    <cellStyle name="Normal 5 4 2 2 4 2 3 3 2" xfId="23761"/>
    <cellStyle name="Normal 5 4 2 2 4 2 3 4" xfId="23762"/>
    <cellStyle name="Normal 5 4 2 2 4 2 4" xfId="23763"/>
    <cellStyle name="Normal 5 4 2 2 4 2 4 2" xfId="23764"/>
    <cellStyle name="Normal 5 4 2 2 4 2 4 2 2" xfId="23765"/>
    <cellStyle name="Normal 5 4 2 2 4 2 4 2 2 2" xfId="23766"/>
    <cellStyle name="Normal 5 4 2 2 4 2 4 2 3" xfId="23767"/>
    <cellStyle name="Normal 5 4 2 2 4 2 4 3" xfId="23768"/>
    <cellStyle name="Normal 5 4 2 2 4 2 4 3 2" xfId="23769"/>
    <cellStyle name="Normal 5 4 2 2 4 2 4 4" xfId="23770"/>
    <cellStyle name="Normal 5 4 2 2 4 2 5" xfId="23771"/>
    <cellStyle name="Normal 5 4 2 2 4 2 5 2" xfId="23772"/>
    <cellStyle name="Normal 5 4 2 2 4 2 5 2 2" xfId="23773"/>
    <cellStyle name="Normal 5 4 2 2 4 2 5 3" xfId="23774"/>
    <cellStyle name="Normal 5 4 2 2 4 2 6" xfId="23775"/>
    <cellStyle name="Normal 5 4 2 2 4 2 6 2" xfId="23776"/>
    <cellStyle name="Normal 5 4 2 2 4 2 7" xfId="23777"/>
    <cellStyle name="Normal 5 4 2 2 4 3" xfId="23778"/>
    <cellStyle name="Normal 5 4 2 2 4 3 2" xfId="23779"/>
    <cellStyle name="Normal 5 4 2 2 4 3 2 2" xfId="23780"/>
    <cellStyle name="Normal 5 4 2 2 4 3 2 2 2" xfId="23781"/>
    <cellStyle name="Normal 5 4 2 2 4 3 2 2 2 2" xfId="23782"/>
    <cellStyle name="Normal 5 4 2 2 4 3 2 2 3" xfId="23783"/>
    <cellStyle name="Normal 5 4 2 2 4 3 2 3" xfId="23784"/>
    <cellStyle name="Normal 5 4 2 2 4 3 2 3 2" xfId="23785"/>
    <cellStyle name="Normal 5 4 2 2 4 3 2 4" xfId="23786"/>
    <cellStyle name="Normal 5 4 2 2 4 3 3" xfId="23787"/>
    <cellStyle name="Normal 5 4 2 2 4 3 3 2" xfId="23788"/>
    <cellStyle name="Normal 5 4 2 2 4 3 3 2 2" xfId="23789"/>
    <cellStyle name="Normal 5 4 2 2 4 3 3 3" xfId="23790"/>
    <cellStyle name="Normal 5 4 2 2 4 3 4" xfId="23791"/>
    <cellStyle name="Normal 5 4 2 2 4 3 4 2" xfId="23792"/>
    <cellStyle name="Normal 5 4 2 2 4 3 5" xfId="23793"/>
    <cellStyle name="Normal 5 4 2 2 4 4" xfId="23794"/>
    <cellStyle name="Normal 5 4 2 2 4 4 2" xfId="23795"/>
    <cellStyle name="Normal 5 4 2 2 4 4 2 2" xfId="23796"/>
    <cellStyle name="Normal 5 4 2 2 4 4 2 2 2" xfId="23797"/>
    <cellStyle name="Normal 5 4 2 2 4 4 2 3" xfId="23798"/>
    <cellStyle name="Normal 5 4 2 2 4 4 3" xfId="23799"/>
    <cellStyle name="Normal 5 4 2 2 4 4 3 2" xfId="23800"/>
    <cellStyle name="Normal 5 4 2 2 4 4 4" xfId="23801"/>
    <cellStyle name="Normal 5 4 2 2 4 5" xfId="23802"/>
    <cellStyle name="Normal 5 4 2 2 4 5 2" xfId="23803"/>
    <cellStyle name="Normal 5 4 2 2 4 5 2 2" xfId="23804"/>
    <cellStyle name="Normal 5 4 2 2 4 5 2 2 2" xfId="23805"/>
    <cellStyle name="Normal 5 4 2 2 4 5 2 3" xfId="23806"/>
    <cellStyle name="Normal 5 4 2 2 4 5 3" xfId="23807"/>
    <cellStyle name="Normal 5 4 2 2 4 5 3 2" xfId="23808"/>
    <cellStyle name="Normal 5 4 2 2 4 5 4" xfId="23809"/>
    <cellStyle name="Normal 5 4 2 2 4 6" xfId="23810"/>
    <cellStyle name="Normal 5 4 2 2 4 6 2" xfId="23811"/>
    <cellStyle name="Normal 5 4 2 2 4 6 2 2" xfId="23812"/>
    <cellStyle name="Normal 5 4 2 2 4 6 3" xfId="23813"/>
    <cellStyle name="Normal 5 4 2 2 4 7" xfId="23814"/>
    <cellStyle name="Normal 5 4 2 2 4 7 2" xfId="23815"/>
    <cellStyle name="Normal 5 4 2 2 4 8" xfId="23816"/>
    <cellStyle name="Normal 5 4 2 2 5" xfId="23817"/>
    <cellStyle name="Normal 5 4 2 2 5 2" xfId="23818"/>
    <cellStyle name="Normal 5 4 2 2 5 2 2" xfId="23819"/>
    <cellStyle name="Normal 5 4 2 2 5 2 2 2" xfId="23820"/>
    <cellStyle name="Normal 5 4 2 2 5 2 2 2 2" xfId="23821"/>
    <cellStyle name="Normal 5 4 2 2 5 2 2 2 2 2" xfId="23822"/>
    <cellStyle name="Normal 5 4 2 2 5 2 2 2 2 2 2" xfId="23823"/>
    <cellStyle name="Normal 5 4 2 2 5 2 2 2 2 3" xfId="23824"/>
    <cellStyle name="Normal 5 4 2 2 5 2 2 2 3" xfId="23825"/>
    <cellStyle name="Normal 5 4 2 2 5 2 2 2 3 2" xfId="23826"/>
    <cellStyle name="Normal 5 4 2 2 5 2 2 2 4" xfId="23827"/>
    <cellStyle name="Normal 5 4 2 2 5 2 2 3" xfId="23828"/>
    <cellStyle name="Normal 5 4 2 2 5 2 2 3 2" xfId="23829"/>
    <cellStyle name="Normal 5 4 2 2 5 2 2 3 2 2" xfId="23830"/>
    <cellStyle name="Normal 5 4 2 2 5 2 2 3 3" xfId="23831"/>
    <cellStyle name="Normal 5 4 2 2 5 2 2 4" xfId="23832"/>
    <cellStyle name="Normal 5 4 2 2 5 2 2 4 2" xfId="23833"/>
    <cellStyle name="Normal 5 4 2 2 5 2 2 5" xfId="23834"/>
    <cellStyle name="Normal 5 4 2 2 5 2 3" xfId="23835"/>
    <cellStyle name="Normal 5 4 2 2 5 2 3 2" xfId="23836"/>
    <cellStyle name="Normal 5 4 2 2 5 2 3 2 2" xfId="23837"/>
    <cellStyle name="Normal 5 4 2 2 5 2 3 2 2 2" xfId="23838"/>
    <cellStyle name="Normal 5 4 2 2 5 2 3 2 3" xfId="23839"/>
    <cellStyle name="Normal 5 4 2 2 5 2 3 3" xfId="23840"/>
    <cellStyle name="Normal 5 4 2 2 5 2 3 3 2" xfId="23841"/>
    <cellStyle name="Normal 5 4 2 2 5 2 3 4" xfId="23842"/>
    <cellStyle name="Normal 5 4 2 2 5 2 4" xfId="23843"/>
    <cellStyle name="Normal 5 4 2 2 5 2 4 2" xfId="23844"/>
    <cellStyle name="Normal 5 4 2 2 5 2 4 2 2" xfId="23845"/>
    <cellStyle name="Normal 5 4 2 2 5 2 4 2 2 2" xfId="23846"/>
    <cellStyle name="Normal 5 4 2 2 5 2 4 2 3" xfId="23847"/>
    <cellStyle name="Normal 5 4 2 2 5 2 4 3" xfId="23848"/>
    <cellStyle name="Normal 5 4 2 2 5 2 4 3 2" xfId="23849"/>
    <cellStyle name="Normal 5 4 2 2 5 2 4 4" xfId="23850"/>
    <cellStyle name="Normal 5 4 2 2 5 2 5" xfId="23851"/>
    <cellStyle name="Normal 5 4 2 2 5 2 5 2" xfId="23852"/>
    <cellStyle name="Normal 5 4 2 2 5 2 5 2 2" xfId="23853"/>
    <cellStyle name="Normal 5 4 2 2 5 2 5 3" xfId="23854"/>
    <cellStyle name="Normal 5 4 2 2 5 2 6" xfId="23855"/>
    <cellStyle name="Normal 5 4 2 2 5 2 6 2" xfId="23856"/>
    <cellStyle name="Normal 5 4 2 2 5 2 7" xfId="23857"/>
    <cellStyle name="Normal 5 4 2 2 5 3" xfId="23858"/>
    <cellStyle name="Normal 5 4 2 2 5 3 2" xfId="23859"/>
    <cellStyle name="Normal 5 4 2 2 5 3 2 2" xfId="23860"/>
    <cellStyle name="Normal 5 4 2 2 5 3 2 2 2" xfId="23861"/>
    <cellStyle name="Normal 5 4 2 2 5 3 2 2 2 2" xfId="23862"/>
    <cellStyle name="Normal 5 4 2 2 5 3 2 2 3" xfId="23863"/>
    <cellStyle name="Normal 5 4 2 2 5 3 2 3" xfId="23864"/>
    <cellStyle name="Normal 5 4 2 2 5 3 2 3 2" xfId="23865"/>
    <cellStyle name="Normal 5 4 2 2 5 3 2 4" xfId="23866"/>
    <cellStyle name="Normal 5 4 2 2 5 3 3" xfId="23867"/>
    <cellStyle name="Normal 5 4 2 2 5 3 3 2" xfId="23868"/>
    <cellStyle name="Normal 5 4 2 2 5 3 3 2 2" xfId="23869"/>
    <cellStyle name="Normal 5 4 2 2 5 3 3 3" xfId="23870"/>
    <cellStyle name="Normal 5 4 2 2 5 3 4" xfId="23871"/>
    <cellStyle name="Normal 5 4 2 2 5 3 4 2" xfId="23872"/>
    <cellStyle name="Normal 5 4 2 2 5 3 5" xfId="23873"/>
    <cellStyle name="Normal 5 4 2 2 5 4" xfId="23874"/>
    <cellStyle name="Normal 5 4 2 2 5 4 2" xfId="23875"/>
    <cellStyle name="Normal 5 4 2 2 5 4 2 2" xfId="23876"/>
    <cellStyle name="Normal 5 4 2 2 5 4 2 2 2" xfId="23877"/>
    <cellStyle name="Normal 5 4 2 2 5 4 2 3" xfId="23878"/>
    <cellStyle name="Normal 5 4 2 2 5 4 3" xfId="23879"/>
    <cellStyle name="Normal 5 4 2 2 5 4 3 2" xfId="23880"/>
    <cellStyle name="Normal 5 4 2 2 5 4 4" xfId="23881"/>
    <cellStyle name="Normal 5 4 2 2 5 5" xfId="23882"/>
    <cellStyle name="Normal 5 4 2 2 5 5 2" xfId="23883"/>
    <cellStyle name="Normal 5 4 2 2 5 5 2 2" xfId="23884"/>
    <cellStyle name="Normal 5 4 2 2 5 5 2 2 2" xfId="23885"/>
    <cellStyle name="Normal 5 4 2 2 5 5 2 3" xfId="23886"/>
    <cellStyle name="Normal 5 4 2 2 5 5 3" xfId="23887"/>
    <cellStyle name="Normal 5 4 2 2 5 5 3 2" xfId="23888"/>
    <cellStyle name="Normal 5 4 2 2 5 5 4" xfId="23889"/>
    <cellStyle name="Normal 5 4 2 2 5 6" xfId="23890"/>
    <cellStyle name="Normal 5 4 2 2 5 6 2" xfId="23891"/>
    <cellStyle name="Normal 5 4 2 2 5 6 2 2" xfId="23892"/>
    <cellStyle name="Normal 5 4 2 2 5 6 3" xfId="23893"/>
    <cellStyle name="Normal 5 4 2 2 5 7" xfId="23894"/>
    <cellStyle name="Normal 5 4 2 2 5 7 2" xfId="23895"/>
    <cellStyle name="Normal 5 4 2 2 5 8" xfId="23896"/>
    <cellStyle name="Normal 5 4 2 2 6" xfId="23897"/>
    <cellStyle name="Normal 5 4 2 2 6 2" xfId="23898"/>
    <cellStyle name="Normal 5 4 2 2 6 2 2" xfId="23899"/>
    <cellStyle name="Normal 5 4 2 2 6 2 2 2" xfId="23900"/>
    <cellStyle name="Normal 5 4 2 2 6 2 2 2 2" xfId="23901"/>
    <cellStyle name="Normal 5 4 2 2 6 2 2 2 2 2" xfId="23902"/>
    <cellStyle name="Normal 5 4 2 2 6 2 2 2 3" xfId="23903"/>
    <cellStyle name="Normal 5 4 2 2 6 2 2 3" xfId="23904"/>
    <cellStyle name="Normal 5 4 2 2 6 2 2 3 2" xfId="23905"/>
    <cellStyle name="Normal 5 4 2 2 6 2 2 4" xfId="23906"/>
    <cellStyle name="Normal 5 4 2 2 6 2 3" xfId="23907"/>
    <cellStyle name="Normal 5 4 2 2 6 2 3 2" xfId="23908"/>
    <cellStyle name="Normal 5 4 2 2 6 2 3 2 2" xfId="23909"/>
    <cellStyle name="Normal 5 4 2 2 6 2 3 3" xfId="23910"/>
    <cellStyle name="Normal 5 4 2 2 6 2 4" xfId="23911"/>
    <cellStyle name="Normal 5 4 2 2 6 2 4 2" xfId="23912"/>
    <cellStyle name="Normal 5 4 2 2 6 2 5" xfId="23913"/>
    <cellStyle name="Normal 5 4 2 2 6 3" xfId="23914"/>
    <cellStyle name="Normal 5 4 2 2 6 3 2" xfId="23915"/>
    <cellStyle name="Normal 5 4 2 2 6 3 2 2" xfId="23916"/>
    <cellStyle name="Normal 5 4 2 2 6 3 2 2 2" xfId="23917"/>
    <cellStyle name="Normal 5 4 2 2 6 3 2 3" xfId="23918"/>
    <cellStyle name="Normal 5 4 2 2 6 3 3" xfId="23919"/>
    <cellStyle name="Normal 5 4 2 2 6 3 3 2" xfId="23920"/>
    <cellStyle name="Normal 5 4 2 2 6 3 4" xfId="23921"/>
    <cellStyle name="Normal 5 4 2 2 6 4" xfId="23922"/>
    <cellStyle name="Normal 5 4 2 2 6 4 2" xfId="23923"/>
    <cellStyle name="Normal 5 4 2 2 6 4 2 2" xfId="23924"/>
    <cellStyle name="Normal 5 4 2 2 6 4 2 2 2" xfId="23925"/>
    <cellStyle name="Normal 5 4 2 2 6 4 2 3" xfId="23926"/>
    <cellStyle name="Normal 5 4 2 2 6 4 3" xfId="23927"/>
    <cellStyle name="Normal 5 4 2 2 6 4 3 2" xfId="23928"/>
    <cellStyle name="Normal 5 4 2 2 6 4 4" xfId="23929"/>
    <cellStyle name="Normal 5 4 2 2 6 5" xfId="23930"/>
    <cellStyle name="Normal 5 4 2 2 6 5 2" xfId="23931"/>
    <cellStyle name="Normal 5 4 2 2 6 5 2 2" xfId="23932"/>
    <cellStyle name="Normal 5 4 2 2 6 5 3" xfId="23933"/>
    <cellStyle name="Normal 5 4 2 2 6 6" xfId="23934"/>
    <cellStyle name="Normal 5 4 2 2 6 6 2" xfId="23935"/>
    <cellStyle name="Normal 5 4 2 2 6 7" xfId="23936"/>
    <cellStyle name="Normal 5 4 2 2 7" xfId="23937"/>
    <cellStyle name="Normal 5 4 2 2 7 2" xfId="23938"/>
    <cellStyle name="Normal 5 4 2 2 7 2 2" xfId="23939"/>
    <cellStyle name="Normal 5 4 2 2 7 2 2 2" xfId="23940"/>
    <cellStyle name="Normal 5 4 2 2 7 2 2 2 2" xfId="23941"/>
    <cellStyle name="Normal 5 4 2 2 7 2 2 3" xfId="23942"/>
    <cellStyle name="Normal 5 4 2 2 7 2 3" xfId="23943"/>
    <cellStyle name="Normal 5 4 2 2 7 2 3 2" xfId="23944"/>
    <cellStyle name="Normal 5 4 2 2 7 2 4" xfId="23945"/>
    <cellStyle name="Normal 5 4 2 2 7 3" xfId="23946"/>
    <cellStyle name="Normal 5 4 2 2 7 3 2" xfId="23947"/>
    <cellStyle name="Normal 5 4 2 2 7 3 2 2" xfId="23948"/>
    <cellStyle name="Normal 5 4 2 2 7 3 2 2 2" xfId="23949"/>
    <cellStyle name="Normal 5 4 2 2 7 3 2 3" xfId="23950"/>
    <cellStyle name="Normal 5 4 2 2 7 3 3" xfId="23951"/>
    <cellStyle name="Normal 5 4 2 2 7 3 3 2" xfId="23952"/>
    <cellStyle name="Normal 5 4 2 2 7 3 4" xfId="23953"/>
    <cellStyle name="Normal 5 4 2 2 7 4" xfId="23954"/>
    <cellStyle name="Normal 5 4 2 2 7 4 2" xfId="23955"/>
    <cellStyle name="Normal 5 4 2 2 7 4 2 2" xfId="23956"/>
    <cellStyle name="Normal 5 4 2 2 7 4 3" xfId="23957"/>
    <cellStyle name="Normal 5 4 2 2 7 5" xfId="23958"/>
    <cellStyle name="Normal 5 4 2 2 7 5 2" xfId="23959"/>
    <cellStyle name="Normal 5 4 2 2 7 6" xfId="23960"/>
    <cellStyle name="Normal 5 4 2 2 8" xfId="23961"/>
    <cellStyle name="Normal 5 4 2 2 8 2" xfId="23962"/>
    <cellStyle name="Normal 5 4 2 2 8 2 2" xfId="23963"/>
    <cellStyle name="Normal 5 4 2 2 8 2 2 2" xfId="23964"/>
    <cellStyle name="Normal 5 4 2 2 8 2 3" xfId="23965"/>
    <cellStyle name="Normal 5 4 2 2 8 3" xfId="23966"/>
    <cellStyle name="Normal 5 4 2 2 8 3 2" xfId="23967"/>
    <cellStyle name="Normal 5 4 2 2 8 4" xfId="23968"/>
    <cellStyle name="Normal 5 4 2 2 9" xfId="23969"/>
    <cellStyle name="Normal 5 4 2 2 9 2" xfId="23970"/>
    <cellStyle name="Normal 5 4 2 2 9 2 2" xfId="23971"/>
    <cellStyle name="Normal 5 4 2 2 9 2 2 2" xfId="23972"/>
    <cellStyle name="Normal 5 4 2 2 9 2 3" xfId="23973"/>
    <cellStyle name="Normal 5 4 2 2 9 3" xfId="23974"/>
    <cellStyle name="Normal 5 4 2 2 9 3 2" xfId="23975"/>
    <cellStyle name="Normal 5 4 2 2 9 4" xfId="23976"/>
    <cellStyle name="Normal 5 4 2 3" xfId="23977"/>
    <cellStyle name="Normal 5 4 2 3 2" xfId="23978"/>
    <cellStyle name="Normal 5 4 2 3 2 2" xfId="23979"/>
    <cellStyle name="Normal 5 4 2 3 2 2 2" xfId="23980"/>
    <cellStyle name="Normal 5 4 2 3 2 2 2 2" xfId="23981"/>
    <cellStyle name="Normal 5 4 2 3 2 2 2 2 2" xfId="23982"/>
    <cellStyle name="Normal 5 4 2 3 2 2 2 2 2 2" xfId="23983"/>
    <cellStyle name="Normal 5 4 2 3 2 2 2 2 3" xfId="23984"/>
    <cellStyle name="Normal 5 4 2 3 2 2 2 3" xfId="23985"/>
    <cellStyle name="Normal 5 4 2 3 2 2 2 3 2" xfId="23986"/>
    <cellStyle name="Normal 5 4 2 3 2 2 2 4" xfId="23987"/>
    <cellStyle name="Normal 5 4 2 3 2 2 3" xfId="23988"/>
    <cellStyle name="Normal 5 4 2 3 2 2 3 2" xfId="23989"/>
    <cellStyle name="Normal 5 4 2 3 2 2 3 2 2" xfId="23990"/>
    <cellStyle name="Normal 5 4 2 3 2 2 3 3" xfId="23991"/>
    <cellStyle name="Normal 5 4 2 3 2 2 4" xfId="23992"/>
    <cellStyle name="Normal 5 4 2 3 2 2 4 2" xfId="23993"/>
    <cellStyle name="Normal 5 4 2 3 2 2 5" xfId="23994"/>
    <cellStyle name="Normal 5 4 2 3 2 3" xfId="23995"/>
    <cellStyle name="Normal 5 4 2 3 2 3 2" xfId="23996"/>
    <cellStyle name="Normal 5 4 2 3 2 3 2 2" xfId="23997"/>
    <cellStyle name="Normal 5 4 2 3 2 3 2 2 2" xfId="23998"/>
    <cellStyle name="Normal 5 4 2 3 2 3 2 3" xfId="23999"/>
    <cellStyle name="Normal 5 4 2 3 2 3 3" xfId="24000"/>
    <cellStyle name="Normal 5 4 2 3 2 3 3 2" xfId="24001"/>
    <cellStyle name="Normal 5 4 2 3 2 3 4" xfId="24002"/>
    <cellStyle name="Normal 5 4 2 3 2 4" xfId="24003"/>
    <cellStyle name="Normal 5 4 2 3 2 4 2" xfId="24004"/>
    <cellStyle name="Normal 5 4 2 3 2 4 2 2" xfId="24005"/>
    <cellStyle name="Normal 5 4 2 3 2 4 2 2 2" xfId="24006"/>
    <cellStyle name="Normal 5 4 2 3 2 4 2 3" xfId="24007"/>
    <cellStyle name="Normal 5 4 2 3 2 4 3" xfId="24008"/>
    <cellStyle name="Normal 5 4 2 3 2 4 3 2" xfId="24009"/>
    <cellStyle name="Normal 5 4 2 3 2 4 4" xfId="24010"/>
    <cellStyle name="Normal 5 4 2 3 2 5" xfId="24011"/>
    <cellStyle name="Normal 5 4 2 3 2 5 2" xfId="24012"/>
    <cellStyle name="Normal 5 4 2 3 2 5 2 2" xfId="24013"/>
    <cellStyle name="Normal 5 4 2 3 2 5 3" xfId="24014"/>
    <cellStyle name="Normal 5 4 2 3 2 6" xfId="24015"/>
    <cellStyle name="Normal 5 4 2 3 2 6 2" xfId="24016"/>
    <cellStyle name="Normal 5 4 2 3 2 7" xfId="24017"/>
    <cellStyle name="Normal 5 4 2 3 3" xfId="24018"/>
    <cellStyle name="Normal 5 4 2 3 3 2" xfId="24019"/>
    <cellStyle name="Normal 5 4 2 3 3 2 2" xfId="24020"/>
    <cellStyle name="Normal 5 4 2 3 3 2 2 2" xfId="24021"/>
    <cellStyle name="Normal 5 4 2 3 3 2 2 2 2" xfId="24022"/>
    <cellStyle name="Normal 5 4 2 3 3 2 2 3" xfId="24023"/>
    <cellStyle name="Normal 5 4 2 3 3 2 3" xfId="24024"/>
    <cellStyle name="Normal 5 4 2 3 3 2 3 2" xfId="24025"/>
    <cellStyle name="Normal 5 4 2 3 3 2 4" xfId="24026"/>
    <cellStyle name="Normal 5 4 2 3 3 3" xfId="24027"/>
    <cellStyle name="Normal 5 4 2 3 3 3 2" xfId="24028"/>
    <cellStyle name="Normal 5 4 2 3 3 3 2 2" xfId="24029"/>
    <cellStyle name="Normal 5 4 2 3 3 3 2 2 2" xfId="24030"/>
    <cellStyle name="Normal 5 4 2 3 3 3 2 3" xfId="24031"/>
    <cellStyle name="Normal 5 4 2 3 3 3 3" xfId="24032"/>
    <cellStyle name="Normal 5 4 2 3 3 3 3 2" xfId="24033"/>
    <cellStyle name="Normal 5 4 2 3 3 3 4" xfId="24034"/>
    <cellStyle name="Normal 5 4 2 3 3 4" xfId="24035"/>
    <cellStyle name="Normal 5 4 2 3 3 4 2" xfId="24036"/>
    <cellStyle name="Normal 5 4 2 3 3 4 2 2" xfId="24037"/>
    <cellStyle name="Normal 5 4 2 3 3 4 3" xfId="24038"/>
    <cellStyle name="Normal 5 4 2 3 3 5" xfId="24039"/>
    <cellStyle name="Normal 5 4 2 3 3 5 2" xfId="24040"/>
    <cellStyle name="Normal 5 4 2 3 3 6" xfId="24041"/>
    <cellStyle name="Normal 5 4 2 3 4" xfId="24042"/>
    <cellStyle name="Normal 5 4 2 3 4 2" xfId="24043"/>
    <cellStyle name="Normal 5 4 2 3 4 2 2" xfId="24044"/>
    <cellStyle name="Normal 5 4 2 3 4 2 2 2" xfId="24045"/>
    <cellStyle name="Normal 5 4 2 3 4 2 3" xfId="24046"/>
    <cellStyle name="Normal 5 4 2 3 4 3" xfId="24047"/>
    <cellStyle name="Normal 5 4 2 3 4 3 2" xfId="24048"/>
    <cellStyle name="Normal 5 4 2 3 4 4" xfId="24049"/>
    <cellStyle name="Normal 5 4 2 3 5" xfId="24050"/>
    <cellStyle name="Normal 5 4 2 3 5 2" xfId="24051"/>
    <cellStyle name="Normal 5 4 2 3 5 2 2" xfId="24052"/>
    <cellStyle name="Normal 5 4 2 3 5 2 2 2" xfId="24053"/>
    <cellStyle name="Normal 5 4 2 3 5 2 3" xfId="24054"/>
    <cellStyle name="Normal 5 4 2 3 5 3" xfId="24055"/>
    <cellStyle name="Normal 5 4 2 3 5 3 2" xfId="24056"/>
    <cellStyle name="Normal 5 4 2 3 5 4" xfId="24057"/>
    <cellStyle name="Normal 5 4 2 3 6" xfId="24058"/>
    <cellStyle name="Normal 5 4 2 3 6 2" xfId="24059"/>
    <cellStyle name="Normal 5 4 2 3 6 2 2" xfId="24060"/>
    <cellStyle name="Normal 5 4 2 3 6 3" xfId="24061"/>
    <cellStyle name="Normal 5 4 2 3 7" xfId="24062"/>
    <cellStyle name="Normal 5 4 2 3 7 2" xfId="24063"/>
    <cellStyle name="Normal 5 4 2 3 8" xfId="24064"/>
    <cellStyle name="Normal 5 4 2 3 9" xfId="24065"/>
    <cellStyle name="Normal 5 4 2 4" xfId="24066"/>
    <cellStyle name="Normal 5 4 2 4 2" xfId="24067"/>
    <cellStyle name="Normal 5 4 2 4 2 2" xfId="24068"/>
    <cellStyle name="Normal 5 4 2 4 2 2 2" xfId="24069"/>
    <cellStyle name="Normal 5 4 2 4 2 2 2 2" xfId="24070"/>
    <cellStyle name="Normal 5 4 2 4 2 2 2 2 2" xfId="24071"/>
    <cellStyle name="Normal 5 4 2 4 2 2 2 2 2 2" xfId="24072"/>
    <cellStyle name="Normal 5 4 2 4 2 2 2 2 3" xfId="24073"/>
    <cellStyle name="Normal 5 4 2 4 2 2 2 3" xfId="24074"/>
    <cellStyle name="Normal 5 4 2 4 2 2 2 3 2" xfId="24075"/>
    <cellStyle name="Normal 5 4 2 4 2 2 2 4" xfId="24076"/>
    <cellStyle name="Normal 5 4 2 4 2 2 3" xfId="24077"/>
    <cellStyle name="Normal 5 4 2 4 2 2 3 2" xfId="24078"/>
    <cellStyle name="Normal 5 4 2 4 2 2 3 2 2" xfId="24079"/>
    <cellStyle name="Normal 5 4 2 4 2 2 3 3" xfId="24080"/>
    <cellStyle name="Normal 5 4 2 4 2 2 4" xfId="24081"/>
    <cellStyle name="Normal 5 4 2 4 2 2 4 2" xfId="24082"/>
    <cellStyle name="Normal 5 4 2 4 2 2 5" xfId="24083"/>
    <cellStyle name="Normal 5 4 2 4 2 3" xfId="24084"/>
    <cellStyle name="Normal 5 4 2 4 2 3 2" xfId="24085"/>
    <cellStyle name="Normal 5 4 2 4 2 3 2 2" xfId="24086"/>
    <cellStyle name="Normal 5 4 2 4 2 3 2 2 2" xfId="24087"/>
    <cellStyle name="Normal 5 4 2 4 2 3 2 3" xfId="24088"/>
    <cellStyle name="Normal 5 4 2 4 2 3 3" xfId="24089"/>
    <cellStyle name="Normal 5 4 2 4 2 3 3 2" xfId="24090"/>
    <cellStyle name="Normal 5 4 2 4 2 3 4" xfId="24091"/>
    <cellStyle name="Normal 5 4 2 4 2 4" xfId="24092"/>
    <cellStyle name="Normal 5 4 2 4 2 4 2" xfId="24093"/>
    <cellStyle name="Normal 5 4 2 4 2 4 2 2" xfId="24094"/>
    <cellStyle name="Normal 5 4 2 4 2 4 2 2 2" xfId="24095"/>
    <cellStyle name="Normal 5 4 2 4 2 4 2 3" xfId="24096"/>
    <cellStyle name="Normal 5 4 2 4 2 4 3" xfId="24097"/>
    <cellStyle name="Normal 5 4 2 4 2 4 3 2" xfId="24098"/>
    <cellStyle name="Normal 5 4 2 4 2 4 4" xfId="24099"/>
    <cellStyle name="Normal 5 4 2 4 2 5" xfId="24100"/>
    <cellStyle name="Normal 5 4 2 4 2 5 2" xfId="24101"/>
    <cellStyle name="Normal 5 4 2 4 2 5 2 2" xfId="24102"/>
    <cellStyle name="Normal 5 4 2 4 2 5 3" xfId="24103"/>
    <cellStyle name="Normal 5 4 2 4 2 6" xfId="24104"/>
    <cellStyle name="Normal 5 4 2 4 2 6 2" xfId="24105"/>
    <cellStyle name="Normal 5 4 2 4 2 7" xfId="24106"/>
    <cellStyle name="Normal 5 4 2 4 3" xfId="24107"/>
    <cellStyle name="Normal 5 4 2 4 3 2" xfId="24108"/>
    <cellStyle name="Normal 5 4 2 4 3 2 2" xfId="24109"/>
    <cellStyle name="Normal 5 4 2 4 3 2 2 2" xfId="24110"/>
    <cellStyle name="Normal 5 4 2 4 3 2 2 2 2" xfId="24111"/>
    <cellStyle name="Normal 5 4 2 4 3 2 2 3" xfId="24112"/>
    <cellStyle name="Normal 5 4 2 4 3 2 3" xfId="24113"/>
    <cellStyle name="Normal 5 4 2 4 3 2 3 2" xfId="24114"/>
    <cellStyle name="Normal 5 4 2 4 3 2 4" xfId="24115"/>
    <cellStyle name="Normal 5 4 2 4 3 3" xfId="24116"/>
    <cellStyle name="Normal 5 4 2 4 3 3 2" xfId="24117"/>
    <cellStyle name="Normal 5 4 2 4 3 3 2 2" xfId="24118"/>
    <cellStyle name="Normal 5 4 2 4 3 3 2 2 2" xfId="24119"/>
    <cellStyle name="Normal 5 4 2 4 3 3 2 3" xfId="24120"/>
    <cellStyle name="Normal 5 4 2 4 3 3 3" xfId="24121"/>
    <cellStyle name="Normal 5 4 2 4 3 3 3 2" xfId="24122"/>
    <cellStyle name="Normal 5 4 2 4 3 3 4" xfId="24123"/>
    <cellStyle name="Normal 5 4 2 4 3 4" xfId="24124"/>
    <cellStyle name="Normal 5 4 2 4 3 4 2" xfId="24125"/>
    <cellStyle name="Normal 5 4 2 4 3 4 2 2" xfId="24126"/>
    <cellStyle name="Normal 5 4 2 4 3 4 3" xfId="24127"/>
    <cellStyle name="Normal 5 4 2 4 3 5" xfId="24128"/>
    <cellStyle name="Normal 5 4 2 4 3 5 2" xfId="24129"/>
    <cellStyle name="Normal 5 4 2 4 3 6" xfId="24130"/>
    <cellStyle name="Normal 5 4 2 4 4" xfId="24131"/>
    <cellStyle name="Normal 5 4 2 4 4 2" xfId="24132"/>
    <cellStyle name="Normal 5 4 2 4 4 2 2" xfId="24133"/>
    <cellStyle name="Normal 5 4 2 4 4 2 2 2" xfId="24134"/>
    <cellStyle name="Normal 5 4 2 4 4 2 3" xfId="24135"/>
    <cellStyle name="Normal 5 4 2 4 4 3" xfId="24136"/>
    <cellStyle name="Normal 5 4 2 4 4 3 2" xfId="24137"/>
    <cellStyle name="Normal 5 4 2 4 4 4" xfId="24138"/>
    <cellStyle name="Normal 5 4 2 4 5" xfId="24139"/>
    <cellStyle name="Normal 5 4 2 4 5 2" xfId="24140"/>
    <cellStyle name="Normal 5 4 2 4 5 2 2" xfId="24141"/>
    <cellStyle name="Normal 5 4 2 4 5 2 2 2" xfId="24142"/>
    <cellStyle name="Normal 5 4 2 4 5 2 3" xfId="24143"/>
    <cellStyle name="Normal 5 4 2 4 5 3" xfId="24144"/>
    <cellStyle name="Normal 5 4 2 4 5 3 2" xfId="24145"/>
    <cellStyle name="Normal 5 4 2 4 5 4" xfId="24146"/>
    <cellStyle name="Normal 5 4 2 4 6" xfId="24147"/>
    <cellStyle name="Normal 5 4 2 4 6 2" xfId="24148"/>
    <cellStyle name="Normal 5 4 2 4 6 2 2" xfId="24149"/>
    <cellStyle name="Normal 5 4 2 4 6 3" xfId="24150"/>
    <cellStyle name="Normal 5 4 2 4 7" xfId="24151"/>
    <cellStyle name="Normal 5 4 2 4 7 2" xfId="24152"/>
    <cellStyle name="Normal 5 4 2 4 8" xfId="24153"/>
    <cellStyle name="Normal 5 4 2 4 9" xfId="24154"/>
    <cellStyle name="Normal 5 4 2 5" xfId="24155"/>
    <cellStyle name="Normal 5 4 2 5 2" xfId="24156"/>
    <cellStyle name="Normal 5 4 2 5 2 2" xfId="24157"/>
    <cellStyle name="Normal 5 4 2 5 2 2 2" xfId="24158"/>
    <cellStyle name="Normal 5 4 2 5 2 2 2 2" xfId="24159"/>
    <cellStyle name="Normal 5 4 2 5 2 2 2 2 2" xfId="24160"/>
    <cellStyle name="Normal 5 4 2 5 2 2 2 2 2 2" xfId="24161"/>
    <cellStyle name="Normal 5 4 2 5 2 2 2 2 3" xfId="24162"/>
    <cellStyle name="Normal 5 4 2 5 2 2 2 3" xfId="24163"/>
    <cellStyle name="Normal 5 4 2 5 2 2 2 3 2" xfId="24164"/>
    <cellStyle name="Normal 5 4 2 5 2 2 2 4" xfId="24165"/>
    <cellStyle name="Normal 5 4 2 5 2 2 3" xfId="24166"/>
    <cellStyle name="Normal 5 4 2 5 2 2 3 2" xfId="24167"/>
    <cellStyle name="Normal 5 4 2 5 2 2 3 2 2" xfId="24168"/>
    <cellStyle name="Normal 5 4 2 5 2 2 3 3" xfId="24169"/>
    <cellStyle name="Normal 5 4 2 5 2 2 4" xfId="24170"/>
    <cellStyle name="Normal 5 4 2 5 2 2 4 2" xfId="24171"/>
    <cellStyle name="Normal 5 4 2 5 2 2 5" xfId="24172"/>
    <cellStyle name="Normal 5 4 2 5 2 3" xfId="24173"/>
    <cellStyle name="Normal 5 4 2 5 2 3 2" xfId="24174"/>
    <cellStyle name="Normal 5 4 2 5 2 3 2 2" xfId="24175"/>
    <cellStyle name="Normal 5 4 2 5 2 3 2 2 2" xfId="24176"/>
    <cellStyle name="Normal 5 4 2 5 2 3 2 3" xfId="24177"/>
    <cellStyle name="Normal 5 4 2 5 2 3 3" xfId="24178"/>
    <cellStyle name="Normal 5 4 2 5 2 3 3 2" xfId="24179"/>
    <cellStyle name="Normal 5 4 2 5 2 3 4" xfId="24180"/>
    <cellStyle name="Normal 5 4 2 5 2 4" xfId="24181"/>
    <cellStyle name="Normal 5 4 2 5 2 4 2" xfId="24182"/>
    <cellStyle name="Normal 5 4 2 5 2 4 2 2" xfId="24183"/>
    <cellStyle name="Normal 5 4 2 5 2 4 2 2 2" xfId="24184"/>
    <cellStyle name="Normal 5 4 2 5 2 4 2 3" xfId="24185"/>
    <cellStyle name="Normal 5 4 2 5 2 4 3" xfId="24186"/>
    <cellStyle name="Normal 5 4 2 5 2 4 3 2" xfId="24187"/>
    <cellStyle name="Normal 5 4 2 5 2 4 4" xfId="24188"/>
    <cellStyle name="Normal 5 4 2 5 2 5" xfId="24189"/>
    <cellStyle name="Normal 5 4 2 5 2 5 2" xfId="24190"/>
    <cellStyle name="Normal 5 4 2 5 2 5 2 2" xfId="24191"/>
    <cellStyle name="Normal 5 4 2 5 2 5 3" xfId="24192"/>
    <cellStyle name="Normal 5 4 2 5 2 6" xfId="24193"/>
    <cellStyle name="Normal 5 4 2 5 2 6 2" xfId="24194"/>
    <cellStyle name="Normal 5 4 2 5 2 7" xfId="24195"/>
    <cellStyle name="Normal 5 4 2 5 3" xfId="24196"/>
    <cellStyle name="Normal 5 4 2 5 3 2" xfId="24197"/>
    <cellStyle name="Normal 5 4 2 5 3 2 2" xfId="24198"/>
    <cellStyle name="Normal 5 4 2 5 3 2 2 2" xfId="24199"/>
    <cellStyle name="Normal 5 4 2 5 3 2 2 2 2" xfId="24200"/>
    <cellStyle name="Normal 5 4 2 5 3 2 2 3" xfId="24201"/>
    <cellStyle name="Normal 5 4 2 5 3 2 3" xfId="24202"/>
    <cellStyle name="Normal 5 4 2 5 3 2 3 2" xfId="24203"/>
    <cellStyle name="Normal 5 4 2 5 3 2 4" xfId="24204"/>
    <cellStyle name="Normal 5 4 2 5 3 3" xfId="24205"/>
    <cellStyle name="Normal 5 4 2 5 3 3 2" xfId="24206"/>
    <cellStyle name="Normal 5 4 2 5 3 3 2 2" xfId="24207"/>
    <cellStyle name="Normal 5 4 2 5 3 3 3" xfId="24208"/>
    <cellStyle name="Normal 5 4 2 5 3 4" xfId="24209"/>
    <cellStyle name="Normal 5 4 2 5 3 4 2" xfId="24210"/>
    <cellStyle name="Normal 5 4 2 5 3 5" xfId="24211"/>
    <cellStyle name="Normal 5 4 2 5 4" xfId="24212"/>
    <cellStyle name="Normal 5 4 2 5 4 2" xfId="24213"/>
    <cellStyle name="Normal 5 4 2 5 4 2 2" xfId="24214"/>
    <cellStyle name="Normal 5 4 2 5 4 2 2 2" xfId="24215"/>
    <cellStyle name="Normal 5 4 2 5 4 2 3" xfId="24216"/>
    <cellStyle name="Normal 5 4 2 5 4 3" xfId="24217"/>
    <cellStyle name="Normal 5 4 2 5 4 3 2" xfId="24218"/>
    <cellStyle name="Normal 5 4 2 5 4 4" xfId="24219"/>
    <cellStyle name="Normal 5 4 2 5 5" xfId="24220"/>
    <cellStyle name="Normal 5 4 2 5 5 2" xfId="24221"/>
    <cellStyle name="Normal 5 4 2 5 5 2 2" xfId="24222"/>
    <cellStyle name="Normal 5 4 2 5 5 2 2 2" xfId="24223"/>
    <cellStyle name="Normal 5 4 2 5 5 2 3" xfId="24224"/>
    <cellStyle name="Normal 5 4 2 5 5 3" xfId="24225"/>
    <cellStyle name="Normal 5 4 2 5 5 3 2" xfId="24226"/>
    <cellStyle name="Normal 5 4 2 5 5 4" xfId="24227"/>
    <cellStyle name="Normal 5 4 2 5 6" xfId="24228"/>
    <cellStyle name="Normal 5 4 2 5 6 2" xfId="24229"/>
    <cellStyle name="Normal 5 4 2 5 6 2 2" xfId="24230"/>
    <cellStyle name="Normal 5 4 2 5 6 3" xfId="24231"/>
    <cellStyle name="Normal 5 4 2 5 7" xfId="24232"/>
    <cellStyle name="Normal 5 4 2 5 7 2" xfId="24233"/>
    <cellStyle name="Normal 5 4 2 5 8" xfId="24234"/>
    <cellStyle name="Normal 5 4 2 6" xfId="24235"/>
    <cellStyle name="Normal 5 4 2 6 2" xfId="24236"/>
    <cellStyle name="Normal 5 4 2 6 2 2" xfId="24237"/>
    <cellStyle name="Normal 5 4 2 6 2 2 2" xfId="24238"/>
    <cellStyle name="Normal 5 4 2 6 2 2 2 2" xfId="24239"/>
    <cellStyle name="Normal 5 4 2 6 2 2 2 2 2" xfId="24240"/>
    <cellStyle name="Normal 5 4 2 6 2 2 2 2 2 2" xfId="24241"/>
    <cellStyle name="Normal 5 4 2 6 2 2 2 2 3" xfId="24242"/>
    <cellStyle name="Normal 5 4 2 6 2 2 2 3" xfId="24243"/>
    <cellStyle name="Normal 5 4 2 6 2 2 2 3 2" xfId="24244"/>
    <cellStyle name="Normal 5 4 2 6 2 2 2 4" xfId="24245"/>
    <cellStyle name="Normal 5 4 2 6 2 2 3" xfId="24246"/>
    <cellStyle name="Normal 5 4 2 6 2 2 3 2" xfId="24247"/>
    <cellStyle name="Normal 5 4 2 6 2 2 3 2 2" xfId="24248"/>
    <cellStyle name="Normal 5 4 2 6 2 2 3 3" xfId="24249"/>
    <cellStyle name="Normal 5 4 2 6 2 2 4" xfId="24250"/>
    <cellStyle name="Normal 5 4 2 6 2 2 4 2" xfId="24251"/>
    <cellStyle name="Normal 5 4 2 6 2 2 5" xfId="24252"/>
    <cellStyle name="Normal 5 4 2 6 2 3" xfId="24253"/>
    <cellStyle name="Normal 5 4 2 6 2 3 2" xfId="24254"/>
    <cellStyle name="Normal 5 4 2 6 2 3 2 2" xfId="24255"/>
    <cellStyle name="Normal 5 4 2 6 2 3 2 2 2" xfId="24256"/>
    <cellStyle name="Normal 5 4 2 6 2 3 2 3" xfId="24257"/>
    <cellStyle name="Normal 5 4 2 6 2 3 3" xfId="24258"/>
    <cellStyle name="Normal 5 4 2 6 2 3 3 2" xfId="24259"/>
    <cellStyle name="Normal 5 4 2 6 2 3 4" xfId="24260"/>
    <cellStyle name="Normal 5 4 2 6 2 4" xfId="24261"/>
    <cellStyle name="Normal 5 4 2 6 2 4 2" xfId="24262"/>
    <cellStyle name="Normal 5 4 2 6 2 4 2 2" xfId="24263"/>
    <cellStyle name="Normal 5 4 2 6 2 4 2 2 2" xfId="24264"/>
    <cellStyle name="Normal 5 4 2 6 2 4 2 3" xfId="24265"/>
    <cellStyle name="Normal 5 4 2 6 2 4 3" xfId="24266"/>
    <cellStyle name="Normal 5 4 2 6 2 4 3 2" xfId="24267"/>
    <cellStyle name="Normal 5 4 2 6 2 4 4" xfId="24268"/>
    <cellStyle name="Normal 5 4 2 6 2 5" xfId="24269"/>
    <cellStyle name="Normal 5 4 2 6 2 5 2" xfId="24270"/>
    <cellStyle name="Normal 5 4 2 6 2 5 2 2" xfId="24271"/>
    <cellStyle name="Normal 5 4 2 6 2 5 3" xfId="24272"/>
    <cellStyle name="Normal 5 4 2 6 2 6" xfId="24273"/>
    <cellStyle name="Normal 5 4 2 6 2 6 2" xfId="24274"/>
    <cellStyle name="Normal 5 4 2 6 2 7" xfId="24275"/>
    <cellStyle name="Normal 5 4 2 6 3" xfId="24276"/>
    <cellStyle name="Normal 5 4 2 6 3 2" xfId="24277"/>
    <cellStyle name="Normal 5 4 2 6 3 2 2" xfId="24278"/>
    <cellStyle name="Normal 5 4 2 6 3 2 2 2" xfId="24279"/>
    <cellStyle name="Normal 5 4 2 6 3 2 2 2 2" xfId="24280"/>
    <cellStyle name="Normal 5 4 2 6 3 2 2 3" xfId="24281"/>
    <cellStyle name="Normal 5 4 2 6 3 2 3" xfId="24282"/>
    <cellStyle name="Normal 5 4 2 6 3 2 3 2" xfId="24283"/>
    <cellStyle name="Normal 5 4 2 6 3 2 4" xfId="24284"/>
    <cellStyle name="Normal 5 4 2 6 3 3" xfId="24285"/>
    <cellStyle name="Normal 5 4 2 6 3 3 2" xfId="24286"/>
    <cellStyle name="Normal 5 4 2 6 3 3 2 2" xfId="24287"/>
    <cellStyle name="Normal 5 4 2 6 3 3 3" xfId="24288"/>
    <cellStyle name="Normal 5 4 2 6 3 4" xfId="24289"/>
    <cellStyle name="Normal 5 4 2 6 3 4 2" xfId="24290"/>
    <cellStyle name="Normal 5 4 2 6 3 5" xfId="24291"/>
    <cellStyle name="Normal 5 4 2 6 4" xfId="24292"/>
    <cellStyle name="Normal 5 4 2 6 4 2" xfId="24293"/>
    <cellStyle name="Normal 5 4 2 6 4 2 2" xfId="24294"/>
    <cellStyle name="Normal 5 4 2 6 4 2 2 2" xfId="24295"/>
    <cellStyle name="Normal 5 4 2 6 4 2 3" xfId="24296"/>
    <cellStyle name="Normal 5 4 2 6 4 3" xfId="24297"/>
    <cellStyle name="Normal 5 4 2 6 4 3 2" xfId="24298"/>
    <cellStyle name="Normal 5 4 2 6 4 4" xfId="24299"/>
    <cellStyle name="Normal 5 4 2 6 5" xfId="24300"/>
    <cellStyle name="Normal 5 4 2 6 5 2" xfId="24301"/>
    <cellStyle name="Normal 5 4 2 6 5 2 2" xfId="24302"/>
    <cellStyle name="Normal 5 4 2 6 5 2 2 2" xfId="24303"/>
    <cellStyle name="Normal 5 4 2 6 5 2 3" xfId="24304"/>
    <cellStyle name="Normal 5 4 2 6 5 3" xfId="24305"/>
    <cellStyle name="Normal 5 4 2 6 5 3 2" xfId="24306"/>
    <cellStyle name="Normal 5 4 2 6 5 4" xfId="24307"/>
    <cellStyle name="Normal 5 4 2 6 6" xfId="24308"/>
    <cellStyle name="Normal 5 4 2 6 6 2" xfId="24309"/>
    <cellStyle name="Normal 5 4 2 6 6 2 2" xfId="24310"/>
    <cellStyle name="Normal 5 4 2 6 6 3" xfId="24311"/>
    <cellStyle name="Normal 5 4 2 6 7" xfId="24312"/>
    <cellStyle name="Normal 5 4 2 6 7 2" xfId="24313"/>
    <cellStyle name="Normal 5 4 2 6 8" xfId="24314"/>
    <cellStyle name="Normal 5 4 2 7" xfId="24315"/>
    <cellStyle name="Normal 5 4 2 7 2" xfId="24316"/>
    <cellStyle name="Normal 5 4 2 7 2 2" xfId="24317"/>
    <cellStyle name="Normal 5 4 2 7 2 2 2" xfId="24318"/>
    <cellStyle name="Normal 5 4 2 7 2 2 2 2" xfId="24319"/>
    <cellStyle name="Normal 5 4 2 7 2 2 2 2 2" xfId="24320"/>
    <cellStyle name="Normal 5 4 2 7 2 2 2 3" xfId="24321"/>
    <cellStyle name="Normal 5 4 2 7 2 2 3" xfId="24322"/>
    <cellStyle name="Normal 5 4 2 7 2 2 3 2" xfId="24323"/>
    <cellStyle name="Normal 5 4 2 7 2 2 4" xfId="24324"/>
    <cellStyle name="Normal 5 4 2 7 2 3" xfId="24325"/>
    <cellStyle name="Normal 5 4 2 7 2 3 2" xfId="24326"/>
    <cellStyle name="Normal 5 4 2 7 2 3 2 2" xfId="24327"/>
    <cellStyle name="Normal 5 4 2 7 2 3 3" xfId="24328"/>
    <cellStyle name="Normal 5 4 2 7 2 4" xfId="24329"/>
    <cellStyle name="Normal 5 4 2 7 2 4 2" xfId="24330"/>
    <cellStyle name="Normal 5 4 2 7 2 5" xfId="24331"/>
    <cellStyle name="Normal 5 4 2 7 3" xfId="24332"/>
    <cellStyle name="Normal 5 4 2 7 3 2" xfId="24333"/>
    <cellStyle name="Normal 5 4 2 7 3 2 2" xfId="24334"/>
    <cellStyle name="Normal 5 4 2 7 3 2 2 2" xfId="24335"/>
    <cellStyle name="Normal 5 4 2 7 3 2 3" xfId="24336"/>
    <cellStyle name="Normal 5 4 2 7 3 3" xfId="24337"/>
    <cellStyle name="Normal 5 4 2 7 3 3 2" xfId="24338"/>
    <cellStyle name="Normal 5 4 2 7 3 4" xfId="24339"/>
    <cellStyle name="Normal 5 4 2 7 4" xfId="24340"/>
    <cellStyle name="Normal 5 4 2 7 4 2" xfId="24341"/>
    <cellStyle name="Normal 5 4 2 7 4 2 2" xfId="24342"/>
    <cellStyle name="Normal 5 4 2 7 4 2 2 2" xfId="24343"/>
    <cellStyle name="Normal 5 4 2 7 4 2 3" xfId="24344"/>
    <cellStyle name="Normal 5 4 2 7 4 3" xfId="24345"/>
    <cellStyle name="Normal 5 4 2 7 4 3 2" xfId="24346"/>
    <cellStyle name="Normal 5 4 2 7 4 4" xfId="24347"/>
    <cellStyle name="Normal 5 4 2 7 5" xfId="24348"/>
    <cellStyle name="Normal 5 4 2 7 5 2" xfId="24349"/>
    <cellStyle name="Normal 5 4 2 7 5 2 2" xfId="24350"/>
    <cellStyle name="Normal 5 4 2 7 5 3" xfId="24351"/>
    <cellStyle name="Normal 5 4 2 7 6" xfId="24352"/>
    <cellStyle name="Normal 5 4 2 7 6 2" xfId="24353"/>
    <cellStyle name="Normal 5 4 2 7 7" xfId="24354"/>
    <cellStyle name="Normal 5 4 2 8" xfId="24355"/>
    <cellStyle name="Normal 5 4 2 8 2" xfId="24356"/>
    <cellStyle name="Normal 5 4 2 8 2 2" xfId="24357"/>
    <cellStyle name="Normal 5 4 2 8 2 2 2" xfId="24358"/>
    <cellStyle name="Normal 5 4 2 8 2 2 2 2" xfId="24359"/>
    <cellStyle name="Normal 5 4 2 8 2 2 3" xfId="24360"/>
    <cellStyle name="Normal 5 4 2 8 2 3" xfId="24361"/>
    <cellStyle name="Normal 5 4 2 8 2 3 2" xfId="24362"/>
    <cellStyle name="Normal 5 4 2 8 2 4" xfId="24363"/>
    <cellStyle name="Normal 5 4 2 8 3" xfId="24364"/>
    <cellStyle name="Normal 5 4 2 8 3 2" xfId="24365"/>
    <cellStyle name="Normal 5 4 2 8 3 2 2" xfId="24366"/>
    <cellStyle name="Normal 5 4 2 8 3 2 2 2" xfId="24367"/>
    <cellStyle name="Normal 5 4 2 8 3 2 3" xfId="24368"/>
    <cellStyle name="Normal 5 4 2 8 3 3" xfId="24369"/>
    <cellStyle name="Normal 5 4 2 8 3 3 2" xfId="24370"/>
    <cellStyle name="Normal 5 4 2 8 3 4" xfId="24371"/>
    <cellStyle name="Normal 5 4 2 8 4" xfId="24372"/>
    <cellStyle name="Normal 5 4 2 8 4 2" xfId="24373"/>
    <cellStyle name="Normal 5 4 2 8 4 2 2" xfId="24374"/>
    <cellStyle name="Normal 5 4 2 8 4 3" xfId="24375"/>
    <cellStyle name="Normal 5 4 2 8 5" xfId="24376"/>
    <cellStyle name="Normal 5 4 2 8 5 2" xfId="24377"/>
    <cellStyle name="Normal 5 4 2 8 6" xfId="24378"/>
    <cellStyle name="Normal 5 4 2 9" xfId="24379"/>
    <cellStyle name="Normal 5 4 2 9 2" xfId="24380"/>
    <cellStyle name="Normal 5 4 2 9 2 2" xfId="24381"/>
    <cellStyle name="Normal 5 4 2 9 2 2 2" xfId="24382"/>
    <cellStyle name="Normal 5 4 2 9 2 3" xfId="24383"/>
    <cellStyle name="Normal 5 4 2 9 3" xfId="24384"/>
    <cellStyle name="Normal 5 4 2 9 3 2" xfId="24385"/>
    <cellStyle name="Normal 5 4 2 9 4" xfId="24386"/>
    <cellStyle name="Normal 5 4 3" xfId="24387"/>
    <cellStyle name="Normal 5 4 3 10" xfId="24388"/>
    <cellStyle name="Normal 5 4 3 10 2" xfId="24389"/>
    <cellStyle name="Normal 5 4 3 10 2 2" xfId="24390"/>
    <cellStyle name="Normal 5 4 3 10 3" xfId="24391"/>
    <cellStyle name="Normal 5 4 3 11" xfId="24392"/>
    <cellStyle name="Normal 5 4 3 11 2" xfId="24393"/>
    <cellStyle name="Normal 5 4 3 12" xfId="24394"/>
    <cellStyle name="Normal 5 4 3 13" xfId="24395"/>
    <cellStyle name="Normal 5 4 3 2" xfId="24396"/>
    <cellStyle name="Normal 5 4 3 2 2" xfId="24397"/>
    <cellStyle name="Normal 5 4 3 2 2 2" xfId="24398"/>
    <cellStyle name="Normal 5 4 3 2 2 2 2" xfId="24399"/>
    <cellStyle name="Normal 5 4 3 2 2 2 2 2" xfId="24400"/>
    <cellStyle name="Normal 5 4 3 2 2 2 2 2 2" xfId="24401"/>
    <cellStyle name="Normal 5 4 3 2 2 2 2 2 2 2" xfId="24402"/>
    <cellStyle name="Normal 5 4 3 2 2 2 2 2 3" xfId="24403"/>
    <cellStyle name="Normal 5 4 3 2 2 2 2 3" xfId="24404"/>
    <cellStyle name="Normal 5 4 3 2 2 2 2 3 2" xfId="24405"/>
    <cellStyle name="Normal 5 4 3 2 2 2 2 4" xfId="24406"/>
    <cellStyle name="Normal 5 4 3 2 2 2 3" xfId="24407"/>
    <cellStyle name="Normal 5 4 3 2 2 2 3 2" xfId="24408"/>
    <cellStyle name="Normal 5 4 3 2 2 2 3 2 2" xfId="24409"/>
    <cellStyle name="Normal 5 4 3 2 2 2 3 3" xfId="24410"/>
    <cellStyle name="Normal 5 4 3 2 2 2 4" xfId="24411"/>
    <cellStyle name="Normal 5 4 3 2 2 2 4 2" xfId="24412"/>
    <cellStyle name="Normal 5 4 3 2 2 2 5" xfId="24413"/>
    <cellStyle name="Normal 5 4 3 2 2 3" xfId="24414"/>
    <cellStyle name="Normal 5 4 3 2 2 3 2" xfId="24415"/>
    <cellStyle name="Normal 5 4 3 2 2 3 2 2" xfId="24416"/>
    <cellStyle name="Normal 5 4 3 2 2 3 2 2 2" xfId="24417"/>
    <cellStyle name="Normal 5 4 3 2 2 3 2 3" xfId="24418"/>
    <cellStyle name="Normal 5 4 3 2 2 3 3" xfId="24419"/>
    <cellStyle name="Normal 5 4 3 2 2 3 3 2" xfId="24420"/>
    <cellStyle name="Normal 5 4 3 2 2 3 4" xfId="24421"/>
    <cellStyle name="Normal 5 4 3 2 2 4" xfId="24422"/>
    <cellStyle name="Normal 5 4 3 2 2 4 2" xfId="24423"/>
    <cellStyle name="Normal 5 4 3 2 2 4 2 2" xfId="24424"/>
    <cellStyle name="Normal 5 4 3 2 2 4 2 2 2" xfId="24425"/>
    <cellStyle name="Normal 5 4 3 2 2 4 2 3" xfId="24426"/>
    <cellStyle name="Normal 5 4 3 2 2 4 3" xfId="24427"/>
    <cellStyle name="Normal 5 4 3 2 2 4 3 2" xfId="24428"/>
    <cellStyle name="Normal 5 4 3 2 2 4 4" xfId="24429"/>
    <cellStyle name="Normal 5 4 3 2 2 5" xfId="24430"/>
    <cellStyle name="Normal 5 4 3 2 2 5 2" xfId="24431"/>
    <cellStyle name="Normal 5 4 3 2 2 5 2 2" xfId="24432"/>
    <cellStyle name="Normal 5 4 3 2 2 5 3" xfId="24433"/>
    <cellStyle name="Normal 5 4 3 2 2 6" xfId="24434"/>
    <cellStyle name="Normal 5 4 3 2 2 6 2" xfId="24435"/>
    <cellStyle name="Normal 5 4 3 2 2 7" xfId="24436"/>
    <cellStyle name="Normal 5 4 3 2 3" xfId="24437"/>
    <cellStyle name="Normal 5 4 3 2 3 2" xfId="24438"/>
    <cellStyle name="Normal 5 4 3 2 3 2 2" xfId="24439"/>
    <cellStyle name="Normal 5 4 3 2 3 2 2 2" xfId="24440"/>
    <cellStyle name="Normal 5 4 3 2 3 2 2 2 2" xfId="24441"/>
    <cellStyle name="Normal 5 4 3 2 3 2 2 3" xfId="24442"/>
    <cellStyle name="Normal 5 4 3 2 3 2 3" xfId="24443"/>
    <cellStyle name="Normal 5 4 3 2 3 2 3 2" xfId="24444"/>
    <cellStyle name="Normal 5 4 3 2 3 2 4" xfId="24445"/>
    <cellStyle name="Normal 5 4 3 2 3 3" xfId="24446"/>
    <cellStyle name="Normal 5 4 3 2 3 3 2" xfId="24447"/>
    <cellStyle name="Normal 5 4 3 2 3 3 2 2" xfId="24448"/>
    <cellStyle name="Normal 5 4 3 2 3 3 2 2 2" xfId="24449"/>
    <cellStyle name="Normal 5 4 3 2 3 3 2 3" xfId="24450"/>
    <cellStyle name="Normal 5 4 3 2 3 3 3" xfId="24451"/>
    <cellStyle name="Normal 5 4 3 2 3 3 3 2" xfId="24452"/>
    <cellStyle name="Normal 5 4 3 2 3 3 4" xfId="24453"/>
    <cellStyle name="Normal 5 4 3 2 3 4" xfId="24454"/>
    <cellStyle name="Normal 5 4 3 2 3 4 2" xfId="24455"/>
    <cellStyle name="Normal 5 4 3 2 3 4 2 2" xfId="24456"/>
    <cellStyle name="Normal 5 4 3 2 3 4 3" xfId="24457"/>
    <cellStyle name="Normal 5 4 3 2 3 5" xfId="24458"/>
    <cellStyle name="Normal 5 4 3 2 3 5 2" xfId="24459"/>
    <cellStyle name="Normal 5 4 3 2 3 6" xfId="24460"/>
    <cellStyle name="Normal 5 4 3 2 4" xfId="24461"/>
    <cellStyle name="Normal 5 4 3 2 4 2" xfId="24462"/>
    <cellStyle name="Normal 5 4 3 2 4 2 2" xfId="24463"/>
    <cellStyle name="Normal 5 4 3 2 4 2 2 2" xfId="24464"/>
    <cellStyle name="Normal 5 4 3 2 4 2 3" xfId="24465"/>
    <cellStyle name="Normal 5 4 3 2 4 3" xfId="24466"/>
    <cellStyle name="Normal 5 4 3 2 4 3 2" xfId="24467"/>
    <cellStyle name="Normal 5 4 3 2 4 4" xfId="24468"/>
    <cellStyle name="Normal 5 4 3 2 5" xfId="24469"/>
    <cellStyle name="Normal 5 4 3 2 5 2" xfId="24470"/>
    <cellStyle name="Normal 5 4 3 2 5 2 2" xfId="24471"/>
    <cellStyle name="Normal 5 4 3 2 5 2 2 2" xfId="24472"/>
    <cellStyle name="Normal 5 4 3 2 5 2 3" xfId="24473"/>
    <cellStyle name="Normal 5 4 3 2 5 3" xfId="24474"/>
    <cellStyle name="Normal 5 4 3 2 5 3 2" xfId="24475"/>
    <cellStyle name="Normal 5 4 3 2 5 4" xfId="24476"/>
    <cellStyle name="Normal 5 4 3 2 6" xfId="24477"/>
    <cellStyle name="Normal 5 4 3 2 6 2" xfId="24478"/>
    <cellStyle name="Normal 5 4 3 2 6 2 2" xfId="24479"/>
    <cellStyle name="Normal 5 4 3 2 6 3" xfId="24480"/>
    <cellStyle name="Normal 5 4 3 2 7" xfId="24481"/>
    <cellStyle name="Normal 5 4 3 2 7 2" xfId="24482"/>
    <cellStyle name="Normal 5 4 3 2 8" xfId="24483"/>
    <cellStyle name="Normal 5 4 3 2 9" xfId="24484"/>
    <cellStyle name="Normal 5 4 3 3" xfId="24485"/>
    <cellStyle name="Normal 5 4 3 3 2" xfId="24486"/>
    <cellStyle name="Normal 5 4 3 3 2 2" xfId="24487"/>
    <cellStyle name="Normal 5 4 3 3 2 2 2" xfId="24488"/>
    <cellStyle name="Normal 5 4 3 3 2 2 2 2" xfId="24489"/>
    <cellStyle name="Normal 5 4 3 3 2 2 2 2 2" xfId="24490"/>
    <cellStyle name="Normal 5 4 3 3 2 2 2 2 2 2" xfId="24491"/>
    <cellStyle name="Normal 5 4 3 3 2 2 2 2 3" xfId="24492"/>
    <cellStyle name="Normal 5 4 3 3 2 2 2 3" xfId="24493"/>
    <cellStyle name="Normal 5 4 3 3 2 2 2 3 2" xfId="24494"/>
    <cellStyle name="Normal 5 4 3 3 2 2 2 4" xfId="24495"/>
    <cellStyle name="Normal 5 4 3 3 2 2 3" xfId="24496"/>
    <cellStyle name="Normal 5 4 3 3 2 2 3 2" xfId="24497"/>
    <cellStyle name="Normal 5 4 3 3 2 2 3 2 2" xfId="24498"/>
    <cellStyle name="Normal 5 4 3 3 2 2 3 3" xfId="24499"/>
    <cellStyle name="Normal 5 4 3 3 2 2 4" xfId="24500"/>
    <cellStyle name="Normal 5 4 3 3 2 2 4 2" xfId="24501"/>
    <cellStyle name="Normal 5 4 3 3 2 2 5" xfId="24502"/>
    <cellStyle name="Normal 5 4 3 3 2 3" xfId="24503"/>
    <cellStyle name="Normal 5 4 3 3 2 3 2" xfId="24504"/>
    <cellStyle name="Normal 5 4 3 3 2 3 2 2" xfId="24505"/>
    <cellStyle name="Normal 5 4 3 3 2 3 2 2 2" xfId="24506"/>
    <cellStyle name="Normal 5 4 3 3 2 3 2 3" xfId="24507"/>
    <cellStyle name="Normal 5 4 3 3 2 3 3" xfId="24508"/>
    <cellStyle name="Normal 5 4 3 3 2 3 3 2" xfId="24509"/>
    <cellStyle name="Normal 5 4 3 3 2 3 4" xfId="24510"/>
    <cellStyle name="Normal 5 4 3 3 2 4" xfId="24511"/>
    <cellStyle name="Normal 5 4 3 3 2 4 2" xfId="24512"/>
    <cellStyle name="Normal 5 4 3 3 2 4 2 2" xfId="24513"/>
    <cellStyle name="Normal 5 4 3 3 2 4 2 2 2" xfId="24514"/>
    <cellStyle name="Normal 5 4 3 3 2 4 2 3" xfId="24515"/>
    <cellStyle name="Normal 5 4 3 3 2 4 3" xfId="24516"/>
    <cellStyle name="Normal 5 4 3 3 2 4 3 2" xfId="24517"/>
    <cellStyle name="Normal 5 4 3 3 2 4 4" xfId="24518"/>
    <cellStyle name="Normal 5 4 3 3 2 5" xfId="24519"/>
    <cellStyle name="Normal 5 4 3 3 2 5 2" xfId="24520"/>
    <cellStyle name="Normal 5 4 3 3 2 5 2 2" xfId="24521"/>
    <cellStyle name="Normal 5 4 3 3 2 5 3" xfId="24522"/>
    <cellStyle name="Normal 5 4 3 3 2 6" xfId="24523"/>
    <cellStyle name="Normal 5 4 3 3 2 6 2" xfId="24524"/>
    <cellStyle name="Normal 5 4 3 3 2 7" xfId="24525"/>
    <cellStyle name="Normal 5 4 3 3 3" xfId="24526"/>
    <cellStyle name="Normal 5 4 3 3 3 2" xfId="24527"/>
    <cellStyle name="Normal 5 4 3 3 3 2 2" xfId="24528"/>
    <cellStyle name="Normal 5 4 3 3 3 2 2 2" xfId="24529"/>
    <cellStyle name="Normal 5 4 3 3 3 2 2 2 2" xfId="24530"/>
    <cellStyle name="Normal 5 4 3 3 3 2 2 3" xfId="24531"/>
    <cellStyle name="Normal 5 4 3 3 3 2 3" xfId="24532"/>
    <cellStyle name="Normal 5 4 3 3 3 2 3 2" xfId="24533"/>
    <cellStyle name="Normal 5 4 3 3 3 2 4" xfId="24534"/>
    <cellStyle name="Normal 5 4 3 3 3 3" xfId="24535"/>
    <cellStyle name="Normal 5 4 3 3 3 3 2" xfId="24536"/>
    <cellStyle name="Normal 5 4 3 3 3 3 2 2" xfId="24537"/>
    <cellStyle name="Normal 5 4 3 3 3 3 2 2 2" xfId="24538"/>
    <cellStyle name="Normal 5 4 3 3 3 3 2 3" xfId="24539"/>
    <cellStyle name="Normal 5 4 3 3 3 3 3" xfId="24540"/>
    <cellStyle name="Normal 5 4 3 3 3 3 3 2" xfId="24541"/>
    <cellStyle name="Normal 5 4 3 3 3 3 4" xfId="24542"/>
    <cellStyle name="Normal 5 4 3 3 3 4" xfId="24543"/>
    <cellStyle name="Normal 5 4 3 3 3 4 2" xfId="24544"/>
    <cellStyle name="Normal 5 4 3 3 3 4 2 2" xfId="24545"/>
    <cellStyle name="Normal 5 4 3 3 3 4 3" xfId="24546"/>
    <cellStyle name="Normal 5 4 3 3 3 5" xfId="24547"/>
    <cellStyle name="Normal 5 4 3 3 3 5 2" xfId="24548"/>
    <cellStyle name="Normal 5 4 3 3 3 6" xfId="24549"/>
    <cellStyle name="Normal 5 4 3 3 4" xfId="24550"/>
    <cellStyle name="Normal 5 4 3 3 4 2" xfId="24551"/>
    <cellStyle name="Normal 5 4 3 3 4 2 2" xfId="24552"/>
    <cellStyle name="Normal 5 4 3 3 4 2 2 2" xfId="24553"/>
    <cellStyle name="Normal 5 4 3 3 4 2 3" xfId="24554"/>
    <cellStyle name="Normal 5 4 3 3 4 3" xfId="24555"/>
    <cellStyle name="Normal 5 4 3 3 4 3 2" xfId="24556"/>
    <cellStyle name="Normal 5 4 3 3 4 4" xfId="24557"/>
    <cellStyle name="Normal 5 4 3 3 5" xfId="24558"/>
    <cellStyle name="Normal 5 4 3 3 5 2" xfId="24559"/>
    <cellStyle name="Normal 5 4 3 3 5 2 2" xfId="24560"/>
    <cellStyle name="Normal 5 4 3 3 5 2 2 2" xfId="24561"/>
    <cellStyle name="Normal 5 4 3 3 5 2 3" xfId="24562"/>
    <cellStyle name="Normal 5 4 3 3 5 3" xfId="24563"/>
    <cellStyle name="Normal 5 4 3 3 5 3 2" xfId="24564"/>
    <cellStyle name="Normal 5 4 3 3 5 4" xfId="24565"/>
    <cellStyle name="Normal 5 4 3 3 6" xfId="24566"/>
    <cellStyle name="Normal 5 4 3 3 6 2" xfId="24567"/>
    <cellStyle name="Normal 5 4 3 3 6 2 2" xfId="24568"/>
    <cellStyle name="Normal 5 4 3 3 6 3" xfId="24569"/>
    <cellStyle name="Normal 5 4 3 3 7" xfId="24570"/>
    <cellStyle name="Normal 5 4 3 3 7 2" xfId="24571"/>
    <cellStyle name="Normal 5 4 3 3 8" xfId="24572"/>
    <cellStyle name="Normal 5 4 3 3 9" xfId="24573"/>
    <cellStyle name="Normal 5 4 3 4" xfId="24574"/>
    <cellStyle name="Normal 5 4 3 4 2" xfId="24575"/>
    <cellStyle name="Normal 5 4 3 4 2 2" xfId="24576"/>
    <cellStyle name="Normal 5 4 3 4 2 2 2" xfId="24577"/>
    <cellStyle name="Normal 5 4 3 4 2 2 2 2" xfId="24578"/>
    <cellStyle name="Normal 5 4 3 4 2 2 2 2 2" xfId="24579"/>
    <cellStyle name="Normal 5 4 3 4 2 2 2 2 2 2" xfId="24580"/>
    <cellStyle name="Normal 5 4 3 4 2 2 2 2 3" xfId="24581"/>
    <cellStyle name="Normal 5 4 3 4 2 2 2 3" xfId="24582"/>
    <cellStyle name="Normal 5 4 3 4 2 2 2 3 2" xfId="24583"/>
    <cellStyle name="Normal 5 4 3 4 2 2 2 4" xfId="24584"/>
    <cellStyle name="Normal 5 4 3 4 2 2 3" xfId="24585"/>
    <cellStyle name="Normal 5 4 3 4 2 2 3 2" xfId="24586"/>
    <cellStyle name="Normal 5 4 3 4 2 2 3 2 2" xfId="24587"/>
    <cellStyle name="Normal 5 4 3 4 2 2 3 3" xfId="24588"/>
    <cellStyle name="Normal 5 4 3 4 2 2 4" xfId="24589"/>
    <cellStyle name="Normal 5 4 3 4 2 2 4 2" xfId="24590"/>
    <cellStyle name="Normal 5 4 3 4 2 2 5" xfId="24591"/>
    <cellStyle name="Normal 5 4 3 4 2 3" xfId="24592"/>
    <cellStyle name="Normal 5 4 3 4 2 3 2" xfId="24593"/>
    <cellStyle name="Normal 5 4 3 4 2 3 2 2" xfId="24594"/>
    <cellStyle name="Normal 5 4 3 4 2 3 2 2 2" xfId="24595"/>
    <cellStyle name="Normal 5 4 3 4 2 3 2 3" xfId="24596"/>
    <cellStyle name="Normal 5 4 3 4 2 3 3" xfId="24597"/>
    <cellStyle name="Normal 5 4 3 4 2 3 3 2" xfId="24598"/>
    <cellStyle name="Normal 5 4 3 4 2 3 4" xfId="24599"/>
    <cellStyle name="Normal 5 4 3 4 2 4" xfId="24600"/>
    <cellStyle name="Normal 5 4 3 4 2 4 2" xfId="24601"/>
    <cellStyle name="Normal 5 4 3 4 2 4 2 2" xfId="24602"/>
    <cellStyle name="Normal 5 4 3 4 2 4 2 2 2" xfId="24603"/>
    <cellStyle name="Normal 5 4 3 4 2 4 2 3" xfId="24604"/>
    <cellStyle name="Normal 5 4 3 4 2 4 3" xfId="24605"/>
    <cellStyle name="Normal 5 4 3 4 2 4 3 2" xfId="24606"/>
    <cellStyle name="Normal 5 4 3 4 2 4 4" xfId="24607"/>
    <cellStyle name="Normal 5 4 3 4 2 5" xfId="24608"/>
    <cellStyle name="Normal 5 4 3 4 2 5 2" xfId="24609"/>
    <cellStyle name="Normal 5 4 3 4 2 5 2 2" xfId="24610"/>
    <cellStyle name="Normal 5 4 3 4 2 5 3" xfId="24611"/>
    <cellStyle name="Normal 5 4 3 4 2 6" xfId="24612"/>
    <cellStyle name="Normal 5 4 3 4 2 6 2" xfId="24613"/>
    <cellStyle name="Normal 5 4 3 4 2 7" xfId="24614"/>
    <cellStyle name="Normal 5 4 3 4 3" xfId="24615"/>
    <cellStyle name="Normal 5 4 3 4 3 2" xfId="24616"/>
    <cellStyle name="Normal 5 4 3 4 3 2 2" xfId="24617"/>
    <cellStyle name="Normal 5 4 3 4 3 2 2 2" xfId="24618"/>
    <cellStyle name="Normal 5 4 3 4 3 2 2 2 2" xfId="24619"/>
    <cellStyle name="Normal 5 4 3 4 3 2 2 3" xfId="24620"/>
    <cellStyle name="Normal 5 4 3 4 3 2 3" xfId="24621"/>
    <cellStyle name="Normal 5 4 3 4 3 2 3 2" xfId="24622"/>
    <cellStyle name="Normal 5 4 3 4 3 2 4" xfId="24623"/>
    <cellStyle name="Normal 5 4 3 4 3 3" xfId="24624"/>
    <cellStyle name="Normal 5 4 3 4 3 3 2" xfId="24625"/>
    <cellStyle name="Normal 5 4 3 4 3 3 2 2" xfId="24626"/>
    <cellStyle name="Normal 5 4 3 4 3 3 3" xfId="24627"/>
    <cellStyle name="Normal 5 4 3 4 3 4" xfId="24628"/>
    <cellStyle name="Normal 5 4 3 4 3 4 2" xfId="24629"/>
    <cellStyle name="Normal 5 4 3 4 3 5" xfId="24630"/>
    <cellStyle name="Normal 5 4 3 4 4" xfId="24631"/>
    <cellStyle name="Normal 5 4 3 4 4 2" xfId="24632"/>
    <cellStyle name="Normal 5 4 3 4 4 2 2" xfId="24633"/>
    <cellStyle name="Normal 5 4 3 4 4 2 2 2" xfId="24634"/>
    <cellStyle name="Normal 5 4 3 4 4 2 3" xfId="24635"/>
    <cellStyle name="Normal 5 4 3 4 4 3" xfId="24636"/>
    <cellStyle name="Normal 5 4 3 4 4 3 2" xfId="24637"/>
    <cellStyle name="Normal 5 4 3 4 4 4" xfId="24638"/>
    <cellStyle name="Normal 5 4 3 4 5" xfId="24639"/>
    <cellStyle name="Normal 5 4 3 4 5 2" xfId="24640"/>
    <cellStyle name="Normal 5 4 3 4 5 2 2" xfId="24641"/>
    <cellStyle name="Normal 5 4 3 4 5 2 2 2" xfId="24642"/>
    <cellStyle name="Normal 5 4 3 4 5 2 3" xfId="24643"/>
    <cellStyle name="Normal 5 4 3 4 5 3" xfId="24644"/>
    <cellStyle name="Normal 5 4 3 4 5 3 2" xfId="24645"/>
    <cellStyle name="Normal 5 4 3 4 5 4" xfId="24646"/>
    <cellStyle name="Normal 5 4 3 4 6" xfId="24647"/>
    <cellStyle name="Normal 5 4 3 4 6 2" xfId="24648"/>
    <cellStyle name="Normal 5 4 3 4 6 2 2" xfId="24649"/>
    <cellStyle name="Normal 5 4 3 4 6 3" xfId="24650"/>
    <cellStyle name="Normal 5 4 3 4 7" xfId="24651"/>
    <cellStyle name="Normal 5 4 3 4 7 2" xfId="24652"/>
    <cellStyle name="Normal 5 4 3 4 8" xfId="24653"/>
    <cellStyle name="Normal 5 4 3 5" xfId="24654"/>
    <cellStyle name="Normal 5 4 3 5 2" xfId="24655"/>
    <cellStyle name="Normal 5 4 3 5 2 2" xfId="24656"/>
    <cellStyle name="Normal 5 4 3 5 2 2 2" xfId="24657"/>
    <cellStyle name="Normal 5 4 3 5 2 2 2 2" xfId="24658"/>
    <cellStyle name="Normal 5 4 3 5 2 2 2 2 2" xfId="24659"/>
    <cellStyle name="Normal 5 4 3 5 2 2 2 2 2 2" xfId="24660"/>
    <cellStyle name="Normal 5 4 3 5 2 2 2 2 3" xfId="24661"/>
    <cellStyle name="Normal 5 4 3 5 2 2 2 3" xfId="24662"/>
    <cellStyle name="Normal 5 4 3 5 2 2 2 3 2" xfId="24663"/>
    <cellStyle name="Normal 5 4 3 5 2 2 2 4" xfId="24664"/>
    <cellStyle name="Normal 5 4 3 5 2 2 3" xfId="24665"/>
    <cellStyle name="Normal 5 4 3 5 2 2 3 2" xfId="24666"/>
    <cellStyle name="Normal 5 4 3 5 2 2 3 2 2" xfId="24667"/>
    <cellStyle name="Normal 5 4 3 5 2 2 3 3" xfId="24668"/>
    <cellStyle name="Normal 5 4 3 5 2 2 4" xfId="24669"/>
    <cellStyle name="Normal 5 4 3 5 2 2 4 2" xfId="24670"/>
    <cellStyle name="Normal 5 4 3 5 2 2 5" xfId="24671"/>
    <cellStyle name="Normal 5 4 3 5 2 3" xfId="24672"/>
    <cellStyle name="Normal 5 4 3 5 2 3 2" xfId="24673"/>
    <cellStyle name="Normal 5 4 3 5 2 3 2 2" xfId="24674"/>
    <cellStyle name="Normal 5 4 3 5 2 3 2 2 2" xfId="24675"/>
    <cellStyle name="Normal 5 4 3 5 2 3 2 3" xfId="24676"/>
    <cellStyle name="Normal 5 4 3 5 2 3 3" xfId="24677"/>
    <cellStyle name="Normal 5 4 3 5 2 3 3 2" xfId="24678"/>
    <cellStyle name="Normal 5 4 3 5 2 3 4" xfId="24679"/>
    <cellStyle name="Normal 5 4 3 5 2 4" xfId="24680"/>
    <cellStyle name="Normal 5 4 3 5 2 4 2" xfId="24681"/>
    <cellStyle name="Normal 5 4 3 5 2 4 2 2" xfId="24682"/>
    <cellStyle name="Normal 5 4 3 5 2 4 2 2 2" xfId="24683"/>
    <cellStyle name="Normal 5 4 3 5 2 4 2 3" xfId="24684"/>
    <cellStyle name="Normal 5 4 3 5 2 4 3" xfId="24685"/>
    <cellStyle name="Normal 5 4 3 5 2 4 3 2" xfId="24686"/>
    <cellStyle name="Normal 5 4 3 5 2 4 4" xfId="24687"/>
    <cellStyle name="Normal 5 4 3 5 2 5" xfId="24688"/>
    <cellStyle name="Normal 5 4 3 5 2 5 2" xfId="24689"/>
    <cellStyle name="Normal 5 4 3 5 2 5 2 2" xfId="24690"/>
    <cellStyle name="Normal 5 4 3 5 2 5 3" xfId="24691"/>
    <cellStyle name="Normal 5 4 3 5 2 6" xfId="24692"/>
    <cellStyle name="Normal 5 4 3 5 2 6 2" xfId="24693"/>
    <cellStyle name="Normal 5 4 3 5 2 7" xfId="24694"/>
    <cellStyle name="Normal 5 4 3 5 3" xfId="24695"/>
    <cellStyle name="Normal 5 4 3 5 3 2" xfId="24696"/>
    <cellStyle name="Normal 5 4 3 5 3 2 2" xfId="24697"/>
    <cellStyle name="Normal 5 4 3 5 3 2 2 2" xfId="24698"/>
    <cellStyle name="Normal 5 4 3 5 3 2 2 2 2" xfId="24699"/>
    <cellStyle name="Normal 5 4 3 5 3 2 2 3" xfId="24700"/>
    <cellStyle name="Normal 5 4 3 5 3 2 3" xfId="24701"/>
    <cellStyle name="Normal 5 4 3 5 3 2 3 2" xfId="24702"/>
    <cellStyle name="Normal 5 4 3 5 3 2 4" xfId="24703"/>
    <cellStyle name="Normal 5 4 3 5 3 3" xfId="24704"/>
    <cellStyle name="Normal 5 4 3 5 3 3 2" xfId="24705"/>
    <cellStyle name="Normal 5 4 3 5 3 3 2 2" xfId="24706"/>
    <cellStyle name="Normal 5 4 3 5 3 3 3" xfId="24707"/>
    <cellStyle name="Normal 5 4 3 5 3 4" xfId="24708"/>
    <cellStyle name="Normal 5 4 3 5 3 4 2" xfId="24709"/>
    <cellStyle name="Normal 5 4 3 5 3 5" xfId="24710"/>
    <cellStyle name="Normal 5 4 3 5 4" xfId="24711"/>
    <cellStyle name="Normal 5 4 3 5 4 2" xfId="24712"/>
    <cellStyle name="Normal 5 4 3 5 4 2 2" xfId="24713"/>
    <cellStyle name="Normal 5 4 3 5 4 2 2 2" xfId="24714"/>
    <cellStyle name="Normal 5 4 3 5 4 2 3" xfId="24715"/>
    <cellStyle name="Normal 5 4 3 5 4 3" xfId="24716"/>
    <cellStyle name="Normal 5 4 3 5 4 3 2" xfId="24717"/>
    <cellStyle name="Normal 5 4 3 5 4 4" xfId="24718"/>
    <cellStyle name="Normal 5 4 3 5 5" xfId="24719"/>
    <cellStyle name="Normal 5 4 3 5 5 2" xfId="24720"/>
    <cellStyle name="Normal 5 4 3 5 5 2 2" xfId="24721"/>
    <cellStyle name="Normal 5 4 3 5 5 2 2 2" xfId="24722"/>
    <cellStyle name="Normal 5 4 3 5 5 2 3" xfId="24723"/>
    <cellStyle name="Normal 5 4 3 5 5 3" xfId="24724"/>
    <cellStyle name="Normal 5 4 3 5 5 3 2" xfId="24725"/>
    <cellStyle name="Normal 5 4 3 5 5 4" xfId="24726"/>
    <cellStyle name="Normal 5 4 3 5 6" xfId="24727"/>
    <cellStyle name="Normal 5 4 3 5 6 2" xfId="24728"/>
    <cellStyle name="Normal 5 4 3 5 6 2 2" xfId="24729"/>
    <cellStyle name="Normal 5 4 3 5 6 3" xfId="24730"/>
    <cellStyle name="Normal 5 4 3 5 7" xfId="24731"/>
    <cellStyle name="Normal 5 4 3 5 7 2" xfId="24732"/>
    <cellStyle name="Normal 5 4 3 5 8" xfId="24733"/>
    <cellStyle name="Normal 5 4 3 6" xfId="24734"/>
    <cellStyle name="Normal 5 4 3 6 2" xfId="24735"/>
    <cellStyle name="Normal 5 4 3 6 2 2" xfId="24736"/>
    <cellStyle name="Normal 5 4 3 6 2 2 2" xfId="24737"/>
    <cellStyle name="Normal 5 4 3 6 2 2 2 2" xfId="24738"/>
    <cellStyle name="Normal 5 4 3 6 2 2 2 2 2" xfId="24739"/>
    <cellStyle name="Normal 5 4 3 6 2 2 2 3" xfId="24740"/>
    <cellStyle name="Normal 5 4 3 6 2 2 3" xfId="24741"/>
    <cellStyle name="Normal 5 4 3 6 2 2 3 2" xfId="24742"/>
    <cellStyle name="Normal 5 4 3 6 2 2 4" xfId="24743"/>
    <cellStyle name="Normal 5 4 3 6 2 3" xfId="24744"/>
    <cellStyle name="Normal 5 4 3 6 2 3 2" xfId="24745"/>
    <cellStyle name="Normal 5 4 3 6 2 3 2 2" xfId="24746"/>
    <cellStyle name="Normal 5 4 3 6 2 3 3" xfId="24747"/>
    <cellStyle name="Normal 5 4 3 6 2 4" xfId="24748"/>
    <cellStyle name="Normal 5 4 3 6 2 4 2" xfId="24749"/>
    <cellStyle name="Normal 5 4 3 6 2 5" xfId="24750"/>
    <cellStyle name="Normal 5 4 3 6 3" xfId="24751"/>
    <cellStyle name="Normal 5 4 3 6 3 2" xfId="24752"/>
    <cellStyle name="Normal 5 4 3 6 3 2 2" xfId="24753"/>
    <cellStyle name="Normal 5 4 3 6 3 2 2 2" xfId="24754"/>
    <cellStyle name="Normal 5 4 3 6 3 2 3" xfId="24755"/>
    <cellStyle name="Normal 5 4 3 6 3 3" xfId="24756"/>
    <cellStyle name="Normal 5 4 3 6 3 3 2" xfId="24757"/>
    <cellStyle name="Normal 5 4 3 6 3 4" xfId="24758"/>
    <cellStyle name="Normal 5 4 3 6 4" xfId="24759"/>
    <cellStyle name="Normal 5 4 3 6 4 2" xfId="24760"/>
    <cellStyle name="Normal 5 4 3 6 4 2 2" xfId="24761"/>
    <cellStyle name="Normal 5 4 3 6 4 2 2 2" xfId="24762"/>
    <cellStyle name="Normal 5 4 3 6 4 2 3" xfId="24763"/>
    <cellStyle name="Normal 5 4 3 6 4 3" xfId="24764"/>
    <cellStyle name="Normal 5 4 3 6 4 3 2" xfId="24765"/>
    <cellStyle name="Normal 5 4 3 6 4 4" xfId="24766"/>
    <cellStyle name="Normal 5 4 3 6 5" xfId="24767"/>
    <cellStyle name="Normal 5 4 3 6 5 2" xfId="24768"/>
    <cellStyle name="Normal 5 4 3 6 5 2 2" xfId="24769"/>
    <cellStyle name="Normal 5 4 3 6 5 3" xfId="24770"/>
    <cellStyle name="Normal 5 4 3 6 6" xfId="24771"/>
    <cellStyle name="Normal 5 4 3 6 6 2" xfId="24772"/>
    <cellStyle name="Normal 5 4 3 6 7" xfId="24773"/>
    <cellStyle name="Normal 5 4 3 7" xfId="24774"/>
    <cellStyle name="Normal 5 4 3 7 2" xfId="24775"/>
    <cellStyle name="Normal 5 4 3 7 2 2" xfId="24776"/>
    <cellStyle name="Normal 5 4 3 7 2 2 2" xfId="24777"/>
    <cellStyle name="Normal 5 4 3 7 2 2 2 2" xfId="24778"/>
    <cellStyle name="Normal 5 4 3 7 2 2 3" xfId="24779"/>
    <cellStyle name="Normal 5 4 3 7 2 3" xfId="24780"/>
    <cellStyle name="Normal 5 4 3 7 2 3 2" xfId="24781"/>
    <cellStyle name="Normal 5 4 3 7 2 4" xfId="24782"/>
    <cellStyle name="Normal 5 4 3 7 3" xfId="24783"/>
    <cellStyle name="Normal 5 4 3 7 3 2" xfId="24784"/>
    <cellStyle name="Normal 5 4 3 7 3 2 2" xfId="24785"/>
    <cellStyle name="Normal 5 4 3 7 3 2 2 2" xfId="24786"/>
    <cellStyle name="Normal 5 4 3 7 3 2 3" xfId="24787"/>
    <cellStyle name="Normal 5 4 3 7 3 3" xfId="24788"/>
    <cellStyle name="Normal 5 4 3 7 3 3 2" xfId="24789"/>
    <cellStyle name="Normal 5 4 3 7 3 4" xfId="24790"/>
    <cellStyle name="Normal 5 4 3 7 4" xfId="24791"/>
    <cellStyle name="Normal 5 4 3 7 4 2" xfId="24792"/>
    <cellStyle name="Normal 5 4 3 7 4 2 2" xfId="24793"/>
    <cellStyle name="Normal 5 4 3 7 4 3" xfId="24794"/>
    <cellStyle name="Normal 5 4 3 7 5" xfId="24795"/>
    <cellStyle name="Normal 5 4 3 7 5 2" xfId="24796"/>
    <cellStyle name="Normal 5 4 3 7 6" xfId="24797"/>
    <cellStyle name="Normal 5 4 3 8" xfId="24798"/>
    <cellStyle name="Normal 5 4 3 8 2" xfId="24799"/>
    <cellStyle name="Normal 5 4 3 8 2 2" xfId="24800"/>
    <cellStyle name="Normal 5 4 3 8 2 2 2" xfId="24801"/>
    <cellStyle name="Normal 5 4 3 8 2 3" xfId="24802"/>
    <cellStyle name="Normal 5 4 3 8 3" xfId="24803"/>
    <cellStyle name="Normal 5 4 3 8 3 2" xfId="24804"/>
    <cellStyle name="Normal 5 4 3 8 4" xfId="24805"/>
    <cellStyle name="Normal 5 4 3 9" xfId="24806"/>
    <cellStyle name="Normal 5 4 3 9 2" xfId="24807"/>
    <cellStyle name="Normal 5 4 3 9 2 2" xfId="24808"/>
    <cellStyle name="Normal 5 4 3 9 2 2 2" xfId="24809"/>
    <cellStyle name="Normal 5 4 3 9 2 3" xfId="24810"/>
    <cellStyle name="Normal 5 4 3 9 3" xfId="24811"/>
    <cellStyle name="Normal 5 4 3 9 3 2" xfId="24812"/>
    <cellStyle name="Normal 5 4 3 9 4" xfId="24813"/>
    <cellStyle name="Normal 5 4 4" xfId="24814"/>
    <cellStyle name="Normal 5 4 4 2" xfId="24815"/>
    <cellStyle name="Normal 5 4 4 2 2" xfId="24816"/>
    <cellStyle name="Normal 5 4 4 2 2 2" xfId="24817"/>
    <cellStyle name="Normal 5 4 4 2 2 2 2" xfId="24818"/>
    <cellStyle name="Normal 5 4 4 2 2 2 2 2" xfId="24819"/>
    <cellStyle name="Normal 5 4 4 2 2 2 2 2 2" xfId="24820"/>
    <cellStyle name="Normal 5 4 4 2 2 2 2 3" xfId="24821"/>
    <cellStyle name="Normal 5 4 4 2 2 2 3" xfId="24822"/>
    <cellStyle name="Normal 5 4 4 2 2 2 3 2" xfId="24823"/>
    <cellStyle name="Normal 5 4 4 2 2 2 4" xfId="24824"/>
    <cellStyle name="Normal 5 4 4 2 2 3" xfId="24825"/>
    <cellStyle name="Normal 5 4 4 2 2 3 2" xfId="24826"/>
    <cellStyle name="Normal 5 4 4 2 2 3 2 2" xfId="24827"/>
    <cellStyle name="Normal 5 4 4 2 2 3 3" xfId="24828"/>
    <cellStyle name="Normal 5 4 4 2 2 4" xfId="24829"/>
    <cellStyle name="Normal 5 4 4 2 2 4 2" xfId="24830"/>
    <cellStyle name="Normal 5 4 4 2 2 5" xfId="24831"/>
    <cellStyle name="Normal 5 4 4 2 3" xfId="24832"/>
    <cellStyle name="Normal 5 4 4 2 3 2" xfId="24833"/>
    <cellStyle name="Normal 5 4 4 2 3 2 2" xfId="24834"/>
    <cellStyle name="Normal 5 4 4 2 3 2 2 2" xfId="24835"/>
    <cellStyle name="Normal 5 4 4 2 3 2 3" xfId="24836"/>
    <cellStyle name="Normal 5 4 4 2 3 3" xfId="24837"/>
    <cellStyle name="Normal 5 4 4 2 3 3 2" xfId="24838"/>
    <cellStyle name="Normal 5 4 4 2 3 4" xfId="24839"/>
    <cellStyle name="Normal 5 4 4 2 4" xfId="24840"/>
    <cellStyle name="Normal 5 4 4 2 4 2" xfId="24841"/>
    <cellStyle name="Normal 5 4 4 2 4 2 2" xfId="24842"/>
    <cellStyle name="Normal 5 4 4 2 4 2 2 2" xfId="24843"/>
    <cellStyle name="Normal 5 4 4 2 4 2 3" xfId="24844"/>
    <cellStyle name="Normal 5 4 4 2 4 3" xfId="24845"/>
    <cellStyle name="Normal 5 4 4 2 4 3 2" xfId="24846"/>
    <cellStyle name="Normal 5 4 4 2 4 4" xfId="24847"/>
    <cellStyle name="Normal 5 4 4 2 5" xfId="24848"/>
    <cellStyle name="Normal 5 4 4 2 5 2" xfId="24849"/>
    <cellStyle name="Normal 5 4 4 2 5 2 2" xfId="24850"/>
    <cellStyle name="Normal 5 4 4 2 5 3" xfId="24851"/>
    <cellStyle name="Normal 5 4 4 2 6" xfId="24852"/>
    <cellStyle name="Normal 5 4 4 2 6 2" xfId="24853"/>
    <cellStyle name="Normal 5 4 4 2 7" xfId="24854"/>
    <cellStyle name="Normal 5 4 4 3" xfId="24855"/>
    <cellStyle name="Normal 5 4 4 3 2" xfId="24856"/>
    <cellStyle name="Normal 5 4 4 3 2 2" xfId="24857"/>
    <cellStyle name="Normal 5 4 4 3 2 2 2" xfId="24858"/>
    <cellStyle name="Normal 5 4 4 3 2 2 2 2" xfId="24859"/>
    <cellStyle name="Normal 5 4 4 3 2 2 3" xfId="24860"/>
    <cellStyle name="Normal 5 4 4 3 2 3" xfId="24861"/>
    <cellStyle name="Normal 5 4 4 3 2 3 2" xfId="24862"/>
    <cellStyle name="Normal 5 4 4 3 2 4" xfId="24863"/>
    <cellStyle name="Normal 5 4 4 3 3" xfId="24864"/>
    <cellStyle name="Normal 5 4 4 3 3 2" xfId="24865"/>
    <cellStyle name="Normal 5 4 4 3 3 2 2" xfId="24866"/>
    <cellStyle name="Normal 5 4 4 3 3 2 2 2" xfId="24867"/>
    <cellStyle name="Normal 5 4 4 3 3 2 3" xfId="24868"/>
    <cellStyle name="Normal 5 4 4 3 3 3" xfId="24869"/>
    <cellStyle name="Normal 5 4 4 3 3 3 2" xfId="24870"/>
    <cellStyle name="Normal 5 4 4 3 3 4" xfId="24871"/>
    <cellStyle name="Normal 5 4 4 3 4" xfId="24872"/>
    <cellStyle name="Normal 5 4 4 3 4 2" xfId="24873"/>
    <cellStyle name="Normal 5 4 4 3 4 2 2" xfId="24874"/>
    <cellStyle name="Normal 5 4 4 3 4 3" xfId="24875"/>
    <cellStyle name="Normal 5 4 4 3 5" xfId="24876"/>
    <cellStyle name="Normal 5 4 4 3 5 2" xfId="24877"/>
    <cellStyle name="Normal 5 4 4 3 6" xfId="24878"/>
    <cellStyle name="Normal 5 4 4 4" xfId="24879"/>
    <cellStyle name="Normal 5 4 4 4 2" xfId="24880"/>
    <cellStyle name="Normal 5 4 4 4 2 2" xfId="24881"/>
    <cellStyle name="Normal 5 4 4 4 2 2 2" xfId="24882"/>
    <cellStyle name="Normal 5 4 4 4 2 3" xfId="24883"/>
    <cellStyle name="Normal 5 4 4 4 3" xfId="24884"/>
    <cellStyle name="Normal 5 4 4 4 3 2" xfId="24885"/>
    <cellStyle name="Normal 5 4 4 4 4" xfId="24886"/>
    <cellStyle name="Normal 5 4 4 5" xfId="24887"/>
    <cellStyle name="Normal 5 4 4 5 2" xfId="24888"/>
    <cellStyle name="Normal 5 4 4 5 2 2" xfId="24889"/>
    <cellStyle name="Normal 5 4 4 5 2 2 2" xfId="24890"/>
    <cellStyle name="Normal 5 4 4 5 2 3" xfId="24891"/>
    <cellStyle name="Normal 5 4 4 5 3" xfId="24892"/>
    <cellStyle name="Normal 5 4 4 5 3 2" xfId="24893"/>
    <cellStyle name="Normal 5 4 4 5 4" xfId="24894"/>
    <cellStyle name="Normal 5 4 4 6" xfId="24895"/>
    <cellStyle name="Normal 5 4 4 6 2" xfId="24896"/>
    <cellStyle name="Normal 5 4 4 6 2 2" xfId="24897"/>
    <cellStyle name="Normal 5 4 4 6 3" xfId="24898"/>
    <cellStyle name="Normal 5 4 4 7" xfId="24899"/>
    <cellStyle name="Normal 5 4 4 7 2" xfId="24900"/>
    <cellStyle name="Normal 5 4 4 8" xfId="24901"/>
    <cellStyle name="Normal 5 4 4 9" xfId="24902"/>
    <cellStyle name="Normal 5 4 5" xfId="24903"/>
    <cellStyle name="Normal 5 4 5 2" xfId="24904"/>
    <cellStyle name="Normal 5 4 5 2 2" xfId="24905"/>
    <cellStyle name="Normal 5 4 5 2 2 2" xfId="24906"/>
    <cellStyle name="Normal 5 4 5 2 2 2 2" xfId="24907"/>
    <cellStyle name="Normal 5 4 5 2 2 2 2 2" xfId="24908"/>
    <cellStyle name="Normal 5 4 5 2 2 2 2 2 2" xfId="24909"/>
    <cellStyle name="Normal 5 4 5 2 2 2 2 3" xfId="24910"/>
    <cellStyle name="Normal 5 4 5 2 2 2 3" xfId="24911"/>
    <cellStyle name="Normal 5 4 5 2 2 2 3 2" xfId="24912"/>
    <cellStyle name="Normal 5 4 5 2 2 2 4" xfId="24913"/>
    <cellStyle name="Normal 5 4 5 2 2 3" xfId="24914"/>
    <cellStyle name="Normal 5 4 5 2 2 3 2" xfId="24915"/>
    <cellStyle name="Normal 5 4 5 2 2 3 2 2" xfId="24916"/>
    <cellStyle name="Normal 5 4 5 2 2 3 3" xfId="24917"/>
    <cellStyle name="Normal 5 4 5 2 2 4" xfId="24918"/>
    <cellStyle name="Normal 5 4 5 2 2 4 2" xfId="24919"/>
    <cellStyle name="Normal 5 4 5 2 2 5" xfId="24920"/>
    <cellStyle name="Normal 5 4 5 2 3" xfId="24921"/>
    <cellStyle name="Normal 5 4 5 2 3 2" xfId="24922"/>
    <cellStyle name="Normal 5 4 5 2 3 2 2" xfId="24923"/>
    <cellStyle name="Normal 5 4 5 2 3 2 2 2" xfId="24924"/>
    <cellStyle name="Normal 5 4 5 2 3 2 3" xfId="24925"/>
    <cellStyle name="Normal 5 4 5 2 3 3" xfId="24926"/>
    <cellStyle name="Normal 5 4 5 2 3 3 2" xfId="24927"/>
    <cellStyle name="Normal 5 4 5 2 3 4" xfId="24928"/>
    <cellStyle name="Normal 5 4 5 2 4" xfId="24929"/>
    <cellStyle name="Normal 5 4 5 2 4 2" xfId="24930"/>
    <cellStyle name="Normal 5 4 5 2 4 2 2" xfId="24931"/>
    <cellStyle name="Normal 5 4 5 2 4 2 2 2" xfId="24932"/>
    <cellStyle name="Normal 5 4 5 2 4 2 3" xfId="24933"/>
    <cellStyle name="Normal 5 4 5 2 4 3" xfId="24934"/>
    <cellStyle name="Normal 5 4 5 2 4 3 2" xfId="24935"/>
    <cellStyle name="Normal 5 4 5 2 4 4" xfId="24936"/>
    <cellStyle name="Normal 5 4 5 2 5" xfId="24937"/>
    <cellStyle name="Normal 5 4 5 2 5 2" xfId="24938"/>
    <cellStyle name="Normal 5 4 5 2 5 2 2" xfId="24939"/>
    <cellStyle name="Normal 5 4 5 2 5 3" xfId="24940"/>
    <cellStyle name="Normal 5 4 5 2 6" xfId="24941"/>
    <cellStyle name="Normal 5 4 5 2 6 2" xfId="24942"/>
    <cellStyle name="Normal 5 4 5 2 7" xfId="24943"/>
    <cellStyle name="Normal 5 4 5 3" xfId="24944"/>
    <cellStyle name="Normal 5 4 5 3 2" xfId="24945"/>
    <cellStyle name="Normal 5 4 5 3 2 2" xfId="24946"/>
    <cellStyle name="Normal 5 4 5 3 2 2 2" xfId="24947"/>
    <cellStyle name="Normal 5 4 5 3 2 2 2 2" xfId="24948"/>
    <cellStyle name="Normal 5 4 5 3 2 2 3" xfId="24949"/>
    <cellStyle name="Normal 5 4 5 3 2 3" xfId="24950"/>
    <cellStyle name="Normal 5 4 5 3 2 3 2" xfId="24951"/>
    <cellStyle name="Normal 5 4 5 3 2 4" xfId="24952"/>
    <cellStyle name="Normal 5 4 5 3 3" xfId="24953"/>
    <cellStyle name="Normal 5 4 5 3 3 2" xfId="24954"/>
    <cellStyle name="Normal 5 4 5 3 3 2 2" xfId="24955"/>
    <cellStyle name="Normal 5 4 5 3 3 2 2 2" xfId="24956"/>
    <cellStyle name="Normal 5 4 5 3 3 2 3" xfId="24957"/>
    <cellStyle name="Normal 5 4 5 3 3 3" xfId="24958"/>
    <cellStyle name="Normal 5 4 5 3 3 3 2" xfId="24959"/>
    <cellStyle name="Normal 5 4 5 3 3 4" xfId="24960"/>
    <cellStyle name="Normal 5 4 5 3 4" xfId="24961"/>
    <cellStyle name="Normal 5 4 5 3 4 2" xfId="24962"/>
    <cellStyle name="Normal 5 4 5 3 4 2 2" xfId="24963"/>
    <cellStyle name="Normal 5 4 5 3 4 3" xfId="24964"/>
    <cellStyle name="Normal 5 4 5 3 5" xfId="24965"/>
    <cellStyle name="Normal 5 4 5 3 5 2" xfId="24966"/>
    <cellStyle name="Normal 5 4 5 3 6" xfId="24967"/>
    <cellStyle name="Normal 5 4 5 4" xfId="24968"/>
    <cellStyle name="Normal 5 4 5 4 2" xfId="24969"/>
    <cellStyle name="Normal 5 4 5 4 2 2" xfId="24970"/>
    <cellStyle name="Normal 5 4 5 4 2 2 2" xfId="24971"/>
    <cellStyle name="Normal 5 4 5 4 2 3" xfId="24972"/>
    <cellStyle name="Normal 5 4 5 4 3" xfId="24973"/>
    <cellStyle name="Normal 5 4 5 4 3 2" xfId="24974"/>
    <cellStyle name="Normal 5 4 5 4 4" xfId="24975"/>
    <cellStyle name="Normal 5 4 5 5" xfId="24976"/>
    <cellStyle name="Normal 5 4 5 5 2" xfId="24977"/>
    <cellStyle name="Normal 5 4 5 5 2 2" xfId="24978"/>
    <cellStyle name="Normal 5 4 5 5 2 2 2" xfId="24979"/>
    <cellStyle name="Normal 5 4 5 5 2 3" xfId="24980"/>
    <cellStyle name="Normal 5 4 5 5 3" xfId="24981"/>
    <cellStyle name="Normal 5 4 5 5 3 2" xfId="24982"/>
    <cellStyle name="Normal 5 4 5 5 4" xfId="24983"/>
    <cellStyle name="Normal 5 4 5 6" xfId="24984"/>
    <cellStyle name="Normal 5 4 5 6 2" xfId="24985"/>
    <cellStyle name="Normal 5 4 5 6 2 2" xfId="24986"/>
    <cellStyle name="Normal 5 4 5 6 3" xfId="24987"/>
    <cellStyle name="Normal 5 4 5 7" xfId="24988"/>
    <cellStyle name="Normal 5 4 5 7 2" xfId="24989"/>
    <cellStyle name="Normal 5 4 5 8" xfId="24990"/>
    <cellStyle name="Normal 5 4 5 9" xfId="24991"/>
    <cellStyle name="Normal 5 4 6" xfId="24992"/>
    <cellStyle name="Normal 5 4 6 2" xfId="24993"/>
    <cellStyle name="Normal 5 4 6 2 2" xfId="24994"/>
    <cellStyle name="Normal 5 4 6 2 2 2" xfId="24995"/>
    <cellStyle name="Normal 5 4 6 2 2 2 2" xfId="24996"/>
    <cellStyle name="Normal 5 4 6 2 2 2 2 2" xfId="24997"/>
    <cellStyle name="Normal 5 4 6 2 2 2 2 2 2" xfId="24998"/>
    <cellStyle name="Normal 5 4 6 2 2 2 2 3" xfId="24999"/>
    <cellStyle name="Normal 5 4 6 2 2 2 3" xfId="25000"/>
    <cellStyle name="Normal 5 4 6 2 2 2 3 2" xfId="25001"/>
    <cellStyle name="Normal 5 4 6 2 2 2 4" xfId="25002"/>
    <cellStyle name="Normal 5 4 6 2 2 3" xfId="25003"/>
    <cellStyle name="Normal 5 4 6 2 2 3 2" xfId="25004"/>
    <cellStyle name="Normal 5 4 6 2 2 3 2 2" xfId="25005"/>
    <cellStyle name="Normal 5 4 6 2 2 3 3" xfId="25006"/>
    <cellStyle name="Normal 5 4 6 2 2 4" xfId="25007"/>
    <cellStyle name="Normal 5 4 6 2 2 4 2" xfId="25008"/>
    <cellStyle name="Normal 5 4 6 2 2 5" xfId="25009"/>
    <cellStyle name="Normal 5 4 6 2 3" xfId="25010"/>
    <cellStyle name="Normal 5 4 6 2 3 2" xfId="25011"/>
    <cellStyle name="Normal 5 4 6 2 3 2 2" xfId="25012"/>
    <cellStyle name="Normal 5 4 6 2 3 2 2 2" xfId="25013"/>
    <cellStyle name="Normal 5 4 6 2 3 2 3" xfId="25014"/>
    <cellStyle name="Normal 5 4 6 2 3 3" xfId="25015"/>
    <cellStyle name="Normal 5 4 6 2 3 3 2" xfId="25016"/>
    <cellStyle name="Normal 5 4 6 2 3 4" xfId="25017"/>
    <cellStyle name="Normal 5 4 6 2 4" xfId="25018"/>
    <cellStyle name="Normal 5 4 6 2 4 2" xfId="25019"/>
    <cellStyle name="Normal 5 4 6 2 4 2 2" xfId="25020"/>
    <cellStyle name="Normal 5 4 6 2 4 2 2 2" xfId="25021"/>
    <cellStyle name="Normal 5 4 6 2 4 2 3" xfId="25022"/>
    <cellStyle name="Normal 5 4 6 2 4 3" xfId="25023"/>
    <cellStyle name="Normal 5 4 6 2 4 3 2" xfId="25024"/>
    <cellStyle name="Normal 5 4 6 2 4 4" xfId="25025"/>
    <cellStyle name="Normal 5 4 6 2 5" xfId="25026"/>
    <cellStyle name="Normal 5 4 6 2 5 2" xfId="25027"/>
    <cellStyle name="Normal 5 4 6 2 5 2 2" xfId="25028"/>
    <cellStyle name="Normal 5 4 6 2 5 3" xfId="25029"/>
    <cellStyle name="Normal 5 4 6 2 6" xfId="25030"/>
    <cellStyle name="Normal 5 4 6 2 6 2" xfId="25031"/>
    <cellStyle name="Normal 5 4 6 2 7" xfId="25032"/>
    <cellStyle name="Normal 5 4 6 3" xfId="25033"/>
    <cellStyle name="Normal 5 4 6 3 2" xfId="25034"/>
    <cellStyle name="Normal 5 4 6 3 2 2" xfId="25035"/>
    <cellStyle name="Normal 5 4 6 3 2 2 2" xfId="25036"/>
    <cellStyle name="Normal 5 4 6 3 2 2 2 2" xfId="25037"/>
    <cellStyle name="Normal 5 4 6 3 2 2 3" xfId="25038"/>
    <cellStyle name="Normal 5 4 6 3 2 3" xfId="25039"/>
    <cellStyle name="Normal 5 4 6 3 2 3 2" xfId="25040"/>
    <cellStyle name="Normal 5 4 6 3 2 4" xfId="25041"/>
    <cellStyle name="Normal 5 4 6 3 3" xfId="25042"/>
    <cellStyle name="Normal 5 4 6 3 3 2" xfId="25043"/>
    <cellStyle name="Normal 5 4 6 3 3 2 2" xfId="25044"/>
    <cellStyle name="Normal 5 4 6 3 3 3" xfId="25045"/>
    <cellStyle name="Normal 5 4 6 3 4" xfId="25046"/>
    <cellStyle name="Normal 5 4 6 3 4 2" xfId="25047"/>
    <cellStyle name="Normal 5 4 6 3 5" xfId="25048"/>
    <cellStyle name="Normal 5 4 6 4" xfId="25049"/>
    <cellStyle name="Normal 5 4 6 4 2" xfId="25050"/>
    <cellStyle name="Normal 5 4 6 4 2 2" xfId="25051"/>
    <cellStyle name="Normal 5 4 6 4 2 2 2" xfId="25052"/>
    <cellStyle name="Normal 5 4 6 4 2 3" xfId="25053"/>
    <cellStyle name="Normal 5 4 6 4 3" xfId="25054"/>
    <cellStyle name="Normal 5 4 6 4 3 2" xfId="25055"/>
    <cellStyle name="Normal 5 4 6 4 4" xfId="25056"/>
    <cellStyle name="Normal 5 4 6 5" xfId="25057"/>
    <cellStyle name="Normal 5 4 6 5 2" xfId="25058"/>
    <cellStyle name="Normal 5 4 6 5 2 2" xfId="25059"/>
    <cellStyle name="Normal 5 4 6 5 2 2 2" xfId="25060"/>
    <cellStyle name="Normal 5 4 6 5 2 3" xfId="25061"/>
    <cellStyle name="Normal 5 4 6 5 3" xfId="25062"/>
    <cellStyle name="Normal 5 4 6 5 3 2" xfId="25063"/>
    <cellStyle name="Normal 5 4 6 5 4" xfId="25064"/>
    <cellStyle name="Normal 5 4 6 6" xfId="25065"/>
    <cellStyle name="Normal 5 4 6 6 2" xfId="25066"/>
    <cellStyle name="Normal 5 4 6 6 2 2" xfId="25067"/>
    <cellStyle name="Normal 5 4 6 6 3" xfId="25068"/>
    <cellStyle name="Normal 5 4 6 7" xfId="25069"/>
    <cellStyle name="Normal 5 4 6 7 2" xfId="25070"/>
    <cellStyle name="Normal 5 4 6 8" xfId="25071"/>
    <cellStyle name="Normal 5 4 7" xfId="25072"/>
    <cellStyle name="Normal 5 4 7 2" xfId="25073"/>
    <cellStyle name="Normal 5 4 7 2 2" xfId="25074"/>
    <cellStyle name="Normal 5 4 7 2 2 2" xfId="25075"/>
    <cellStyle name="Normal 5 4 7 2 2 2 2" xfId="25076"/>
    <cellStyle name="Normal 5 4 7 2 2 2 2 2" xfId="25077"/>
    <cellStyle name="Normal 5 4 7 2 2 2 2 2 2" xfId="25078"/>
    <cellStyle name="Normal 5 4 7 2 2 2 2 3" xfId="25079"/>
    <cellStyle name="Normal 5 4 7 2 2 2 3" xfId="25080"/>
    <cellStyle name="Normal 5 4 7 2 2 2 3 2" xfId="25081"/>
    <cellStyle name="Normal 5 4 7 2 2 2 4" xfId="25082"/>
    <cellStyle name="Normal 5 4 7 2 2 3" xfId="25083"/>
    <cellStyle name="Normal 5 4 7 2 2 3 2" xfId="25084"/>
    <cellStyle name="Normal 5 4 7 2 2 3 2 2" xfId="25085"/>
    <cellStyle name="Normal 5 4 7 2 2 3 3" xfId="25086"/>
    <cellStyle name="Normal 5 4 7 2 2 4" xfId="25087"/>
    <cellStyle name="Normal 5 4 7 2 2 4 2" xfId="25088"/>
    <cellStyle name="Normal 5 4 7 2 2 5" xfId="25089"/>
    <cellStyle name="Normal 5 4 7 2 3" xfId="25090"/>
    <cellStyle name="Normal 5 4 7 2 3 2" xfId="25091"/>
    <cellStyle name="Normal 5 4 7 2 3 2 2" xfId="25092"/>
    <cellStyle name="Normal 5 4 7 2 3 2 2 2" xfId="25093"/>
    <cellStyle name="Normal 5 4 7 2 3 2 3" xfId="25094"/>
    <cellStyle name="Normal 5 4 7 2 3 3" xfId="25095"/>
    <cellStyle name="Normal 5 4 7 2 3 3 2" xfId="25096"/>
    <cellStyle name="Normal 5 4 7 2 3 4" xfId="25097"/>
    <cellStyle name="Normal 5 4 7 2 4" xfId="25098"/>
    <cellStyle name="Normal 5 4 7 2 4 2" xfId="25099"/>
    <cellStyle name="Normal 5 4 7 2 4 2 2" xfId="25100"/>
    <cellStyle name="Normal 5 4 7 2 4 2 2 2" xfId="25101"/>
    <cellStyle name="Normal 5 4 7 2 4 2 3" xfId="25102"/>
    <cellStyle name="Normal 5 4 7 2 4 3" xfId="25103"/>
    <cellStyle name="Normal 5 4 7 2 4 3 2" xfId="25104"/>
    <cellStyle name="Normal 5 4 7 2 4 4" xfId="25105"/>
    <cellStyle name="Normal 5 4 7 2 5" xfId="25106"/>
    <cellStyle name="Normal 5 4 7 2 5 2" xfId="25107"/>
    <cellStyle name="Normal 5 4 7 2 5 2 2" xfId="25108"/>
    <cellStyle name="Normal 5 4 7 2 5 3" xfId="25109"/>
    <cellStyle name="Normal 5 4 7 2 6" xfId="25110"/>
    <cellStyle name="Normal 5 4 7 2 6 2" xfId="25111"/>
    <cellStyle name="Normal 5 4 7 2 7" xfId="25112"/>
    <cellStyle name="Normal 5 4 7 3" xfId="25113"/>
    <cellStyle name="Normal 5 4 7 3 2" xfId="25114"/>
    <cellStyle name="Normal 5 4 7 3 2 2" xfId="25115"/>
    <cellStyle name="Normal 5 4 7 3 2 2 2" xfId="25116"/>
    <cellStyle name="Normal 5 4 7 3 2 2 2 2" xfId="25117"/>
    <cellStyle name="Normal 5 4 7 3 2 2 3" xfId="25118"/>
    <cellStyle name="Normal 5 4 7 3 2 3" xfId="25119"/>
    <cellStyle name="Normal 5 4 7 3 2 3 2" xfId="25120"/>
    <cellStyle name="Normal 5 4 7 3 2 4" xfId="25121"/>
    <cellStyle name="Normal 5 4 7 3 3" xfId="25122"/>
    <cellStyle name="Normal 5 4 7 3 3 2" xfId="25123"/>
    <cellStyle name="Normal 5 4 7 3 3 2 2" xfId="25124"/>
    <cellStyle name="Normal 5 4 7 3 3 3" xfId="25125"/>
    <cellStyle name="Normal 5 4 7 3 4" xfId="25126"/>
    <cellStyle name="Normal 5 4 7 3 4 2" xfId="25127"/>
    <cellStyle name="Normal 5 4 7 3 5" xfId="25128"/>
    <cellStyle name="Normal 5 4 7 4" xfId="25129"/>
    <cellStyle name="Normal 5 4 7 4 2" xfId="25130"/>
    <cellStyle name="Normal 5 4 7 4 2 2" xfId="25131"/>
    <cellStyle name="Normal 5 4 7 4 2 2 2" xfId="25132"/>
    <cellStyle name="Normal 5 4 7 4 2 3" xfId="25133"/>
    <cellStyle name="Normal 5 4 7 4 3" xfId="25134"/>
    <cellStyle name="Normal 5 4 7 4 3 2" xfId="25135"/>
    <cellStyle name="Normal 5 4 7 4 4" xfId="25136"/>
    <cellStyle name="Normal 5 4 7 5" xfId="25137"/>
    <cellStyle name="Normal 5 4 7 5 2" xfId="25138"/>
    <cellStyle name="Normal 5 4 7 5 2 2" xfId="25139"/>
    <cellStyle name="Normal 5 4 7 5 2 2 2" xfId="25140"/>
    <cellStyle name="Normal 5 4 7 5 2 3" xfId="25141"/>
    <cellStyle name="Normal 5 4 7 5 3" xfId="25142"/>
    <cellStyle name="Normal 5 4 7 5 3 2" xfId="25143"/>
    <cellStyle name="Normal 5 4 7 5 4" xfId="25144"/>
    <cellStyle name="Normal 5 4 7 6" xfId="25145"/>
    <cellStyle name="Normal 5 4 7 6 2" xfId="25146"/>
    <cellStyle name="Normal 5 4 7 6 2 2" xfId="25147"/>
    <cellStyle name="Normal 5 4 7 6 3" xfId="25148"/>
    <cellStyle name="Normal 5 4 7 7" xfId="25149"/>
    <cellStyle name="Normal 5 4 7 7 2" xfId="25150"/>
    <cellStyle name="Normal 5 4 7 8" xfId="25151"/>
    <cellStyle name="Normal 5 4 8" xfId="25152"/>
    <cellStyle name="Normal 5 4 8 2" xfId="25153"/>
    <cellStyle name="Normal 5 4 8 2 2" xfId="25154"/>
    <cellStyle name="Normal 5 4 8 2 2 2" xfId="25155"/>
    <cellStyle name="Normal 5 4 8 2 2 2 2" xfId="25156"/>
    <cellStyle name="Normal 5 4 8 2 2 2 2 2" xfId="25157"/>
    <cellStyle name="Normal 5 4 8 2 2 2 3" xfId="25158"/>
    <cellStyle name="Normal 5 4 8 2 2 3" xfId="25159"/>
    <cellStyle name="Normal 5 4 8 2 2 3 2" xfId="25160"/>
    <cellStyle name="Normal 5 4 8 2 2 4" xfId="25161"/>
    <cellStyle name="Normal 5 4 8 2 3" xfId="25162"/>
    <cellStyle name="Normal 5 4 8 2 3 2" xfId="25163"/>
    <cellStyle name="Normal 5 4 8 2 3 2 2" xfId="25164"/>
    <cellStyle name="Normal 5 4 8 2 3 3" xfId="25165"/>
    <cellStyle name="Normal 5 4 8 2 4" xfId="25166"/>
    <cellStyle name="Normal 5 4 8 2 4 2" xfId="25167"/>
    <cellStyle name="Normal 5 4 8 2 5" xfId="25168"/>
    <cellStyle name="Normal 5 4 8 3" xfId="25169"/>
    <cellStyle name="Normal 5 4 8 3 2" xfId="25170"/>
    <cellStyle name="Normal 5 4 8 3 2 2" xfId="25171"/>
    <cellStyle name="Normal 5 4 8 3 2 2 2" xfId="25172"/>
    <cellStyle name="Normal 5 4 8 3 2 3" xfId="25173"/>
    <cellStyle name="Normal 5 4 8 3 3" xfId="25174"/>
    <cellStyle name="Normal 5 4 8 3 3 2" xfId="25175"/>
    <cellStyle name="Normal 5 4 8 3 4" xfId="25176"/>
    <cellStyle name="Normal 5 4 8 4" xfId="25177"/>
    <cellStyle name="Normal 5 4 8 4 2" xfId="25178"/>
    <cellStyle name="Normal 5 4 8 4 2 2" xfId="25179"/>
    <cellStyle name="Normal 5 4 8 4 2 2 2" xfId="25180"/>
    <cellStyle name="Normal 5 4 8 4 2 3" xfId="25181"/>
    <cellStyle name="Normal 5 4 8 4 3" xfId="25182"/>
    <cellStyle name="Normal 5 4 8 4 3 2" xfId="25183"/>
    <cellStyle name="Normal 5 4 8 4 4" xfId="25184"/>
    <cellStyle name="Normal 5 4 8 5" xfId="25185"/>
    <cellStyle name="Normal 5 4 8 5 2" xfId="25186"/>
    <cellStyle name="Normal 5 4 8 5 2 2" xfId="25187"/>
    <cellStyle name="Normal 5 4 8 5 3" xfId="25188"/>
    <cellStyle name="Normal 5 4 8 6" xfId="25189"/>
    <cellStyle name="Normal 5 4 8 6 2" xfId="25190"/>
    <cellStyle name="Normal 5 4 8 7" xfId="25191"/>
    <cellStyle name="Normal 5 4 9" xfId="25192"/>
    <cellStyle name="Normal 5 4 9 2" xfId="25193"/>
    <cellStyle name="Normal 5 4 9 2 2" xfId="25194"/>
    <cellStyle name="Normal 5 4 9 2 2 2" xfId="25195"/>
    <cellStyle name="Normal 5 4 9 2 2 2 2" xfId="25196"/>
    <cellStyle name="Normal 5 4 9 2 2 3" xfId="25197"/>
    <cellStyle name="Normal 5 4 9 2 3" xfId="25198"/>
    <cellStyle name="Normal 5 4 9 2 3 2" xfId="25199"/>
    <cellStyle name="Normal 5 4 9 2 4" xfId="25200"/>
    <cellStyle name="Normal 5 4 9 3" xfId="25201"/>
    <cellStyle name="Normal 5 4 9 3 2" xfId="25202"/>
    <cellStyle name="Normal 5 4 9 3 2 2" xfId="25203"/>
    <cellStyle name="Normal 5 4 9 3 2 2 2" xfId="25204"/>
    <cellStyle name="Normal 5 4 9 3 2 3" xfId="25205"/>
    <cellStyle name="Normal 5 4 9 3 3" xfId="25206"/>
    <cellStyle name="Normal 5 4 9 3 3 2" xfId="25207"/>
    <cellStyle name="Normal 5 4 9 3 4" xfId="25208"/>
    <cellStyle name="Normal 5 4 9 4" xfId="25209"/>
    <cellStyle name="Normal 5 4 9 4 2" xfId="25210"/>
    <cellStyle name="Normal 5 4 9 4 2 2" xfId="25211"/>
    <cellStyle name="Normal 5 4 9 4 3" xfId="25212"/>
    <cellStyle name="Normal 5 4 9 5" xfId="25213"/>
    <cellStyle name="Normal 5 4 9 5 2" xfId="25214"/>
    <cellStyle name="Normal 5 4 9 6" xfId="25215"/>
    <cellStyle name="Normal 5 5" xfId="25216"/>
    <cellStyle name="Normal 5 5 10" xfId="25217"/>
    <cellStyle name="Normal 5 5 10 2" xfId="25218"/>
    <cellStyle name="Normal 5 5 10 2 2" xfId="25219"/>
    <cellStyle name="Normal 5 5 10 2 2 2" xfId="25220"/>
    <cellStyle name="Normal 5 5 10 2 3" xfId="25221"/>
    <cellStyle name="Normal 5 5 10 3" xfId="25222"/>
    <cellStyle name="Normal 5 5 10 3 2" xfId="25223"/>
    <cellStyle name="Normal 5 5 10 4" xfId="25224"/>
    <cellStyle name="Normal 5 5 11" xfId="25225"/>
    <cellStyle name="Normal 5 5 11 2" xfId="25226"/>
    <cellStyle name="Normal 5 5 11 2 2" xfId="25227"/>
    <cellStyle name="Normal 5 5 11 2 2 2" xfId="25228"/>
    <cellStyle name="Normal 5 5 11 2 3" xfId="25229"/>
    <cellStyle name="Normal 5 5 11 3" xfId="25230"/>
    <cellStyle name="Normal 5 5 11 3 2" xfId="25231"/>
    <cellStyle name="Normal 5 5 11 4" xfId="25232"/>
    <cellStyle name="Normal 5 5 12" xfId="25233"/>
    <cellStyle name="Normal 5 5 12 2" xfId="25234"/>
    <cellStyle name="Normal 5 5 12 2 2" xfId="25235"/>
    <cellStyle name="Normal 5 5 12 3" xfId="25236"/>
    <cellStyle name="Normal 5 5 13" xfId="25237"/>
    <cellStyle name="Normal 5 5 13 2" xfId="25238"/>
    <cellStyle name="Normal 5 5 14" xfId="25239"/>
    <cellStyle name="Normal 5 5 15" xfId="25240"/>
    <cellStyle name="Normal 5 5 16" xfId="25241"/>
    <cellStyle name="Normal 5 5 2" xfId="25242"/>
    <cellStyle name="Normal 5 5 2 10" xfId="25243"/>
    <cellStyle name="Normal 5 5 2 10 2" xfId="25244"/>
    <cellStyle name="Normal 5 5 2 10 2 2" xfId="25245"/>
    <cellStyle name="Normal 5 5 2 10 2 2 2" xfId="25246"/>
    <cellStyle name="Normal 5 5 2 10 2 3" xfId="25247"/>
    <cellStyle name="Normal 5 5 2 10 3" xfId="25248"/>
    <cellStyle name="Normal 5 5 2 10 3 2" xfId="25249"/>
    <cellStyle name="Normal 5 5 2 10 4" xfId="25250"/>
    <cellStyle name="Normal 5 5 2 11" xfId="25251"/>
    <cellStyle name="Normal 5 5 2 11 2" xfId="25252"/>
    <cellStyle name="Normal 5 5 2 11 2 2" xfId="25253"/>
    <cellStyle name="Normal 5 5 2 11 3" xfId="25254"/>
    <cellStyle name="Normal 5 5 2 12" xfId="25255"/>
    <cellStyle name="Normal 5 5 2 12 2" xfId="25256"/>
    <cellStyle name="Normal 5 5 2 13" xfId="25257"/>
    <cellStyle name="Normal 5 5 2 14" xfId="25258"/>
    <cellStyle name="Normal 5 5 2 2" xfId="25259"/>
    <cellStyle name="Normal 5 5 2 2 10" xfId="25260"/>
    <cellStyle name="Normal 5 5 2 2 10 2" xfId="25261"/>
    <cellStyle name="Normal 5 5 2 2 10 2 2" xfId="25262"/>
    <cellStyle name="Normal 5 5 2 2 10 3" xfId="25263"/>
    <cellStyle name="Normal 5 5 2 2 11" xfId="25264"/>
    <cellStyle name="Normal 5 5 2 2 11 2" xfId="25265"/>
    <cellStyle name="Normal 5 5 2 2 12" xfId="25266"/>
    <cellStyle name="Normal 5 5 2 2 13" xfId="25267"/>
    <cellStyle name="Normal 5 5 2 2 2" xfId="25268"/>
    <cellStyle name="Normal 5 5 2 2 2 2" xfId="25269"/>
    <cellStyle name="Normal 5 5 2 2 2 2 2" xfId="25270"/>
    <cellStyle name="Normal 5 5 2 2 2 2 2 2" xfId="25271"/>
    <cellStyle name="Normal 5 5 2 2 2 2 2 2 2" xfId="25272"/>
    <cellStyle name="Normal 5 5 2 2 2 2 2 2 2 2" xfId="25273"/>
    <cellStyle name="Normal 5 5 2 2 2 2 2 2 2 2 2" xfId="25274"/>
    <cellStyle name="Normal 5 5 2 2 2 2 2 2 2 3" xfId="25275"/>
    <cellStyle name="Normal 5 5 2 2 2 2 2 2 3" xfId="25276"/>
    <cellStyle name="Normal 5 5 2 2 2 2 2 2 3 2" xfId="25277"/>
    <cellStyle name="Normal 5 5 2 2 2 2 2 2 4" xfId="25278"/>
    <cellStyle name="Normal 5 5 2 2 2 2 2 3" xfId="25279"/>
    <cellStyle name="Normal 5 5 2 2 2 2 2 3 2" xfId="25280"/>
    <cellStyle name="Normal 5 5 2 2 2 2 2 3 2 2" xfId="25281"/>
    <cellStyle name="Normal 5 5 2 2 2 2 2 3 3" xfId="25282"/>
    <cellStyle name="Normal 5 5 2 2 2 2 2 4" xfId="25283"/>
    <cellStyle name="Normal 5 5 2 2 2 2 2 4 2" xfId="25284"/>
    <cellStyle name="Normal 5 5 2 2 2 2 2 5" xfId="25285"/>
    <cellStyle name="Normal 5 5 2 2 2 2 3" xfId="25286"/>
    <cellStyle name="Normal 5 5 2 2 2 2 3 2" xfId="25287"/>
    <cellStyle name="Normal 5 5 2 2 2 2 3 2 2" xfId="25288"/>
    <cellStyle name="Normal 5 5 2 2 2 2 3 2 2 2" xfId="25289"/>
    <cellStyle name="Normal 5 5 2 2 2 2 3 2 3" xfId="25290"/>
    <cellStyle name="Normal 5 5 2 2 2 2 3 3" xfId="25291"/>
    <cellStyle name="Normal 5 5 2 2 2 2 3 3 2" xfId="25292"/>
    <cellStyle name="Normal 5 5 2 2 2 2 3 4" xfId="25293"/>
    <cellStyle name="Normal 5 5 2 2 2 2 4" xfId="25294"/>
    <cellStyle name="Normal 5 5 2 2 2 2 4 2" xfId="25295"/>
    <cellStyle name="Normal 5 5 2 2 2 2 4 2 2" xfId="25296"/>
    <cellStyle name="Normal 5 5 2 2 2 2 4 2 2 2" xfId="25297"/>
    <cellStyle name="Normal 5 5 2 2 2 2 4 2 3" xfId="25298"/>
    <cellStyle name="Normal 5 5 2 2 2 2 4 3" xfId="25299"/>
    <cellStyle name="Normal 5 5 2 2 2 2 4 3 2" xfId="25300"/>
    <cellStyle name="Normal 5 5 2 2 2 2 4 4" xfId="25301"/>
    <cellStyle name="Normal 5 5 2 2 2 2 5" xfId="25302"/>
    <cellStyle name="Normal 5 5 2 2 2 2 5 2" xfId="25303"/>
    <cellStyle name="Normal 5 5 2 2 2 2 5 2 2" xfId="25304"/>
    <cellStyle name="Normal 5 5 2 2 2 2 5 3" xfId="25305"/>
    <cellStyle name="Normal 5 5 2 2 2 2 6" xfId="25306"/>
    <cellStyle name="Normal 5 5 2 2 2 2 6 2" xfId="25307"/>
    <cellStyle name="Normal 5 5 2 2 2 2 7" xfId="25308"/>
    <cellStyle name="Normal 5 5 2 2 2 3" xfId="25309"/>
    <cellStyle name="Normal 5 5 2 2 2 3 2" xfId="25310"/>
    <cellStyle name="Normal 5 5 2 2 2 3 2 2" xfId="25311"/>
    <cellStyle name="Normal 5 5 2 2 2 3 2 2 2" xfId="25312"/>
    <cellStyle name="Normal 5 5 2 2 2 3 2 2 2 2" xfId="25313"/>
    <cellStyle name="Normal 5 5 2 2 2 3 2 2 3" xfId="25314"/>
    <cellStyle name="Normal 5 5 2 2 2 3 2 3" xfId="25315"/>
    <cellStyle name="Normal 5 5 2 2 2 3 2 3 2" xfId="25316"/>
    <cellStyle name="Normal 5 5 2 2 2 3 2 4" xfId="25317"/>
    <cellStyle name="Normal 5 5 2 2 2 3 3" xfId="25318"/>
    <cellStyle name="Normal 5 5 2 2 2 3 3 2" xfId="25319"/>
    <cellStyle name="Normal 5 5 2 2 2 3 3 2 2" xfId="25320"/>
    <cellStyle name="Normal 5 5 2 2 2 3 3 2 2 2" xfId="25321"/>
    <cellStyle name="Normal 5 5 2 2 2 3 3 2 3" xfId="25322"/>
    <cellStyle name="Normal 5 5 2 2 2 3 3 3" xfId="25323"/>
    <cellStyle name="Normal 5 5 2 2 2 3 3 3 2" xfId="25324"/>
    <cellStyle name="Normal 5 5 2 2 2 3 3 4" xfId="25325"/>
    <cellStyle name="Normal 5 5 2 2 2 3 4" xfId="25326"/>
    <cellStyle name="Normal 5 5 2 2 2 3 4 2" xfId="25327"/>
    <cellStyle name="Normal 5 5 2 2 2 3 4 2 2" xfId="25328"/>
    <cellStyle name="Normal 5 5 2 2 2 3 4 3" xfId="25329"/>
    <cellStyle name="Normal 5 5 2 2 2 3 5" xfId="25330"/>
    <cellStyle name="Normal 5 5 2 2 2 3 5 2" xfId="25331"/>
    <cellStyle name="Normal 5 5 2 2 2 3 6" xfId="25332"/>
    <cellStyle name="Normal 5 5 2 2 2 4" xfId="25333"/>
    <cellStyle name="Normal 5 5 2 2 2 4 2" xfId="25334"/>
    <cellStyle name="Normal 5 5 2 2 2 4 2 2" xfId="25335"/>
    <cellStyle name="Normal 5 5 2 2 2 4 2 2 2" xfId="25336"/>
    <cellStyle name="Normal 5 5 2 2 2 4 2 3" xfId="25337"/>
    <cellStyle name="Normal 5 5 2 2 2 4 3" xfId="25338"/>
    <cellStyle name="Normal 5 5 2 2 2 4 3 2" xfId="25339"/>
    <cellStyle name="Normal 5 5 2 2 2 4 4" xfId="25340"/>
    <cellStyle name="Normal 5 5 2 2 2 5" xfId="25341"/>
    <cellStyle name="Normal 5 5 2 2 2 5 2" xfId="25342"/>
    <cellStyle name="Normal 5 5 2 2 2 5 2 2" xfId="25343"/>
    <cellStyle name="Normal 5 5 2 2 2 5 2 2 2" xfId="25344"/>
    <cellStyle name="Normal 5 5 2 2 2 5 2 3" xfId="25345"/>
    <cellStyle name="Normal 5 5 2 2 2 5 3" xfId="25346"/>
    <cellStyle name="Normal 5 5 2 2 2 5 3 2" xfId="25347"/>
    <cellStyle name="Normal 5 5 2 2 2 5 4" xfId="25348"/>
    <cellStyle name="Normal 5 5 2 2 2 6" xfId="25349"/>
    <cellStyle name="Normal 5 5 2 2 2 6 2" xfId="25350"/>
    <cellStyle name="Normal 5 5 2 2 2 6 2 2" xfId="25351"/>
    <cellStyle name="Normal 5 5 2 2 2 6 3" xfId="25352"/>
    <cellStyle name="Normal 5 5 2 2 2 7" xfId="25353"/>
    <cellStyle name="Normal 5 5 2 2 2 7 2" xfId="25354"/>
    <cellStyle name="Normal 5 5 2 2 2 8" xfId="25355"/>
    <cellStyle name="Normal 5 5 2 2 2 9" xfId="25356"/>
    <cellStyle name="Normal 5 5 2 2 3" xfId="25357"/>
    <cellStyle name="Normal 5 5 2 2 3 2" xfId="25358"/>
    <cellStyle name="Normal 5 5 2 2 3 2 2" xfId="25359"/>
    <cellStyle name="Normal 5 5 2 2 3 2 2 2" xfId="25360"/>
    <cellStyle name="Normal 5 5 2 2 3 2 2 2 2" xfId="25361"/>
    <cellStyle name="Normal 5 5 2 2 3 2 2 2 2 2" xfId="25362"/>
    <cellStyle name="Normal 5 5 2 2 3 2 2 2 2 2 2" xfId="25363"/>
    <cellStyle name="Normal 5 5 2 2 3 2 2 2 2 3" xfId="25364"/>
    <cellStyle name="Normal 5 5 2 2 3 2 2 2 3" xfId="25365"/>
    <cellStyle name="Normal 5 5 2 2 3 2 2 2 3 2" xfId="25366"/>
    <cellStyle name="Normal 5 5 2 2 3 2 2 2 4" xfId="25367"/>
    <cellStyle name="Normal 5 5 2 2 3 2 2 3" xfId="25368"/>
    <cellStyle name="Normal 5 5 2 2 3 2 2 3 2" xfId="25369"/>
    <cellStyle name="Normal 5 5 2 2 3 2 2 3 2 2" xfId="25370"/>
    <cellStyle name="Normal 5 5 2 2 3 2 2 3 3" xfId="25371"/>
    <cellStyle name="Normal 5 5 2 2 3 2 2 4" xfId="25372"/>
    <cellStyle name="Normal 5 5 2 2 3 2 2 4 2" xfId="25373"/>
    <cellStyle name="Normal 5 5 2 2 3 2 2 5" xfId="25374"/>
    <cellStyle name="Normal 5 5 2 2 3 2 3" xfId="25375"/>
    <cellStyle name="Normal 5 5 2 2 3 2 3 2" xfId="25376"/>
    <cellStyle name="Normal 5 5 2 2 3 2 3 2 2" xfId="25377"/>
    <cellStyle name="Normal 5 5 2 2 3 2 3 2 2 2" xfId="25378"/>
    <cellStyle name="Normal 5 5 2 2 3 2 3 2 3" xfId="25379"/>
    <cellStyle name="Normal 5 5 2 2 3 2 3 3" xfId="25380"/>
    <cellStyle name="Normal 5 5 2 2 3 2 3 3 2" xfId="25381"/>
    <cellStyle name="Normal 5 5 2 2 3 2 3 4" xfId="25382"/>
    <cellStyle name="Normal 5 5 2 2 3 2 4" xfId="25383"/>
    <cellStyle name="Normal 5 5 2 2 3 2 4 2" xfId="25384"/>
    <cellStyle name="Normal 5 5 2 2 3 2 4 2 2" xfId="25385"/>
    <cellStyle name="Normal 5 5 2 2 3 2 4 2 2 2" xfId="25386"/>
    <cellStyle name="Normal 5 5 2 2 3 2 4 2 3" xfId="25387"/>
    <cellStyle name="Normal 5 5 2 2 3 2 4 3" xfId="25388"/>
    <cellStyle name="Normal 5 5 2 2 3 2 4 3 2" xfId="25389"/>
    <cellStyle name="Normal 5 5 2 2 3 2 4 4" xfId="25390"/>
    <cellStyle name="Normal 5 5 2 2 3 2 5" xfId="25391"/>
    <cellStyle name="Normal 5 5 2 2 3 2 5 2" xfId="25392"/>
    <cellStyle name="Normal 5 5 2 2 3 2 5 2 2" xfId="25393"/>
    <cellStyle name="Normal 5 5 2 2 3 2 5 3" xfId="25394"/>
    <cellStyle name="Normal 5 5 2 2 3 2 6" xfId="25395"/>
    <cellStyle name="Normal 5 5 2 2 3 2 6 2" xfId="25396"/>
    <cellStyle name="Normal 5 5 2 2 3 2 7" xfId="25397"/>
    <cellStyle name="Normal 5 5 2 2 3 3" xfId="25398"/>
    <cellStyle name="Normal 5 5 2 2 3 3 2" xfId="25399"/>
    <cellStyle name="Normal 5 5 2 2 3 3 2 2" xfId="25400"/>
    <cellStyle name="Normal 5 5 2 2 3 3 2 2 2" xfId="25401"/>
    <cellStyle name="Normal 5 5 2 2 3 3 2 2 2 2" xfId="25402"/>
    <cellStyle name="Normal 5 5 2 2 3 3 2 2 3" xfId="25403"/>
    <cellStyle name="Normal 5 5 2 2 3 3 2 3" xfId="25404"/>
    <cellStyle name="Normal 5 5 2 2 3 3 2 3 2" xfId="25405"/>
    <cellStyle name="Normal 5 5 2 2 3 3 2 4" xfId="25406"/>
    <cellStyle name="Normal 5 5 2 2 3 3 3" xfId="25407"/>
    <cellStyle name="Normal 5 5 2 2 3 3 3 2" xfId="25408"/>
    <cellStyle name="Normal 5 5 2 2 3 3 3 2 2" xfId="25409"/>
    <cellStyle name="Normal 5 5 2 2 3 3 3 2 2 2" xfId="25410"/>
    <cellStyle name="Normal 5 5 2 2 3 3 3 2 3" xfId="25411"/>
    <cellStyle name="Normal 5 5 2 2 3 3 3 3" xfId="25412"/>
    <cellStyle name="Normal 5 5 2 2 3 3 3 3 2" xfId="25413"/>
    <cellStyle name="Normal 5 5 2 2 3 3 3 4" xfId="25414"/>
    <cellStyle name="Normal 5 5 2 2 3 3 4" xfId="25415"/>
    <cellStyle name="Normal 5 5 2 2 3 3 4 2" xfId="25416"/>
    <cellStyle name="Normal 5 5 2 2 3 3 4 2 2" xfId="25417"/>
    <cellStyle name="Normal 5 5 2 2 3 3 4 3" xfId="25418"/>
    <cellStyle name="Normal 5 5 2 2 3 3 5" xfId="25419"/>
    <cellStyle name="Normal 5 5 2 2 3 3 5 2" xfId="25420"/>
    <cellStyle name="Normal 5 5 2 2 3 3 6" xfId="25421"/>
    <cellStyle name="Normal 5 5 2 2 3 4" xfId="25422"/>
    <cellStyle name="Normal 5 5 2 2 3 4 2" xfId="25423"/>
    <cellStyle name="Normal 5 5 2 2 3 4 2 2" xfId="25424"/>
    <cellStyle name="Normal 5 5 2 2 3 4 2 2 2" xfId="25425"/>
    <cellStyle name="Normal 5 5 2 2 3 4 2 3" xfId="25426"/>
    <cellStyle name="Normal 5 5 2 2 3 4 3" xfId="25427"/>
    <cellStyle name="Normal 5 5 2 2 3 4 3 2" xfId="25428"/>
    <cellStyle name="Normal 5 5 2 2 3 4 4" xfId="25429"/>
    <cellStyle name="Normal 5 5 2 2 3 5" xfId="25430"/>
    <cellStyle name="Normal 5 5 2 2 3 5 2" xfId="25431"/>
    <cellStyle name="Normal 5 5 2 2 3 5 2 2" xfId="25432"/>
    <cellStyle name="Normal 5 5 2 2 3 5 2 2 2" xfId="25433"/>
    <cellStyle name="Normal 5 5 2 2 3 5 2 3" xfId="25434"/>
    <cellStyle name="Normal 5 5 2 2 3 5 3" xfId="25435"/>
    <cellStyle name="Normal 5 5 2 2 3 5 3 2" xfId="25436"/>
    <cellStyle name="Normal 5 5 2 2 3 5 4" xfId="25437"/>
    <cellStyle name="Normal 5 5 2 2 3 6" xfId="25438"/>
    <cellStyle name="Normal 5 5 2 2 3 6 2" xfId="25439"/>
    <cellStyle name="Normal 5 5 2 2 3 6 2 2" xfId="25440"/>
    <cellStyle name="Normal 5 5 2 2 3 6 3" xfId="25441"/>
    <cellStyle name="Normal 5 5 2 2 3 7" xfId="25442"/>
    <cellStyle name="Normal 5 5 2 2 3 7 2" xfId="25443"/>
    <cellStyle name="Normal 5 5 2 2 3 8" xfId="25444"/>
    <cellStyle name="Normal 5 5 2 2 3 9" xfId="25445"/>
    <cellStyle name="Normal 5 5 2 2 4" xfId="25446"/>
    <cellStyle name="Normal 5 5 2 2 4 2" xfId="25447"/>
    <cellStyle name="Normal 5 5 2 2 4 2 2" xfId="25448"/>
    <cellStyle name="Normal 5 5 2 2 4 2 2 2" xfId="25449"/>
    <cellStyle name="Normal 5 5 2 2 4 2 2 2 2" xfId="25450"/>
    <cellStyle name="Normal 5 5 2 2 4 2 2 2 2 2" xfId="25451"/>
    <cellStyle name="Normal 5 5 2 2 4 2 2 2 2 2 2" xfId="25452"/>
    <cellStyle name="Normal 5 5 2 2 4 2 2 2 2 3" xfId="25453"/>
    <cellStyle name="Normal 5 5 2 2 4 2 2 2 3" xfId="25454"/>
    <cellStyle name="Normal 5 5 2 2 4 2 2 2 3 2" xfId="25455"/>
    <cellStyle name="Normal 5 5 2 2 4 2 2 2 4" xfId="25456"/>
    <cellStyle name="Normal 5 5 2 2 4 2 2 3" xfId="25457"/>
    <cellStyle name="Normal 5 5 2 2 4 2 2 3 2" xfId="25458"/>
    <cellStyle name="Normal 5 5 2 2 4 2 2 3 2 2" xfId="25459"/>
    <cellStyle name="Normal 5 5 2 2 4 2 2 3 3" xfId="25460"/>
    <cellStyle name="Normal 5 5 2 2 4 2 2 4" xfId="25461"/>
    <cellStyle name="Normal 5 5 2 2 4 2 2 4 2" xfId="25462"/>
    <cellStyle name="Normal 5 5 2 2 4 2 2 5" xfId="25463"/>
    <cellStyle name="Normal 5 5 2 2 4 2 3" xfId="25464"/>
    <cellStyle name="Normal 5 5 2 2 4 2 3 2" xfId="25465"/>
    <cellStyle name="Normal 5 5 2 2 4 2 3 2 2" xfId="25466"/>
    <cellStyle name="Normal 5 5 2 2 4 2 3 2 2 2" xfId="25467"/>
    <cellStyle name="Normal 5 5 2 2 4 2 3 2 3" xfId="25468"/>
    <cellStyle name="Normal 5 5 2 2 4 2 3 3" xfId="25469"/>
    <cellStyle name="Normal 5 5 2 2 4 2 3 3 2" xfId="25470"/>
    <cellStyle name="Normal 5 5 2 2 4 2 3 4" xfId="25471"/>
    <cellStyle name="Normal 5 5 2 2 4 2 4" xfId="25472"/>
    <cellStyle name="Normal 5 5 2 2 4 2 4 2" xfId="25473"/>
    <cellStyle name="Normal 5 5 2 2 4 2 4 2 2" xfId="25474"/>
    <cellStyle name="Normal 5 5 2 2 4 2 4 2 2 2" xfId="25475"/>
    <cellStyle name="Normal 5 5 2 2 4 2 4 2 3" xfId="25476"/>
    <cellStyle name="Normal 5 5 2 2 4 2 4 3" xfId="25477"/>
    <cellStyle name="Normal 5 5 2 2 4 2 4 3 2" xfId="25478"/>
    <cellStyle name="Normal 5 5 2 2 4 2 4 4" xfId="25479"/>
    <cellStyle name="Normal 5 5 2 2 4 2 5" xfId="25480"/>
    <cellStyle name="Normal 5 5 2 2 4 2 5 2" xfId="25481"/>
    <cellStyle name="Normal 5 5 2 2 4 2 5 2 2" xfId="25482"/>
    <cellStyle name="Normal 5 5 2 2 4 2 5 3" xfId="25483"/>
    <cellStyle name="Normal 5 5 2 2 4 2 6" xfId="25484"/>
    <cellStyle name="Normal 5 5 2 2 4 2 6 2" xfId="25485"/>
    <cellStyle name="Normal 5 5 2 2 4 2 7" xfId="25486"/>
    <cellStyle name="Normal 5 5 2 2 4 3" xfId="25487"/>
    <cellStyle name="Normal 5 5 2 2 4 3 2" xfId="25488"/>
    <cellStyle name="Normal 5 5 2 2 4 3 2 2" xfId="25489"/>
    <cellStyle name="Normal 5 5 2 2 4 3 2 2 2" xfId="25490"/>
    <cellStyle name="Normal 5 5 2 2 4 3 2 2 2 2" xfId="25491"/>
    <cellStyle name="Normal 5 5 2 2 4 3 2 2 3" xfId="25492"/>
    <cellStyle name="Normal 5 5 2 2 4 3 2 3" xfId="25493"/>
    <cellStyle name="Normal 5 5 2 2 4 3 2 3 2" xfId="25494"/>
    <cellStyle name="Normal 5 5 2 2 4 3 2 4" xfId="25495"/>
    <cellStyle name="Normal 5 5 2 2 4 3 3" xfId="25496"/>
    <cellStyle name="Normal 5 5 2 2 4 3 3 2" xfId="25497"/>
    <cellStyle name="Normal 5 5 2 2 4 3 3 2 2" xfId="25498"/>
    <cellStyle name="Normal 5 5 2 2 4 3 3 3" xfId="25499"/>
    <cellStyle name="Normal 5 5 2 2 4 3 4" xfId="25500"/>
    <cellStyle name="Normal 5 5 2 2 4 3 4 2" xfId="25501"/>
    <cellStyle name="Normal 5 5 2 2 4 3 5" xfId="25502"/>
    <cellStyle name="Normal 5 5 2 2 4 4" xfId="25503"/>
    <cellStyle name="Normal 5 5 2 2 4 4 2" xfId="25504"/>
    <cellStyle name="Normal 5 5 2 2 4 4 2 2" xfId="25505"/>
    <cellStyle name="Normal 5 5 2 2 4 4 2 2 2" xfId="25506"/>
    <cellStyle name="Normal 5 5 2 2 4 4 2 3" xfId="25507"/>
    <cellStyle name="Normal 5 5 2 2 4 4 3" xfId="25508"/>
    <cellStyle name="Normal 5 5 2 2 4 4 3 2" xfId="25509"/>
    <cellStyle name="Normal 5 5 2 2 4 4 4" xfId="25510"/>
    <cellStyle name="Normal 5 5 2 2 4 5" xfId="25511"/>
    <cellStyle name="Normal 5 5 2 2 4 5 2" xfId="25512"/>
    <cellStyle name="Normal 5 5 2 2 4 5 2 2" xfId="25513"/>
    <cellStyle name="Normal 5 5 2 2 4 5 2 2 2" xfId="25514"/>
    <cellStyle name="Normal 5 5 2 2 4 5 2 3" xfId="25515"/>
    <cellStyle name="Normal 5 5 2 2 4 5 3" xfId="25516"/>
    <cellStyle name="Normal 5 5 2 2 4 5 3 2" xfId="25517"/>
    <cellStyle name="Normal 5 5 2 2 4 5 4" xfId="25518"/>
    <cellStyle name="Normal 5 5 2 2 4 6" xfId="25519"/>
    <cellStyle name="Normal 5 5 2 2 4 6 2" xfId="25520"/>
    <cellStyle name="Normal 5 5 2 2 4 6 2 2" xfId="25521"/>
    <cellStyle name="Normal 5 5 2 2 4 6 3" xfId="25522"/>
    <cellStyle name="Normal 5 5 2 2 4 7" xfId="25523"/>
    <cellStyle name="Normal 5 5 2 2 4 7 2" xfId="25524"/>
    <cellStyle name="Normal 5 5 2 2 4 8" xfId="25525"/>
    <cellStyle name="Normal 5 5 2 2 5" xfId="25526"/>
    <cellStyle name="Normal 5 5 2 2 5 2" xfId="25527"/>
    <cellStyle name="Normal 5 5 2 2 5 2 2" xfId="25528"/>
    <cellStyle name="Normal 5 5 2 2 5 2 2 2" xfId="25529"/>
    <cellStyle name="Normal 5 5 2 2 5 2 2 2 2" xfId="25530"/>
    <cellStyle name="Normal 5 5 2 2 5 2 2 2 2 2" xfId="25531"/>
    <cellStyle name="Normal 5 5 2 2 5 2 2 2 2 2 2" xfId="25532"/>
    <cellStyle name="Normal 5 5 2 2 5 2 2 2 2 3" xfId="25533"/>
    <cellStyle name="Normal 5 5 2 2 5 2 2 2 3" xfId="25534"/>
    <cellStyle name="Normal 5 5 2 2 5 2 2 2 3 2" xfId="25535"/>
    <cellStyle name="Normal 5 5 2 2 5 2 2 2 4" xfId="25536"/>
    <cellStyle name="Normal 5 5 2 2 5 2 2 3" xfId="25537"/>
    <cellStyle name="Normal 5 5 2 2 5 2 2 3 2" xfId="25538"/>
    <cellStyle name="Normal 5 5 2 2 5 2 2 3 2 2" xfId="25539"/>
    <cellStyle name="Normal 5 5 2 2 5 2 2 3 3" xfId="25540"/>
    <cellStyle name="Normal 5 5 2 2 5 2 2 4" xfId="25541"/>
    <cellStyle name="Normal 5 5 2 2 5 2 2 4 2" xfId="25542"/>
    <cellStyle name="Normal 5 5 2 2 5 2 2 5" xfId="25543"/>
    <cellStyle name="Normal 5 5 2 2 5 2 3" xfId="25544"/>
    <cellStyle name="Normal 5 5 2 2 5 2 3 2" xfId="25545"/>
    <cellStyle name="Normal 5 5 2 2 5 2 3 2 2" xfId="25546"/>
    <cellStyle name="Normal 5 5 2 2 5 2 3 2 2 2" xfId="25547"/>
    <cellStyle name="Normal 5 5 2 2 5 2 3 2 3" xfId="25548"/>
    <cellStyle name="Normal 5 5 2 2 5 2 3 3" xfId="25549"/>
    <cellStyle name="Normal 5 5 2 2 5 2 3 3 2" xfId="25550"/>
    <cellStyle name="Normal 5 5 2 2 5 2 3 4" xfId="25551"/>
    <cellStyle name="Normal 5 5 2 2 5 2 4" xfId="25552"/>
    <cellStyle name="Normal 5 5 2 2 5 2 4 2" xfId="25553"/>
    <cellStyle name="Normal 5 5 2 2 5 2 4 2 2" xfId="25554"/>
    <cellStyle name="Normal 5 5 2 2 5 2 4 2 2 2" xfId="25555"/>
    <cellStyle name="Normal 5 5 2 2 5 2 4 2 3" xfId="25556"/>
    <cellStyle name="Normal 5 5 2 2 5 2 4 3" xfId="25557"/>
    <cellStyle name="Normal 5 5 2 2 5 2 4 3 2" xfId="25558"/>
    <cellStyle name="Normal 5 5 2 2 5 2 4 4" xfId="25559"/>
    <cellStyle name="Normal 5 5 2 2 5 2 5" xfId="25560"/>
    <cellStyle name="Normal 5 5 2 2 5 2 5 2" xfId="25561"/>
    <cellStyle name="Normal 5 5 2 2 5 2 5 2 2" xfId="25562"/>
    <cellStyle name="Normal 5 5 2 2 5 2 5 3" xfId="25563"/>
    <cellStyle name="Normal 5 5 2 2 5 2 6" xfId="25564"/>
    <cellStyle name="Normal 5 5 2 2 5 2 6 2" xfId="25565"/>
    <cellStyle name="Normal 5 5 2 2 5 2 7" xfId="25566"/>
    <cellStyle name="Normal 5 5 2 2 5 3" xfId="25567"/>
    <cellStyle name="Normal 5 5 2 2 5 3 2" xfId="25568"/>
    <cellStyle name="Normal 5 5 2 2 5 3 2 2" xfId="25569"/>
    <cellStyle name="Normal 5 5 2 2 5 3 2 2 2" xfId="25570"/>
    <cellStyle name="Normal 5 5 2 2 5 3 2 2 2 2" xfId="25571"/>
    <cellStyle name="Normal 5 5 2 2 5 3 2 2 3" xfId="25572"/>
    <cellStyle name="Normal 5 5 2 2 5 3 2 3" xfId="25573"/>
    <cellStyle name="Normal 5 5 2 2 5 3 2 3 2" xfId="25574"/>
    <cellStyle name="Normal 5 5 2 2 5 3 2 4" xfId="25575"/>
    <cellStyle name="Normal 5 5 2 2 5 3 3" xfId="25576"/>
    <cellStyle name="Normal 5 5 2 2 5 3 3 2" xfId="25577"/>
    <cellStyle name="Normal 5 5 2 2 5 3 3 2 2" xfId="25578"/>
    <cellStyle name="Normal 5 5 2 2 5 3 3 3" xfId="25579"/>
    <cellStyle name="Normal 5 5 2 2 5 3 4" xfId="25580"/>
    <cellStyle name="Normal 5 5 2 2 5 3 4 2" xfId="25581"/>
    <cellStyle name="Normal 5 5 2 2 5 3 5" xfId="25582"/>
    <cellStyle name="Normal 5 5 2 2 5 4" xfId="25583"/>
    <cellStyle name="Normal 5 5 2 2 5 4 2" xfId="25584"/>
    <cellStyle name="Normal 5 5 2 2 5 4 2 2" xfId="25585"/>
    <cellStyle name="Normal 5 5 2 2 5 4 2 2 2" xfId="25586"/>
    <cellStyle name="Normal 5 5 2 2 5 4 2 3" xfId="25587"/>
    <cellStyle name="Normal 5 5 2 2 5 4 3" xfId="25588"/>
    <cellStyle name="Normal 5 5 2 2 5 4 3 2" xfId="25589"/>
    <cellStyle name="Normal 5 5 2 2 5 4 4" xfId="25590"/>
    <cellStyle name="Normal 5 5 2 2 5 5" xfId="25591"/>
    <cellStyle name="Normal 5 5 2 2 5 5 2" xfId="25592"/>
    <cellStyle name="Normal 5 5 2 2 5 5 2 2" xfId="25593"/>
    <cellStyle name="Normal 5 5 2 2 5 5 2 2 2" xfId="25594"/>
    <cellStyle name="Normal 5 5 2 2 5 5 2 3" xfId="25595"/>
    <cellStyle name="Normal 5 5 2 2 5 5 3" xfId="25596"/>
    <cellStyle name="Normal 5 5 2 2 5 5 3 2" xfId="25597"/>
    <cellStyle name="Normal 5 5 2 2 5 5 4" xfId="25598"/>
    <cellStyle name="Normal 5 5 2 2 5 6" xfId="25599"/>
    <cellStyle name="Normal 5 5 2 2 5 6 2" xfId="25600"/>
    <cellStyle name="Normal 5 5 2 2 5 6 2 2" xfId="25601"/>
    <cellStyle name="Normal 5 5 2 2 5 6 3" xfId="25602"/>
    <cellStyle name="Normal 5 5 2 2 5 7" xfId="25603"/>
    <cellStyle name="Normal 5 5 2 2 5 7 2" xfId="25604"/>
    <cellStyle name="Normal 5 5 2 2 5 8" xfId="25605"/>
    <cellStyle name="Normal 5 5 2 2 6" xfId="25606"/>
    <cellStyle name="Normal 5 5 2 2 6 2" xfId="25607"/>
    <cellStyle name="Normal 5 5 2 2 6 2 2" xfId="25608"/>
    <cellStyle name="Normal 5 5 2 2 6 2 2 2" xfId="25609"/>
    <cellStyle name="Normal 5 5 2 2 6 2 2 2 2" xfId="25610"/>
    <cellStyle name="Normal 5 5 2 2 6 2 2 2 2 2" xfId="25611"/>
    <cellStyle name="Normal 5 5 2 2 6 2 2 2 3" xfId="25612"/>
    <cellStyle name="Normal 5 5 2 2 6 2 2 3" xfId="25613"/>
    <cellStyle name="Normal 5 5 2 2 6 2 2 3 2" xfId="25614"/>
    <cellStyle name="Normal 5 5 2 2 6 2 2 4" xfId="25615"/>
    <cellStyle name="Normal 5 5 2 2 6 2 3" xfId="25616"/>
    <cellStyle name="Normal 5 5 2 2 6 2 3 2" xfId="25617"/>
    <cellStyle name="Normal 5 5 2 2 6 2 3 2 2" xfId="25618"/>
    <cellStyle name="Normal 5 5 2 2 6 2 3 3" xfId="25619"/>
    <cellStyle name="Normal 5 5 2 2 6 2 4" xfId="25620"/>
    <cellStyle name="Normal 5 5 2 2 6 2 4 2" xfId="25621"/>
    <cellStyle name="Normal 5 5 2 2 6 2 5" xfId="25622"/>
    <cellStyle name="Normal 5 5 2 2 6 3" xfId="25623"/>
    <cellStyle name="Normal 5 5 2 2 6 3 2" xfId="25624"/>
    <cellStyle name="Normal 5 5 2 2 6 3 2 2" xfId="25625"/>
    <cellStyle name="Normal 5 5 2 2 6 3 2 2 2" xfId="25626"/>
    <cellStyle name="Normal 5 5 2 2 6 3 2 3" xfId="25627"/>
    <cellStyle name="Normal 5 5 2 2 6 3 3" xfId="25628"/>
    <cellStyle name="Normal 5 5 2 2 6 3 3 2" xfId="25629"/>
    <cellStyle name="Normal 5 5 2 2 6 3 4" xfId="25630"/>
    <cellStyle name="Normal 5 5 2 2 6 4" xfId="25631"/>
    <cellStyle name="Normal 5 5 2 2 6 4 2" xfId="25632"/>
    <cellStyle name="Normal 5 5 2 2 6 4 2 2" xfId="25633"/>
    <cellStyle name="Normal 5 5 2 2 6 4 2 2 2" xfId="25634"/>
    <cellStyle name="Normal 5 5 2 2 6 4 2 3" xfId="25635"/>
    <cellStyle name="Normal 5 5 2 2 6 4 3" xfId="25636"/>
    <cellStyle name="Normal 5 5 2 2 6 4 3 2" xfId="25637"/>
    <cellStyle name="Normal 5 5 2 2 6 4 4" xfId="25638"/>
    <cellStyle name="Normal 5 5 2 2 6 5" xfId="25639"/>
    <cellStyle name="Normal 5 5 2 2 6 5 2" xfId="25640"/>
    <cellStyle name="Normal 5 5 2 2 6 5 2 2" xfId="25641"/>
    <cellStyle name="Normal 5 5 2 2 6 5 3" xfId="25642"/>
    <cellStyle name="Normal 5 5 2 2 6 6" xfId="25643"/>
    <cellStyle name="Normal 5 5 2 2 6 6 2" xfId="25644"/>
    <cellStyle name="Normal 5 5 2 2 6 7" xfId="25645"/>
    <cellStyle name="Normal 5 5 2 2 7" xfId="25646"/>
    <cellStyle name="Normal 5 5 2 2 7 2" xfId="25647"/>
    <cellStyle name="Normal 5 5 2 2 7 2 2" xfId="25648"/>
    <cellStyle name="Normal 5 5 2 2 7 2 2 2" xfId="25649"/>
    <cellStyle name="Normal 5 5 2 2 7 2 2 2 2" xfId="25650"/>
    <cellStyle name="Normal 5 5 2 2 7 2 2 3" xfId="25651"/>
    <cellStyle name="Normal 5 5 2 2 7 2 3" xfId="25652"/>
    <cellStyle name="Normal 5 5 2 2 7 2 3 2" xfId="25653"/>
    <cellStyle name="Normal 5 5 2 2 7 2 4" xfId="25654"/>
    <cellStyle name="Normal 5 5 2 2 7 3" xfId="25655"/>
    <cellStyle name="Normal 5 5 2 2 7 3 2" xfId="25656"/>
    <cellStyle name="Normal 5 5 2 2 7 3 2 2" xfId="25657"/>
    <cellStyle name="Normal 5 5 2 2 7 3 2 2 2" xfId="25658"/>
    <cellStyle name="Normal 5 5 2 2 7 3 2 3" xfId="25659"/>
    <cellStyle name="Normal 5 5 2 2 7 3 3" xfId="25660"/>
    <cellStyle name="Normal 5 5 2 2 7 3 3 2" xfId="25661"/>
    <cellStyle name="Normal 5 5 2 2 7 3 4" xfId="25662"/>
    <cellStyle name="Normal 5 5 2 2 7 4" xfId="25663"/>
    <cellStyle name="Normal 5 5 2 2 7 4 2" xfId="25664"/>
    <cellStyle name="Normal 5 5 2 2 7 4 2 2" xfId="25665"/>
    <cellStyle name="Normal 5 5 2 2 7 4 3" xfId="25666"/>
    <cellStyle name="Normal 5 5 2 2 7 5" xfId="25667"/>
    <cellStyle name="Normal 5 5 2 2 7 5 2" xfId="25668"/>
    <cellStyle name="Normal 5 5 2 2 7 6" xfId="25669"/>
    <cellStyle name="Normal 5 5 2 2 8" xfId="25670"/>
    <cellStyle name="Normal 5 5 2 2 8 2" xfId="25671"/>
    <cellStyle name="Normal 5 5 2 2 8 2 2" xfId="25672"/>
    <cellStyle name="Normal 5 5 2 2 8 2 2 2" xfId="25673"/>
    <cellStyle name="Normal 5 5 2 2 8 2 3" xfId="25674"/>
    <cellStyle name="Normal 5 5 2 2 8 3" xfId="25675"/>
    <cellStyle name="Normal 5 5 2 2 8 3 2" xfId="25676"/>
    <cellStyle name="Normal 5 5 2 2 8 4" xfId="25677"/>
    <cellStyle name="Normal 5 5 2 2 9" xfId="25678"/>
    <cellStyle name="Normal 5 5 2 2 9 2" xfId="25679"/>
    <cellStyle name="Normal 5 5 2 2 9 2 2" xfId="25680"/>
    <cellStyle name="Normal 5 5 2 2 9 2 2 2" xfId="25681"/>
    <cellStyle name="Normal 5 5 2 2 9 2 3" xfId="25682"/>
    <cellStyle name="Normal 5 5 2 2 9 3" xfId="25683"/>
    <cellStyle name="Normal 5 5 2 2 9 3 2" xfId="25684"/>
    <cellStyle name="Normal 5 5 2 2 9 4" xfId="25685"/>
    <cellStyle name="Normal 5 5 2 3" xfId="25686"/>
    <cellStyle name="Normal 5 5 2 3 2" xfId="25687"/>
    <cellStyle name="Normal 5 5 2 3 2 2" xfId="25688"/>
    <cellStyle name="Normal 5 5 2 3 2 2 2" xfId="25689"/>
    <cellStyle name="Normal 5 5 2 3 2 2 2 2" xfId="25690"/>
    <cellStyle name="Normal 5 5 2 3 2 2 2 2 2" xfId="25691"/>
    <cellStyle name="Normal 5 5 2 3 2 2 2 2 2 2" xfId="25692"/>
    <cellStyle name="Normal 5 5 2 3 2 2 2 2 3" xfId="25693"/>
    <cellStyle name="Normal 5 5 2 3 2 2 2 3" xfId="25694"/>
    <cellStyle name="Normal 5 5 2 3 2 2 2 3 2" xfId="25695"/>
    <cellStyle name="Normal 5 5 2 3 2 2 2 4" xfId="25696"/>
    <cellStyle name="Normal 5 5 2 3 2 2 3" xfId="25697"/>
    <cellStyle name="Normal 5 5 2 3 2 2 3 2" xfId="25698"/>
    <cellStyle name="Normal 5 5 2 3 2 2 3 2 2" xfId="25699"/>
    <cellStyle name="Normal 5 5 2 3 2 2 3 3" xfId="25700"/>
    <cellStyle name="Normal 5 5 2 3 2 2 4" xfId="25701"/>
    <cellStyle name="Normal 5 5 2 3 2 2 4 2" xfId="25702"/>
    <cellStyle name="Normal 5 5 2 3 2 2 5" xfId="25703"/>
    <cellStyle name="Normal 5 5 2 3 2 3" xfId="25704"/>
    <cellStyle name="Normal 5 5 2 3 2 3 2" xfId="25705"/>
    <cellStyle name="Normal 5 5 2 3 2 3 2 2" xfId="25706"/>
    <cellStyle name="Normal 5 5 2 3 2 3 2 2 2" xfId="25707"/>
    <cellStyle name="Normal 5 5 2 3 2 3 2 3" xfId="25708"/>
    <cellStyle name="Normal 5 5 2 3 2 3 3" xfId="25709"/>
    <cellStyle name="Normal 5 5 2 3 2 3 3 2" xfId="25710"/>
    <cellStyle name="Normal 5 5 2 3 2 3 4" xfId="25711"/>
    <cellStyle name="Normal 5 5 2 3 2 4" xfId="25712"/>
    <cellStyle name="Normal 5 5 2 3 2 4 2" xfId="25713"/>
    <cellStyle name="Normal 5 5 2 3 2 4 2 2" xfId="25714"/>
    <cellStyle name="Normal 5 5 2 3 2 4 2 2 2" xfId="25715"/>
    <cellStyle name="Normal 5 5 2 3 2 4 2 3" xfId="25716"/>
    <cellStyle name="Normal 5 5 2 3 2 4 3" xfId="25717"/>
    <cellStyle name="Normal 5 5 2 3 2 4 3 2" xfId="25718"/>
    <cellStyle name="Normal 5 5 2 3 2 4 4" xfId="25719"/>
    <cellStyle name="Normal 5 5 2 3 2 5" xfId="25720"/>
    <cellStyle name="Normal 5 5 2 3 2 5 2" xfId="25721"/>
    <cellStyle name="Normal 5 5 2 3 2 5 2 2" xfId="25722"/>
    <cellStyle name="Normal 5 5 2 3 2 5 3" xfId="25723"/>
    <cellStyle name="Normal 5 5 2 3 2 6" xfId="25724"/>
    <cellStyle name="Normal 5 5 2 3 2 6 2" xfId="25725"/>
    <cellStyle name="Normal 5 5 2 3 2 7" xfId="25726"/>
    <cellStyle name="Normal 5 5 2 3 3" xfId="25727"/>
    <cellStyle name="Normal 5 5 2 3 3 2" xfId="25728"/>
    <cellStyle name="Normal 5 5 2 3 3 2 2" xfId="25729"/>
    <cellStyle name="Normal 5 5 2 3 3 2 2 2" xfId="25730"/>
    <cellStyle name="Normal 5 5 2 3 3 2 2 2 2" xfId="25731"/>
    <cellStyle name="Normal 5 5 2 3 3 2 2 3" xfId="25732"/>
    <cellStyle name="Normal 5 5 2 3 3 2 3" xfId="25733"/>
    <cellStyle name="Normal 5 5 2 3 3 2 3 2" xfId="25734"/>
    <cellStyle name="Normal 5 5 2 3 3 2 4" xfId="25735"/>
    <cellStyle name="Normal 5 5 2 3 3 3" xfId="25736"/>
    <cellStyle name="Normal 5 5 2 3 3 3 2" xfId="25737"/>
    <cellStyle name="Normal 5 5 2 3 3 3 2 2" xfId="25738"/>
    <cellStyle name="Normal 5 5 2 3 3 3 2 2 2" xfId="25739"/>
    <cellStyle name="Normal 5 5 2 3 3 3 2 3" xfId="25740"/>
    <cellStyle name="Normal 5 5 2 3 3 3 3" xfId="25741"/>
    <cellStyle name="Normal 5 5 2 3 3 3 3 2" xfId="25742"/>
    <cellStyle name="Normal 5 5 2 3 3 3 4" xfId="25743"/>
    <cellStyle name="Normal 5 5 2 3 3 4" xfId="25744"/>
    <cellStyle name="Normal 5 5 2 3 3 4 2" xfId="25745"/>
    <cellStyle name="Normal 5 5 2 3 3 4 2 2" xfId="25746"/>
    <cellStyle name="Normal 5 5 2 3 3 4 3" xfId="25747"/>
    <cellStyle name="Normal 5 5 2 3 3 5" xfId="25748"/>
    <cellStyle name="Normal 5 5 2 3 3 5 2" xfId="25749"/>
    <cellStyle name="Normal 5 5 2 3 3 6" xfId="25750"/>
    <cellStyle name="Normal 5 5 2 3 4" xfId="25751"/>
    <cellStyle name="Normal 5 5 2 3 4 2" xfId="25752"/>
    <cellStyle name="Normal 5 5 2 3 4 2 2" xfId="25753"/>
    <cellStyle name="Normal 5 5 2 3 4 2 2 2" xfId="25754"/>
    <cellStyle name="Normal 5 5 2 3 4 2 3" xfId="25755"/>
    <cellStyle name="Normal 5 5 2 3 4 3" xfId="25756"/>
    <cellStyle name="Normal 5 5 2 3 4 3 2" xfId="25757"/>
    <cellStyle name="Normal 5 5 2 3 4 4" xfId="25758"/>
    <cellStyle name="Normal 5 5 2 3 5" xfId="25759"/>
    <cellStyle name="Normal 5 5 2 3 5 2" xfId="25760"/>
    <cellStyle name="Normal 5 5 2 3 5 2 2" xfId="25761"/>
    <cellStyle name="Normal 5 5 2 3 5 2 2 2" xfId="25762"/>
    <cellStyle name="Normal 5 5 2 3 5 2 3" xfId="25763"/>
    <cellStyle name="Normal 5 5 2 3 5 3" xfId="25764"/>
    <cellStyle name="Normal 5 5 2 3 5 3 2" xfId="25765"/>
    <cellStyle name="Normal 5 5 2 3 5 4" xfId="25766"/>
    <cellStyle name="Normal 5 5 2 3 6" xfId="25767"/>
    <cellStyle name="Normal 5 5 2 3 6 2" xfId="25768"/>
    <cellStyle name="Normal 5 5 2 3 6 2 2" xfId="25769"/>
    <cellStyle name="Normal 5 5 2 3 6 3" xfId="25770"/>
    <cellStyle name="Normal 5 5 2 3 7" xfId="25771"/>
    <cellStyle name="Normal 5 5 2 3 7 2" xfId="25772"/>
    <cellStyle name="Normal 5 5 2 3 8" xfId="25773"/>
    <cellStyle name="Normal 5 5 2 3 9" xfId="25774"/>
    <cellStyle name="Normal 5 5 2 4" xfId="25775"/>
    <cellStyle name="Normal 5 5 2 4 2" xfId="25776"/>
    <cellStyle name="Normal 5 5 2 4 2 2" xfId="25777"/>
    <cellStyle name="Normal 5 5 2 4 2 2 2" xfId="25778"/>
    <cellStyle name="Normal 5 5 2 4 2 2 2 2" xfId="25779"/>
    <cellStyle name="Normal 5 5 2 4 2 2 2 2 2" xfId="25780"/>
    <cellStyle name="Normal 5 5 2 4 2 2 2 2 2 2" xfId="25781"/>
    <cellStyle name="Normal 5 5 2 4 2 2 2 2 3" xfId="25782"/>
    <cellStyle name="Normal 5 5 2 4 2 2 2 3" xfId="25783"/>
    <cellStyle name="Normal 5 5 2 4 2 2 2 3 2" xfId="25784"/>
    <cellStyle name="Normal 5 5 2 4 2 2 2 4" xfId="25785"/>
    <cellStyle name="Normal 5 5 2 4 2 2 3" xfId="25786"/>
    <cellStyle name="Normal 5 5 2 4 2 2 3 2" xfId="25787"/>
    <cellStyle name="Normal 5 5 2 4 2 2 3 2 2" xfId="25788"/>
    <cellStyle name="Normal 5 5 2 4 2 2 3 3" xfId="25789"/>
    <cellStyle name="Normal 5 5 2 4 2 2 4" xfId="25790"/>
    <cellStyle name="Normal 5 5 2 4 2 2 4 2" xfId="25791"/>
    <cellStyle name="Normal 5 5 2 4 2 2 5" xfId="25792"/>
    <cellStyle name="Normal 5 5 2 4 2 3" xfId="25793"/>
    <cellStyle name="Normal 5 5 2 4 2 3 2" xfId="25794"/>
    <cellStyle name="Normal 5 5 2 4 2 3 2 2" xfId="25795"/>
    <cellStyle name="Normal 5 5 2 4 2 3 2 2 2" xfId="25796"/>
    <cellStyle name="Normal 5 5 2 4 2 3 2 3" xfId="25797"/>
    <cellStyle name="Normal 5 5 2 4 2 3 3" xfId="25798"/>
    <cellStyle name="Normal 5 5 2 4 2 3 3 2" xfId="25799"/>
    <cellStyle name="Normal 5 5 2 4 2 3 4" xfId="25800"/>
    <cellStyle name="Normal 5 5 2 4 2 4" xfId="25801"/>
    <cellStyle name="Normal 5 5 2 4 2 4 2" xfId="25802"/>
    <cellStyle name="Normal 5 5 2 4 2 4 2 2" xfId="25803"/>
    <cellStyle name="Normal 5 5 2 4 2 4 2 2 2" xfId="25804"/>
    <cellStyle name="Normal 5 5 2 4 2 4 2 3" xfId="25805"/>
    <cellStyle name="Normal 5 5 2 4 2 4 3" xfId="25806"/>
    <cellStyle name="Normal 5 5 2 4 2 4 3 2" xfId="25807"/>
    <cellStyle name="Normal 5 5 2 4 2 4 4" xfId="25808"/>
    <cellStyle name="Normal 5 5 2 4 2 5" xfId="25809"/>
    <cellStyle name="Normal 5 5 2 4 2 5 2" xfId="25810"/>
    <cellStyle name="Normal 5 5 2 4 2 5 2 2" xfId="25811"/>
    <cellStyle name="Normal 5 5 2 4 2 5 3" xfId="25812"/>
    <cellStyle name="Normal 5 5 2 4 2 6" xfId="25813"/>
    <cellStyle name="Normal 5 5 2 4 2 6 2" xfId="25814"/>
    <cellStyle name="Normal 5 5 2 4 2 7" xfId="25815"/>
    <cellStyle name="Normal 5 5 2 4 3" xfId="25816"/>
    <cellStyle name="Normal 5 5 2 4 3 2" xfId="25817"/>
    <cellStyle name="Normal 5 5 2 4 3 2 2" xfId="25818"/>
    <cellStyle name="Normal 5 5 2 4 3 2 2 2" xfId="25819"/>
    <cellStyle name="Normal 5 5 2 4 3 2 2 2 2" xfId="25820"/>
    <cellStyle name="Normal 5 5 2 4 3 2 2 3" xfId="25821"/>
    <cellStyle name="Normal 5 5 2 4 3 2 3" xfId="25822"/>
    <cellStyle name="Normal 5 5 2 4 3 2 3 2" xfId="25823"/>
    <cellStyle name="Normal 5 5 2 4 3 2 4" xfId="25824"/>
    <cellStyle name="Normal 5 5 2 4 3 3" xfId="25825"/>
    <cellStyle name="Normal 5 5 2 4 3 3 2" xfId="25826"/>
    <cellStyle name="Normal 5 5 2 4 3 3 2 2" xfId="25827"/>
    <cellStyle name="Normal 5 5 2 4 3 3 2 2 2" xfId="25828"/>
    <cellStyle name="Normal 5 5 2 4 3 3 2 3" xfId="25829"/>
    <cellStyle name="Normal 5 5 2 4 3 3 3" xfId="25830"/>
    <cellStyle name="Normal 5 5 2 4 3 3 3 2" xfId="25831"/>
    <cellStyle name="Normal 5 5 2 4 3 3 4" xfId="25832"/>
    <cellStyle name="Normal 5 5 2 4 3 4" xfId="25833"/>
    <cellStyle name="Normal 5 5 2 4 3 4 2" xfId="25834"/>
    <cellStyle name="Normal 5 5 2 4 3 4 2 2" xfId="25835"/>
    <cellStyle name="Normal 5 5 2 4 3 4 3" xfId="25836"/>
    <cellStyle name="Normal 5 5 2 4 3 5" xfId="25837"/>
    <cellStyle name="Normal 5 5 2 4 3 5 2" xfId="25838"/>
    <cellStyle name="Normal 5 5 2 4 3 6" xfId="25839"/>
    <cellStyle name="Normal 5 5 2 4 4" xfId="25840"/>
    <cellStyle name="Normal 5 5 2 4 4 2" xfId="25841"/>
    <cellStyle name="Normal 5 5 2 4 4 2 2" xfId="25842"/>
    <cellStyle name="Normal 5 5 2 4 4 2 2 2" xfId="25843"/>
    <cellStyle name="Normal 5 5 2 4 4 2 3" xfId="25844"/>
    <cellStyle name="Normal 5 5 2 4 4 3" xfId="25845"/>
    <cellStyle name="Normal 5 5 2 4 4 3 2" xfId="25846"/>
    <cellStyle name="Normal 5 5 2 4 4 4" xfId="25847"/>
    <cellStyle name="Normal 5 5 2 4 5" xfId="25848"/>
    <cellStyle name="Normal 5 5 2 4 5 2" xfId="25849"/>
    <cellStyle name="Normal 5 5 2 4 5 2 2" xfId="25850"/>
    <cellStyle name="Normal 5 5 2 4 5 2 2 2" xfId="25851"/>
    <cellStyle name="Normal 5 5 2 4 5 2 3" xfId="25852"/>
    <cellStyle name="Normal 5 5 2 4 5 3" xfId="25853"/>
    <cellStyle name="Normal 5 5 2 4 5 3 2" xfId="25854"/>
    <cellStyle name="Normal 5 5 2 4 5 4" xfId="25855"/>
    <cellStyle name="Normal 5 5 2 4 6" xfId="25856"/>
    <cellStyle name="Normal 5 5 2 4 6 2" xfId="25857"/>
    <cellStyle name="Normal 5 5 2 4 6 2 2" xfId="25858"/>
    <cellStyle name="Normal 5 5 2 4 6 3" xfId="25859"/>
    <cellStyle name="Normal 5 5 2 4 7" xfId="25860"/>
    <cellStyle name="Normal 5 5 2 4 7 2" xfId="25861"/>
    <cellStyle name="Normal 5 5 2 4 8" xfId="25862"/>
    <cellStyle name="Normal 5 5 2 4 9" xfId="25863"/>
    <cellStyle name="Normal 5 5 2 5" xfId="25864"/>
    <cellStyle name="Normal 5 5 2 5 2" xfId="25865"/>
    <cellStyle name="Normal 5 5 2 5 2 2" xfId="25866"/>
    <cellStyle name="Normal 5 5 2 5 2 2 2" xfId="25867"/>
    <cellStyle name="Normal 5 5 2 5 2 2 2 2" xfId="25868"/>
    <cellStyle name="Normal 5 5 2 5 2 2 2 2 2" xfId="25869"/>
    <cellStyle name="Normal 5 5 2 5 2 2 2 2 2 2" xfId="25870"/>
    <cellStyle name="Normal 5 5 2 5 2 2 2 2 3" xfId="25871"/>
    <cellStyle name="Normal 5 5 2 5 2 2 2 3" xfId="25872"/>
    <cellStyle name="Normal 5 5 2 5 2 2 2 3 2" xfId="25873"/>
    <cellStyle name="Normal 5 5 2 5 2 2 2 4" xfId="25874"/>
    <cellStyle name="Normal 5 5 2 5 2 2 3" xfId="25875"/>
    <cellStyle name="Normal 5 5 2 5 2 2 3 2" xfId="25876"/>
    <cellStyle name="Normal 5 5 2 5 2 2 3 2 2" xfId="25877"/>
    <cellStyle name="Normal 5 5 2 5 2 2 3 3" xfId="25878"/>
    <cellStyle name="Normal 5 5 2 5 2 2 4" xfId="25879"/>
    <cellStyle name="Normal 5 5 2 5 2 2 4 2" xfId="25880"/>
    <cellStyle name="Normal 5 5 2 5 2 2 5" xfId="25881"/>
    <cellStyle name="Normal 5 5 2 5 2 3" xfId="25882"/>
    <cellStyle name="Normal 5 5 2 5 2 3 2" xfId="25883"/>
    <cellStyle name="Normal 5 5 2 5 2 3 2 2" xfId="25884"/>
    <cellStyle name="Normal 5 5 2 5 2 3 2 2 2" xfId="25885"/>
    <cellStyle name="Normal 5 5 2 5 2 3 2 3" xfId="25886"/>
    <cellStyle name="Normal 5 5 2 5 2 3 3" xfId="25887"/>
    <cellStyle name="Normal 5 5 2 5 2 3 3 2" xfId="25888"/>
    <cellStyle name="Normal 5 5 2 5 2 3 4" xfId="25889"/>
    <cellStyle name="Normal 5 5 2 5 2 4" xfId="25890"/>
    <cellStyle name="Normal 5 5 2 5 2 4 2" xfId="25891"/>
    <cellStyle name="Normal 5 5 2 5 2 4 2 2" xfId="25892"/>
    <cellStyle name="Normal 5 5 2 5 2 4 2 2 2" xfId="25893"/>
    <cellStyle name="Normal 5 5 2 5 2 4 2 3" xfId="25894"/>
    <cellStyle name="Normal 5 5 2 5 2 4 3" xfId="25895"/>
    <cellStyle name="Normal 5 5 2 5 2 4 3 2" xfId="25896"/>
    <cellStyle name="Normal 5 5 2 5 2 4 4" xfId="25897"/>
    <cellStyle name="Normal 5 5 2 5 2 5" xfId="25898"/>
    <cellStyle name="Normal 5 5 2 5 2 5 2" xfId="25899"/>
    <cellStyle name="Normal 5 5 2 5 2 5 2 2" xfId="25900"/>
    <cellStyle name="Normal 5 5 2 5 2 5 3" xfId="25901"/>
    <cellStyle name="Normal 5 5 2 5 2 6" xfId="25902"/>
    <cellStyle name="Normal 5 5 2 5 2 6 2" xfId="25903"/>
    <cellStyle name="Normal 5 5 2 5 2 7" xfId="25904"/>
    <cellStyle name="Normal 5 5 2 5 3" xfId="25905"/>
    <cellStyle name="Normal 5 5 2 5 3 2" xfId="25906"/>
    <cellStyle name="Normal 5 5 2 5 3 2 2" xfId="25907"/>
    <cellStyle name="Normal 5 5 2 5 3 2 2 2" xfId="25908"/>
    <cellStyle name="Normal 5 5 2 5 3 2 2 2 2" xfId="25909"/>
    <cellStyle name="Normal 5 5 2 5 3 2 2 3" xfId="25910"/>
    <cellStyle name="Normal 5 5 2 5 3 2 3" xfId="25911"/>
    <cellStyle name="Normal 5 5 2 5 3 2 3 2" xfId="25912"/>
    <cellStyle name="Normal 5 5 2 5 3 2 4" xfId="25913"/>
    <cellStyle name="Normal 5 5 2 5 3 3" xfId="25914"/>
    <cellStyle name="Normal 5 5 2 5 3 3 2" xfId="25915"/>
    <cellStyle name="Normal 5 5 2 5 3 3 2 2" xfId="25916"/>
    <cellStyle name="Normal 5 5 2 5 3 3 3" xfId="25917"/>
    <cellStyle name="Normal 5 5 2 5 3 4" xfId="25918"/>
    <cellStyle name="Normal 5 5 2 5 3 4 2" xfId="25919"/>
    <cellStyle name="Normal 5 5 2 5 3 5" xfId="25920"/>
    <cellStyle name="Normal 5 5 2 5 4" xfId="25921"/>
    <cellStyle name="Normal 5 5 2 5 4 2" xfId="25922"/>
    <cellStyle name="Normal 5 5 2 5 4 2 2" xfId="25923"/>
    <cellStyle name="Normal 5 5 2 5 4 2 2 2" xfId="25924"/>
    <cellStyle name="Normal 5 5 2 5 4 2 3" xfId="25925"/>
    <cellStyle name="Normal 5 5 2 5 4 3" xfId="25926"/>
    <cellStyle name="Normal 5 5 2 5 4 3 2" xfId="25927"/>
    <cellStyle name="Normal 5 5 2 5 4 4" xfId="25928"/>
    <cellStyle name="Normal 5 5 2 5 5" xfId="25929"/>
    <cellStyle name="Normal 5 5 2 5 5 2" xfId="25930"/>
    <cellStyle name="Normal 5 5 2 5 5 2 2" xfId="25931"/>
    <cellStyle name="Normal 5 5 2 5 5 2 2 2" xfId="25932"/>
    <cellStyle name="Normal 5 5 2 5 5 2 3" xfId="25933"/>
    <cellStyle name="Normal 5 5 2 5 5 3" xfId="25934"/>
    <cellStyle name="Normal 5 5 2 5 5 3 2" xfId="25935"/>
    <cellStyle name="Normal 5 5 2 5 5 4" xfId="25936"/>
    <cellStyle name="Normal 5 5 2 5 6" xfId="25937"/>
    <cellStyle name="Normal 5 5 2 5 6 2" xfId="25938"/>
    <cellStyle name="Normal 5 5 2 5 6 2 2" xfId="25939"/>
    <cellStyle name="Normal 5 5 2 5 6 3" xfId="25940"/>
    <cellStyle name="Normal 5 5 2 5 7" xfId="25941"/>
    <cellStyle name="Normal 5 5 2 5 7 2" xfId="25942"/>
    <cellStyle name="Normal 5 5 2 5 8" xfId="25943"/>
    <cellStyle name="Normal 5 5 2 6" xfId="25944"/>
    <cellStyle name="Normal 5 5 2 6 2" xfId="25945"/>
    <cellStyle name="Normal 5 5 2 6 2 2" xfId="25946"/>
    <cellStyle name="Normal 5 5 2 6 2 2 2" xfId="25947"/>
    <cellStyle name="Normal 5 5 2 6 2 2 2 2" xfId="25948"/>
    <cellStyle name="Normal 5 5 2 6 2 2 2 2 2" xfId="25949"/>
    <cellStyle name="Normal 5 5 2 6 2 2 2 2 2 2" xfId="25950"/>
    <cellStyle name="Normal 5 5 2 6 2 2 2 2 3" xfId="25951"/>
    <cellStyle name="Normal 5 5 2 6 2 2 2 3" xfId="25952"/>
    <cellStyle name="Normal 5 5 2 6 2 2 2 3 2" xfId="25953"/>
    <cellStyle name="Normal 5 5 2 6 2 2 2 4" xfId="25954"/>
    <cellStyle name="Normal 5 5 2 6 2 2 3" xfId="25955"/>
    <cellStyle name="Normal 5 5 2 6 2 2 3 2" xfId="25956"/>
    <cellStyle name="Normal 5 5 2 6 2 2 3 2 2" xfId="25957"/>
    <cellStyle name="Normal 5 5 2 6 2 2 3 3" xfId="25958"/>
    <cellStyle name="Normal 5 5 2 6 2 2 4" xfId="25959"/>
    <cellStyle name="Normal 5 5 2 6 2 2 4 2" xfId="25960"/>
    <cellStyle name="Normal 5 5 2 6 2 2 5" xfId="25961"/>
    <cellStyle name="Normal 5 5 2 6 2 3" xfId="25962"/>
    <cellStyle name="Normal 5 5 2 6 2 3 2" xfId="25963"/>
    <cellStyle name="Normal 5 5 2 6 2 3 2 2" xfId="25964"/>
    <cellStyle name="Normal 5 5 2 6 2 3 2 2 2" xfId="25965"/>
    <cellStyle name="Normal 5 5 2 6 2 3 2 3" xfId="25966"/>
    <cellStyle name="Normal 5 5 2 6 2 3 3" xfId="25967"/>
    <cellStyle name="Normal 5 5 2 6 2 3 3 2" xfId="25968"/>
    <cellStyle name="Normal 5 5 2 6 2 3 4" xfId="25969"/>
    <cellStyle name="Normal 5 5 2 6 2 4" xfId="25970"/>
    <cellStyle name="Normal 5 5 2 6 2 4 2" xfId="25971"/>
    <cellStyle name="Normal 5 5 2 6 2 4 2 2" xfId="25972"/>
    <cellStyle name="Normal 5 5 2 6 2 4 2 2 2" xfId="25973"/>
    <cellStyle name="Normal 5 5 2 6 2 4 2 3" xfId="25974"/>
    <cellStyle name="Normal 5 5 2 6 2 4 3" xfId="25975"/>
    <cellStyle name="Normal 5 5 2 6 2 4 3 2" xfId="25976"/>
    <cellStyle name="Normal 5 5 2 6 2 4 4" xfId="25977"/>
    <cellStyle name="Normal 5 5 2 6 2 5" xfId="25978"/>
    <cellStyle name="Normal 5 5 2 6 2 5 2" xfId="25979"/>
    <cellStyle name="Normal 5 5 2 6 2 5 2 2" xfId="25980"/>
    <cellStyle name="Normal 5 5 2 6 2 5 3" xfId="25981"/>
    <cellStyle name="Normal 5 5 2 6 2 6" xfId="25982"/>
    <cellStyle name="Normal 5 5 2 6 2 6 2" xfId="25983"/>
    <cellStyle name="Normal 5 5 2 6 2 7" xfId="25984"/>
    <cellStyle name="Normal 5 5 2 6 3" xfId="25985"/>
    <cellStyle name="Normal 5 5 2 6 3 2" xfId="25986"/>
    <cellStyle name="Normal 5 5 2 6 3 2 2" xfId="25987"/>
    <cellStyle name="Normal 5 5 2 6 3 2 2 2" xfId="25988"/>
    <cellStyle name="Normal 5 5 2 6 3 2 2 2 2" xfId="25989"/>
    <cellStyle name="Normal 5 5 2 6 3 2 2 3" xfId="25990"/>
    <cellStyle name="Normal 5 5 2 6 3 2 3" xfId="25991"/>
    <cellStyle name="Normal 5 5 2 6 3 2 3 2" xfId="25992"/>
    <cellStyle name="Normal 5 5 2 6 3 2 4" xfId="25993"/>
    <cellStyle name="Normal 5 5 2 6 3 3" xfId="25994"/>
    <cellStyle name="Normal 5 5 2 6 3 3 2" xfId="25995"/>
    <cellStyle name="Normal 5 5 2 6 3 3 2 2" xfId="25996"/>
    <cellStyle name="Normal 5 5 2 6 3 3 3" xfId="25997"/>
    <cellStyle name="Normal 5 5 2 6 3 4" xfId="25998"/>
    <cellStyle name="Normal 5 5 2 6 3 4 2" xfId="25999"/>
    <cellStyle name="Normal 5 5 2 6 3 5" xfId="26000"/>
    <cellStyle name="Normal 5 5 2 6 4" xfId="26001"/>
    <cellStyle name="Normal 5 5 2 6 4 2" xfId="26002"/>
    <cellStyle name="Normal 5 5 2 6 4 2 2" xfId="26003"/>
    <cellStyle name="Normal 5 5 2 6 4 2 2 2" xfId="26004"/>
    <cellStyle name="Normal 5 5 2 6 4 2 3" xfId="26005"/>
    <cellStyle name="Normal 5 5 2 6 4 3" xfId="26006"/>
    <cellStyle name="Normal 5 5 2 6 4 3 2" xfId="26007"/>
    <cellStyle name="Normal 5 5 2 6 4 4" xfId="26008"/>
    <cellStyle name="Normal 5 5 2 6 5" xfId="26009"/>
    <cellStyle name="Normal 5 5 2 6 5 2" xfId="26010"/>
    <cellStyle name="Normal 5 5 2 6 5 2 2" xfId="26011"/>
    <cellStyle name="Normal 5 5 2 6 5 2 2 2" xfId="26012"/>
    <cellStyle name="Normal 5 5 2 6 5 2 3" xfId="26013"/>
    <cellStyle name="Normal 5 5 2 6 5 3" xfId="26014"/>
    <cellStyle name="Normal 5 5 2 6 5 3 2" xfId="26015"/>
    <cellStyle name="Normal 5 5 2 6 5 4" xfId="26016"/>
    <cellStyle name="Normal 5 5 2 6 6" xfId="26017"/>
    <cellStyle name="Normal 5 5 2 6 6 2" xfId="26018"/>
    <cellStyle name="Normal 5 5 2 6 6 2 2" xfId="26019"/>
    <cellStyle name="Normal 5 5 2 6 6 3" xfId="26020"/>
    <cellStyle name="Normal 5 5 2 6 7" xfId="26021"/>
    <cellStyle name="Normal 5 5 2 6 7 2" xfId="26022"/>
    <cellStyle name="Normal 5 5 2 6 8" xfId="26023"/>
    <cellStyle name="Normal 5 5 2 7" xfId="26024"/>
    <cellStyle name="Normal 5 5 2 7 2" xfId="26025"/>
    <cellStyle name="Normal 5 5 2 7 2 2" xfId="26026"/>
    <cellStyle name="Normal 5 5 2 7 2 2 2" xfId="26027"/>
    <cellStyle name="Normal 5 5 2 7 2 2 2 2" xfId="26028"/>
    <cellStyle name="Normal 5 5 2 7 2 2 2 2 2" xfId="26029"/>
    <cellStyle name="Normal 5 5 2 7 2 2 2 3" xfId="26030"/>
    <cellStyle name="Normal 5 5 2 7 2 2 3" xfId="26031"/>
    <cellStyle name="Normal 5 5 2 7 2 2 3 2" xfId="26032"/>
    <cellStyle name="Normal 5 5 2 7 2 2 4" xfId="26033"/>
    <cellStyle name="Normal 5 5 2 7 2 3" xfId="26034"/>
    <cellStyle name="Normal 5 5 2 7 2 3 2" xfId="26035"/>
    <cellStyle name="Normal 5 5 2 7 2 3 2 2" xfId="26036"/>
    <cellStyle name="Normal 5 5 2 7 2 3 3" xfId="26037"/>
    <cellStyle name="Normal 5 5 2 7 2 4" xfId="26038"/>
    <cellStyle name="Normal 5 5 2 7 2 4 2" xfId="26039"/>
    <cellStyle name="Normal 5 5 2 7 2 5" xfId="26040"/>
    <cellStyle name="Normal 5 5 2 7 3" xfId="26041"/>
    <cellStyle name="Normal 5 5 2 7 3 2" xfId="26042"/>
    <cellStyle name="Normal 5 5 2 7 3 2 2" xfId="26043"/>
    <cellStyle name="Normal 5 5 2 7 3 2 2 2" xfId="26044"/>
    <cellStyle name="Normal 5 5 2 7 3 2 3" xfId="26045"/>
    <cellStyle name="Normal 5 5 2 7 3 3" xfId="26046"/>
    <cellStyle name="Normal 5 5 2 7 3 3 2" xfId="26047"/>
    <cellStyle name="Normal 5 5 2 7 3 4" xfId="26048"/>
    <cellStyle name="Normal 5 5 2 7 4" xfId="26049"/>
    <cellStyle name="Normal 5 5 2 7 4 2" xfId="26050"/>
    <cellStyle name="Normal 5 5 2 7 4 2 2" xfId="26051"/>
    <cellStyle name="Normal 5 5 2 7 4 2 2 2" xfId="26052"/>
    <cellStyle name="Normal 5 5 2 7 4 2 3" xfId="26053"/>
    <cellStyle name="Normal 5 5 2 7 4 3" xfId="26054"/>
    <cellStyle name="Normal 5 5 2 7 4 3 2" xfId="26055"/>
    <cellStyle name="Normal 5 5 2 7 4 4" xfId="26056"/>
    <cellStyle name="Normal 5 5 2 7 5" xfId="26057"/>
    <cellStyle name="Normal 5 5 2 7 5 2" xfId="26058"/>
    <cellStyle name="Normal 5 5 2 7 5 2 2" xfId="26059"/>
    <cellStyle name="Normal 5 5 2 7 5 3" xfId="26060"/>
    <cellStyle name="Normal 5 5 2 7 6" xfId="26061"/>
    <cellStyle name="Normal 5 5 2 7 6 2" xfId="26062"/>
    <cellStyle name="Normal 5 5 2 7 7" xfId="26063"/>
    <cellStyle name="Normal 5 5 2 8" xfId="26064"/>
    <cellStyle name="Normal 5 5 2 8 2" xfId="26065"/>
    <cellStyle name="Normal 5 5 2 8 2 2" xfId="26066"/>
    <cellStyle name="Normal 5 5 2 8 2 2 2" xfId="26067"/>
    <cellStyle name="Normal 5 5 2 8 2 2 2 2" xfId="26068"/>
    <cellStyle name="Normal 5 5 2 8 2 2 3" xfId="26069"/>
    <cellStyle name="Normal 5 5 2 8 2 3" xfId="26070"/>
    <cellStyle name="Normal 5 5 2 8 2 3 2" xfId="26071"/>
    <cellStyle name="Normal 5 5 2 8 2 4" xfId="26072"/>
    <cellStyle name="Normal 5 5 2 8 3" xfId="26073"/>
    <cellStyle name="Normal 5 5 2 8 3 2" xfId="26074"/>
    <cellStyle name="Normal 5 5 2 8 3 2 2" xfId="26075"/>
    <cellStyle name="Normal 5 5 2 8 3 2 2 2" xfId="26076"/>
    <cellStyle name="Normal 5 5 2 8 3 2 3" xfId="26077"/>
    <cellStyle name="Normal 5 5 2 8 3 3" xfId="26078"/>
    <cellStyle name="Normal 5 5 2 8 3 3 2" xfId="26079"/>
    <cellStyle name="Normal 5 5 2 8 3 4" xfId="26080"/>
    <cellStyle name="Normal 5 5 2 8 4" xfId="26081"/>
    <cellStyle name="Normal 5 5 2 8 4 2" xfId="26082"/>
    <cellStyle name="Normal 5 5 2 8 4 2 2" xfId="26083"/>
    <cellStyle name="Normal 5 5 2 8 4 3" xfId="26084"/>
    <cellStyle name="Normal 5 5 2 8 5" xfId="26085"/>
    <cellStyle name="Normal 5 5 2 8 5 2" xfId="26086"/>
    <cellStyle name="Normal 5 5 2 8 6" xfId="26087"/>
    <cellStyle name="Normal 5 5 2 9" xfId="26088"/>
    <cellStyle name="Normal 5 5 2 9 2" xfId="26089"/>
    <cellStyle name="Normal 5 5 2 9 2 2" xfId="26090"/>
    <cellStyle name="Normal 5 5 2 9 2 2 2" xfId="26091"/>
    <cellStyle name="Normal 5 5 2 9 2 3" xfId="26092"/>
    <cellStyle name="Normal 5 5 2 9 3" xfId="26093"/>
    <cellStyle name="Normal 5 5 2 9 3 2" xfId="26094"/>
    <cellStyle name="Normal 5 5 2 9 4" xfId="26095"/>
    <cellStyle name="Normal 5 5 3" xfId="26096"/>
    <cellStyle name="Normal 5 5 3 10" xfId="26097"/>
    <cellStyle name="Normal 5 5 3 10 2" xfId="26098"/>
    <cellStyle name="Normal 5 5 3 10 2 2" xfId="26099"/>
    <cellStyle name="Normal 5 5 3 10 3" xfId="26100"/>
    <cellStyle name="Normal 5 5 3 11" xfId="26101"/>
    <cellStyle name="Normal 5 5 3 11 2" xfId="26102"/>
    <cellStyle name="Normal 5 5 3 12" xfId="26103"/>
    <cellStyle name="Normal 5 5 3 13" xfId="26104"/>
    <cellStyle name="Normal 5 5 3 2" xfId="26105"/>
    <cellStyle name="Normal 5 5 3 2 2" xfId="26106"/>
    <cellStyle name="Normal 5 5 3 2 2 2" xfId="26107"/>
    <cellStyle name="Normal 5 5 3 2 2 2 2" xfId="26108"/>
    <cellStyle name="Normal 5 5 3 2 2 2 2 2" xfId="26109"/>
    <cellStyle name="Normal 5 5 3 2 2 2 2 2 2" xfId="26110"/>
    <cellStyle name="Normal 5 5 3 2 2 2 2 2 2 2" xfId="26111"/>
    <cellStyle name="Normal 5 5 3 2 2 2 2 2 3" xfId="26112"/>
    <cellStyle name="Normal 5 5 3 2 2 2 2 3" xfId="26113"/>
    <cellStyle name="Normal 5 5 3 2 2 2 2 3 2" xfId="26114"/>
    <cellStyle name="Normal 5 5 3 2 2 2 2 4" xfId="26115"/>
    <cellStyle name="Normal 5 5 3 2 2 2 3" xfId="26116"/>
    <cellStyle name="Normal 5 5 3 2 2 2 3 2" xfId="26117"/>
    <cellStyle name="Normal 5 5 3 2 2 2 3 2 2" xfId="26118"/>
    <cellStyle name="Normal 5 5 3 2 2 2 3 3" xfId="26119"/>
    <cellStyle name="Normal 5 5 3 2 2 2 4" xfId="26120"/>
    <cellStyle name="Normal 5 5 3 2 2 2 4 2" xfId="26121"/>
    <cellStyle name="Normal 5 5 3 2 2 2 5" xfId="26122"/>
    <cellStyle name="Normal 5 5 3 2 2 3" xfId="26123"/>
    <cellStyle name="Normal 5 5 3 2 2 3 2" xfId="26124"/>
    <cellStyle name="Normal 5 5 3 2 2 3 2 2" xfId="26125"/>
    <cellStyle name="Normal 5 5 3 2 2 3 2 2 2" xfId="26126"/>
    <cellStyle name="Normal 5 5 3 2 2 3 2 3" xfId="26127"/>
    <cellStyle name="Normal 5 5 3 2 2 3 3" xfId="26128"/>
    <cellStyle name="Normal 5 5 3 2 2 3 3 2" xfId="26129"/>
    <cellStyle name="Normal 5 5 3 2 2 3 4" xfId="26130"/>
    <cellStyle name="Normal 5 5 3 2 2 4" xfId="26131"/>
    <cellStyle name="Normal 5 5 3 2 2 4 2" xfId="26132"/>
    <cellStyle name="Normal 5 5 3 2 2 4 2 2" xfId="26133"/>
    <cellStyle name="Normal 5 5 3 2 2 4 2 2 2" xfId="26134"/>
    <cellStyle name="Normal 5 5 3 2 2 4 2 3" xfId="26135"/>
    <cellStyle name="Normal 5 5 3 2 2 4 3" xfId="26136"/>
    <cellStyle name="Normal 5 5 3 2 2 4 3 2" xfId="26137"/>
    <cellStyle name="Normal 5 5 3 2 2 4 4" xfId="26138"/>
    <cellStyle name="Normal 5 5 3 2 2 5" xfId="26139"/>
    <cellStyle name="Normal 5 5 3 2 2 5 2" xfId="26140"/>
    <cellStyle name="Normal 5 5 3 2 2 5 2 2" xfId="26141"/>
    <cellStyle name="Normal 5 5 3 2 2 5 3" xfId="26142"/>
    <cellStyle name="Normal 5 5 3 2 2 6" xfId="26143"/>
    <cellStyle name="Normal 5 5 3 2 2 6 2" xfId="26144"/>
    <cellStyle name="Normal 5 5 3 2 2 7" xfId="26145"/>
    <cellStyle name="Normal 5 5 3 2 3" xfId="26146"/>
    <cellStyle name="Normal 5 5 3 2 3 2" xfId="26147"/>
    <cellStyle name="Normal 5 5 3 2 3 2 2" xfId="26148"/>
    <cellStyle name="Normal 5 5 3 2 3 2 2 2" xfId="26149"/>
    <cellStyle name="Normal 5 5 3 2 3 2 2 2 2" xfId="26150"/>
    <cellStyle name="Normal 5 5 3 2 3 2 2 3" xfId="26151"/>
    <cellStyle name="Normal 5 5 3 2 3 2 3" xfId="26152"/>
    <cellStyle name="Normal 5 5 3 2 3 2 3 2" xfId="26153"/>
    <cellStyle name="Normal 5 5 3 2 3 2 4" xfId="26154"/>
    <cellStyle name="Normal 5 5 3 2 3 3" xfId="26155"/>
    <cellStyle name="Normal 5 5 3 2 3 3 2" xfId="26156"/>
    <cellStyle name="Normal 5 5 3 2 3 3 2 2" xfId="26157"/>
    <cellStyle name="Normal 5 5 3 2 3 3 2 2 2" xfId="26158"/>
    <cellStyle name="Normal 5 5 3 2 3 3 2 3" xfId="26159"/>
    <cellStyle name="Normal 5 5 3 2 3 3 3" xfId="26160"/>
    <cellStyle name="Normal 5 5 3 2 3 3 3 2" xfId="26161"/>
    <cellStyle name="Normal 5 5 3 2 3 3 4" xfId="26162"/>
    <cellStyle name="Normal 5 5 3 2 3 4" xfId="26163"/>
    <cellStyle name="Normal 5 5 3 2 3 4 2" xfId="26164"/>
    <cellStyle name="Normal 5 5 3 2 3 4 2 2" xfId="26165"/>
    <cellStyle name="Normal 5 5 3 2 3 4 3" xfId="26166"/>
    <cellStyle name="Normal 5 5 3 2 3 5" xfId="26167"/>
    <cellStyle name="Normal 5 5 3 2 3 5 2" xfId="26168"/>
    <cellStyle name="Normal 5 5 3 2 3 6" xfId="26169"/>
    <cellStyle name="Normal 5 5 3 2 4" xfId="26170"/>
    <cellStyle name="Normal 5 5 3 2 4 2" xfId="26171"/>
    <cellStyle name="Normal 5 5 3 2 4 2 2" xfId="26172"/>
    <cellStyle name="Normal 5 5 3 2 4 2 2 2" xfId="26173"/>
    <cellStyle name="Normal 5 5 3 2 4 2 3" xfId="26174"/>
    <cellStyle name="Normal 5 5 3 2 4 3" xfId="26175"/>
    <cellStyle name="Normal 5 5 3 2 4 3 2" xfId="26176"/>
    <cellStyle name="Normal 5 5 3 2 4 4" xfId="26177"/>
    <cellStyle name="Normal 5 5 3 2 5" xfId="26178"/>
    <cellStyle name="Normal 5 5 3 2 5 2" xfId="26179"/>
    <cellStyle name="Normal 5 5 3 2 5 2 2" xfId="26180"/>
    <cellStyle name="Normal 5 5 3 2 5 2 2 2" xfId="26181"/>
    <cellStyle name="Normal 5 5 3 2 5 2 3" xfId="26182"/>
    <cellStyle name="Normal 5 5 3 2 5 3" xfId="26183"/>
    <cellStyle name="Normal 5 5 3 2 5 3 2" xfId="26184"/>
    <cellStyle name="Normal 5 5 3 2 5 4" xfId="26185"/>
    <cellStyle name="Normal 5 5 3 2 6" xfId="26186"/>
    <cellStyle name="Normal 5 5 3 2 6 2" xfId="26187"/>
    <cellStyle name="Normal 5 5 3 2 6 2 2" xfId="26188"/>
    <cellStyle name="Normal 5 5 3 2 6 3" xfId="26189"/>
    <cellStyle name="Normal 5 5 3 2 7" xfId="26190"/>
    <cellStyle name="Normal 5 5 3 2 7 2" xfId="26191"/>
    <cellStyle name="Normal 5 5 3 2 8" xfId="26192"/>
    <cellStyle name="Normal 5 5 3 2 9" xfId="26193"/>
    <cellStyle name="Normal 5 5 3 3" xfId="26194"/>
    <cellStyle name="Normal 5 5 3 3 2" xfId="26195"/>
    <cellStyle name="Normal 5 5 3 3 2 2" xfId="26196"/>
    <cellStyle name="Normal 5 5 3 3 2 2 2" xfId="26197"/>
    <cellStyle name="Normal 5 5 3 3 2 2 2 2" xfId="26198"/>
    <cellStyle name="Normal 5 5 3 3 2 2 2 2 2" xfId="26199"/>
    <cellStyle name="Normal 5 5 3 3 2 2 2 2 2 2" xfId="26200"/>
    <cellStyle name="Normal 5 5 3 3 2 2 2 2 3" xfId="26201"/>
    <cellStyle name="Normal 5 5 3 3 2 2 2 3" xfId="26202"/>
    <cellStyle name="Normal 5 5 3 3 2 2 2 3 2" xfId="26203"/>
    <cellStyle name="Normal 5 5 3 3 2 2 2 4" xfId="26204"/>
    <cellStyle name="Normal 5 5 3 3 2 2 3" xfId="26205"/>
    <cellStyle name="Normal 5 5 3 3 2 2 3 2" xfId="26206"/>
    <cellStyle name="Normal 5 5 3 3 2 2 3 2 2" xfId="26207"/>
    <cellStyle name="Normal 5 5 3 3 2 2 3 3" xfId="26208"/>
    <cellStyle name="Normal 5 5 3 3 2 2 4" xfId="26209"/>
    <cellStyle name="Normal 5 5 3 3 2 2 4 2" xfId="26210"/>
    <cellStyle name="Normal 5 5 3 3 2 2 5" xfId="26211"/>
    <cellStyle name="Normal 5 5 3 3 2 3" xfId="26212"/>
    <cellStyle name="Normal 5 5 3 3 2 3 2" xfId="26213"/>
    <cellStyle name="Normal 5 5 3 3 2 3 2 2" xfId="26214"/>
    <cellStyle name="Normal 5 5 3 3 2 3 2 2 2" xfId="26215"/>
    <cellStyle name="Normal 5 5 3 3 2 3 2 3" xfId="26216"/>
    <cellStyle name="Normal 5 5 3 3 2 3 3" xfId="26217"/>
    <cellStyle name="Normal 5 5 3 3 2 3 3 2" xfId="26218"/>
    <cellStyle name="Normal 5 5 3 3 2 3 4" xfId="26219"/>
    <cellStyle name="Normal 5 5 3 3 2 4" xfId="26220"/>
    <cellStyle name="Normal 5 5 3 3 2 4 2" xfId="26221"/>
    <cellStyle name="Normal 5 5 3 3 2 4 2 2" xfId="26222"/>
    <cellStyle name="Normal 5 5 3 3 2 4 2 2 2" xfId="26223"/>
    <cellStyle name="Normal 5 5 3 3 2 4 2 3" xfId="26224"/>
    <cellStyle name="Normal 5 5 3 3 2 4 3" xfId="26225"/>
    <cellStyle name="Normal 5 5 3 3 2 4 3 2" xfId="26226"/>
    <cellStyle name="Normal 5 5 3 3 2 4 4" xfId="26227"/>
    <cellStyle name="Normal 5 5 3 3 2 5" xfId="26228"/>
    <cellStyle name="Normal 5 5 3 3 2 5 2" xfId="26229"/>
    <cellStyle name="Normal 5 5 3 3 2 5 2 2" xfId="26230"/>
    <cellStyle name="Normal 5 5 3 3 2 5 3" xfId="26231"/>
    <cellStyle name="Normal 5 5 3 3 2 6" xfId="26232"/>
    <cellStyle name="Normal 5 5 3 3 2 6 2" xfId="26233"/>
    <cellStyle name="Normal 5 5 3 3 2 7" xfId="26234"/>
    <cellStyle name="Normal 5 5 3 3 3" xfId="26235"/>
    <cellStyle name="Normal 5 5 3 3 3 2" xfId="26236"/>
    <cellStyle name="Normal 5 5 3 3 3 2 2" xfId="26237"/>
    <cellStyle name="Normal 5 5 3 3 3 2 2 2" xfId="26238"/>
    <cellStyle name="Normal 5 5 3 3 3 2 2 2 2" xfId="26239"/>
    <cellStyle name="Normal 5 5 3 3 3 2 2 3" xfId="26240"/>
    <cellStyle name="Normal 5 5 3 3 3 2 3" xfId="26241"/>
    <cellStyle name="Normal 5 5 3 3 3 2 3 2" xfId="26242"/>
    <cellStyle name="Normal 5 5 3 3 3 2 4" xfId="26243"/>
    <cellStyle name="Normal 5 5 3 3 3 3" xfId="26244"/>
    <cellStyle name="Normal 5 5 3 3 3 3 2" xfId="26245"/>
    <cellStyle name="Normal 5 5 3 3 3 3 2 2" xfId="26246"/>
    <cellStyle name="Normal 5 5 3 3 3 3 2 2 2" xfId="26247"/>
    <cellStyle name="Normal 5 5 3 3 3 3 2 3" xfId="26248"/>
    <cellStyle name="Normal 5 5 3 3 3 3 3" xfId="26249"/>
    <cellStyle name="Normal 5 5 3 3 3 3 3 2" xfId="26250"/>
    <cellStyle name="Normal 5 5 3 3 3 3 4" xfId="26251"/>
    <cellStyle name="Normal 5 5 3 3 3 4" xfId="26252"/>
    <cellStyle name="Normal 5 5 3 3 3 4 2" xfId="26253"/>
    <cellStyle name="Normal 5 5 3 3 3 4 2 2" xfId="26254"/>
    <cellStyle name="Normal 5 5 3 3 3 4 3" xfId="26255"/>
    <cellStyle name="Normal 5 5 3 3 3 5" xfId="26256"/>
    <cellStyle name="Normal 5 5 3 3 3 5 2" xfId="26257"/>
    <cellStyle name="Normal 5 5 3 3 3 6" xfId="26258"/>
    <cellStyle name="Normal 5 5 3 3 4" xfId="26259"/>
    <cellStyle name="Normal 5 5 3 3 4 2" xfId="26260"/>
    <cellStyle name="Normal 5 5 3 3 4 2 2" xfId="26261"/>
    <cellStyle name="Normal 5 5 3 3 4 2 2 2" xfId="26262"/>
    <cellStyle name="Normal 5 5 3 3 4 2 3" xfId="26263"/>
    <cellStyle name="Normal 5 5 3 3 4 3" xfId="26264"/>
    <cellStyle name="Normal 5 5 3 3 4 3 2" xfId="26265"/>
    <cellStyle name="Normal 5 5 3 3 4 4" xfId="26266"/>
    <cellStyle name="Normal 5 5 3 3 5" xfId="26267"/>
    <cellStyle name="Normal 5 5 3 3 5 2" xfId="26268"/>
    <cellStyle name="Normal 5 5 3 3 5 2 2" xfId="26269"/>
    <cellStyle name="Normal 5 5 3 3 5 2 2 2" xfId="26270"/>
    <cellStyle name="Normal 5 5 3 3 5 2 3" xfId="26271"/>
    <cellStyle name="Normal 5 5 3 3 5 3" xfId="26272"/>
    <cellStyle name="Normal 5 5 3 3 5 3 2" xfId="26273"/>
    <cellStyle name="Normal 5 5 3 3 5 4" xfId="26274"/>
    <cellStyle name="Normal 5 5 3 3 6" xfId="26275"/>
    <cellStyle name="Normal 5 5 3 3 6 2" xfId="26276"/>
    <cellStyle name="Normal 5 5 3 3 6 2 2" xfId="26277"/>
    <cellStyle name="Normal 5 5 3 3 6 3" xfId="26278"/>
    <cellStyle name="Normal 5 5 3 3 7" xfId="26279"/>
    <cellStyle name="Normal 5 5 3 3 7 2" xfId="26280"/>
    <cellStyle name="Normal 5 5 3 3 8" xfId="26281"/>
    <cellStyle name="Normal 5 5 3 3 9" xfId="26282"/>
    <cellStyle name="Normal 5 5 3 4" xfId="26283"/>
    <cellStyle name="Normal 5 5 3 4 2" xfId="26284"/>
    <cellStyle name="Normal 5 5 3 4 2 2" xfId="26285"/>
    <cellStyle name="Normal 5 5 3 4 2 2 2" xfId="26286"/>
    <cellStyle name="Normal 5 5 3 4 2 2 2 2" xfId="26287"/>
    <cellStyle name="Normal 5 5 3 4 2 2 2 2 2" xfId="26288"/>
    <cellStyle name="Normal 5 5 3 4 2 2 2 2 2 2" xfId="26289"/>
    <cellStyle name="Normal 5 5 3 4 2 2 2 2 3" xfId="26290"/>
    <cellStyle name="Normal 5 5 3 4 2 2 2 3" xfId="26291"/>
    <cellStyle name="Normal 5 5 3 4 2 2 2 3 2" xfId="26292"/>
    <cellStyle name="Normal 5 5 3 4 2 2 2 4" xfId="26293"/>
    <cellStyle name="Normal 5 5 3 4 2 2 3" xfId="26294"/>
    <cellStyle name="Normal 5 5 3 4 2 2 3 2" xfId="26295"/>
    <cellStyle name="Normal 5 5 3 4 2 2 3 2 2" xfId="26296"/>
    <cellStyle name="Normal 5 5 3 4 2 2 3 3" xfId="26297"/>
    <cellStyle name="Normal 5 5 3 4 2 2 4" xfId="26298"/>
    <cellStyle name="Normal 5 5 3 4 2 2 4 2" xfId="26299"/>
    <cellStyle name="Normal 5 5 3 4 2 2 5" xfId="26300"/>
    <cellStyle name="Normal 5 5 3 4 2 3" xfId="26301"/>
    <cellStyle name="Normal 5 5 3 4 2 3 2" xfId="26302"/>
    <cellStyle name="Normal 5 5 3 4 2 3 2 2" xfId="26303"/>
    <cellStyle name="Normal 5 5 3 4 2 3 2 2 2" xfId="26304"/>
    <cellStyle name="Normal 5 5 3 4 2 3 2 3" xfId="26305"/>
    <cellStyle name="Normal 5 5 3 4 2 3 3" xfId="26306"/>
    <cellStyle name="Normal 5 5 3 4 2 3 3 2" xfId="26307"/>
    <cellStyle name="Normal 5 5 3 4 2 3 4" xfId="26308"/>
    <cellStyle name="Normal 5 5 3 4 2 4" xfId="26309"/>
    <cellStyle name="Normal 5 5 3 4 2 4 2" xfId="26310"/>
    <cellStyle name="Normal 5 5 3 4 2 4 2 2" xfId="26311"/>
    <cellStyle name="Normal 5 5 3 4 2 4 2 2 2" xfId="26312"/>
    <cellStyle name="Normal 5 5 3 4 2 4 2 3" xfId="26313"/>
    <cellStyle name="Normal 5 5 3 4 2 4 3" xfId="26314"/>
    <cellStyle name="Normal 5 5 3 4 2 4 3 2" xfId="26315"/>
    <cellStyle name="Normal 5 5 3 4 2 4 4" xfId="26316"/>
    <cellStyle name="Normal 5 5 3 4 2 5" xfId="26317"/>
    <cellStyle name="Normal 5 5 3 4 2 5 2" xfId="26318"/>
    <cellStyle name="Normal 5 5 3 4 2 5 2 2" xfId="26319"/>
    <cellStyle name="Normal 5 5 3 4 2 5 3" xfId="26320"/>
    <cellStyle name="Normal 5 5 3 4 2 6" xfId="26321"/>
    <cellStyle name="Normal 5 5 3 4 2 6 2" xfId="26322"/>
    <cellStyle name="Normal 5 5 3 4 2 7" xfId="26323"/>
    <cellStyle name="Normal 5 5 3 4 3" xfId="26324"/>
    <cellStyle name="Normal 5 5 3 4 3 2" xfId="26325"/>
    <cellStyle name="Normal 5 5 3 4 3 2 2" xfId="26326"/>
    <cellStyle name="Normal 5 5 3 4 3 2 2 2" xfId="26327"/>
    <cellStyle name="Normal 5 5 3 4 3 2 2 2 2" xfId="26328"/>
    <cellStyle name="Normal 5 5 3 4 3 2 2 3" xfId="26329"/>
    <cellStyle name="Normal 5 5 3 4 3 2 3" xfId="26330"/>
    <cellStyle name="Normal 5 5 3 4 3 2 3 2" xfId="26331"/>
    <cellStyle name="Normal 5 5 3 4 3 2 4" xfId="26332"/>
    <cellStyle name="Normal 5 5 3 4 3 3" xfId="26333"/>
    <cellStyle name="Normal 5 5 3 4 3 3 2" xfId="26334"/>
    <cellStyle name="Normal 5 5 3 4 3 3 2 2" xfId="26335"/>
    <cellStyle name="Normal 5 5 3 4 3 3 3" xfId="26336"/>
    <cellStyle name="Normal 5 5 3 4 3 4" xfId="26337"/>
    <cellStyle name="Normal 5 5 3 4 3 4 2" xfId="26338"/>
    <cellStyle name="Normal 5 5 3 4 3 5" xfId="26339"/>
    <cellStyle name="Normal 5 5 3 4 4" xfId="26340"/>
    <cellStyle name="Normal 5 5 3 4 4 2" xfId="26341"/>
    <cellStyle name="Normal 5 5 3 4 4 2 2" xfId="26342"/>
    <cellStyle name="Normal 5 5 3 4 4 2 2 2" xfId="26343"/>
    <cellStyle name="Normal 5 5 3 4 4 2 3" xfId="26344"/>
    <cellStyle name="Normal 5 5 3 4 4 3" xfId="26345"/>
    <cellStyle name="Normal 5 5 3 4 4 3 2" xfId="26346"/>
    <cellStyle name="Normal 5 5 3 4 4 4" xfId="26347"/>
    <cellStyle name="Normal 5 5 3 4 5" xfId="26348"/>
    <cellStyle name="Normal 5 5 3 4 5 2" xfId="26349"/>
    <cellStyle name="Normal 5 5 3 4 5 2 2" xfId="26350"/>
    <cellStyle name="Normal 5 5 3 4 5 2 2 2" xfId="26351"/>
    <cellStyle name="Normal 5 5 3 4 5 2 3" xfId="26352"/>
    <cellStyle name="Normal 5 5 3 4 5 3" xfId="26353"/>
    <cellStyle name="Normal 5 5 3 4 5 3 2" xfId="26354"/>
    <cellStyle name="Normal 5 5 3 4 5 4" xfId="26355"/>
    <cellStyle name="Normal 5 5 3 4 6" xfId="26356"/>
    <cellStyle name="Normal 5 5 3 4 6 2" xfId="26357"/>
    <cellStyle name="Normal 5 5 3 4 6 2 2" xfId="26358"/>
    <cellStyle name="Normal 5 5 3 4 6 3" xfId="26359"/>
    <cellStyle name="Normal 5 5 3 4 7" xfId="26360"/>
    <cellStyle name="Normal 5 5 3 4 7 2" xfId="26361"/>
    <cellStyle name="Normal 5 5 3 4 8" xfId="26362"/>
    <cellStyle name="Normal 5 5 3 5" xfId="26363"/>
    <cellStyle name="Normal 5 5 3 5 2" xfId="26364"/>
    <cellStyle name="Normal 5 5 3 5 2 2" xfId="26365"/>
    <cellStyle name="Normal 5 5 3 5 2 2 2" xfId="26366"/>
    <cellStyle name="Normal 5 5 3 5 2 2 2 2" xfId="26367"/>
    <cellStyle name="Normal 5 5 3 5 2 2 2 2 2" xfId="26368"/>
    <cellStyle name="Normal 5 5 3 5 2 2 2 2 2 2" xfId="26369"/>
    <cellStyle name="Normal 5 5 3 5 2 2 2 2 3" xfId="26370"/>
    <cellStyle name="Normal 5 5 3 5 2 2 2 3" xfId="26371"/>
    <cellStyle name="Normal 5 5 3 5 2 2 2 3 2" xfId="26372"/>
    <cellStyle name="Normal 5 5 3 5 2 2 2 4" xfId="26373"/>
    <cellStyle name="Normal 5 5 3 5 2 2 3" xfId="26374"/>
    <cellStyle name="Normal 5 5 3 5 2 2 3 2" xfId="26375"/>
    <cellStyle name="Normal 5 5 3 5 2 2 3 2 2" xfId="26376"/>
    <cellStyle name="Normal 5 5 3 5 2 2 3 3" xfId="26377"/>
    <cellStyle name="Normal 5 5 3 5 2 2 4" xfId="26378"/>
    <cellStyle name="Normal 5 5 3 5 2 2 4 2" xfId="26379"/>
    <cellStyle name="Normal 5 5 3 5 2 2 5" xfId="26380"/>
    <cellStyle name="Normal 5 5 3 5 2 3" xfId="26381"/>
    <cellStyle name="Normal 5 5 3 5 2 3 2" xfId="26382"/>
    <cellStyle name="Normal 5 5 3 5 2 3 2 2" xfId="26383"/>
    <cellStyle name="Normal 5 5 3 5 2 3 2 2 2" xfId="26384"/>
    <cellStyle name="Normal 5 5 3 5 2 3 2 3" xfId="26385"/>
    <cellStyle name="Normal 5 5 3 5 2 3 3" xfId="26386"/>
    <cellStyle name="Normal 5 5 3 5 2 3 3 2" xfId="26387"/>
    <cellStyle name="Normal 5 5 3 5 2 3 4" xfId="26388"/>
    <cellStyle name="Normal 5 5 3 5 2 4" xfId="26389"/>
    <cellStyle name="Normal 5 5 3 5 2 4 2" xfId="26390"/>
    <cellStyle name="Normal 5 5 3 5 2 4 2 2" xfId="26391"/>
    <cellStyle name="Normal 5 5 3 5 2 4 2 2 2" xfId="26392"/>
    <cellStyle name="Normal 5 5 3 5 2 4 2 3" xfId="26393"/>
    <cellStyle name="Normal 5 5 3 5 2 4 3" xfId="26394"/>
    <cellStyle name="Normal 5 5 3 5 2 4 3 2" xfId="26395"/>
    <cellStyle name="Normal 5 5 3 5 2 4 4" xfId="26396"/>
    <cellStyle name="Normal 5 5 3 5 2 5" xfId="26397"/>
    <cellStyle name="Normal 5 5 3 5 2 5 2" xfId="26398"/>
    <cellStyle name="Normal 5 5 3 5 2 5 2 2" xfId="26399"/>
    <cellStyle name="Normal 5 5 3 5 2 5 3" xfId="26400"/>
    <cellStyle name="Normal 5 5 3 5 2 6" xfId="26401"/>
    <cellStyle name="Normal 5 5 3 5 2 6 2" xfId="26402"/>
    <cellStyle name="Normal 5 5 3 5 2 7" xfId="26403"/>
    <cellStyle name="Normal 5 5 3 5 3" xfId="26404"/>
    <cellStyle name="Normal 5 5 3 5 3 2" xfId="26405"/>
    <cellStyle name="Normal 5 5 3 5 3 2 2" xfId="26406"/>
    <cellStyle name="Normal 5 5 3 5 3 2 2 2" xfId="26407"/>
    <cellStyle name="Normal 5 5 3 5 3 2 2 2 2" xfId="26408"/>
    <cellStyle name="Normal 5 5 3 5 3 2 2 3" xfId="26409"/>
    <cellStyle name="Normal 5 5 3 5 3 2 3" xfId="26410"/>
    <cellStyle name="Normal 5 5 3 5 3 2 3 2" xfId="26411"/>
    <cellStyle name="Normal 5 5 3 5 3 2 4" xfId="26412"/>
    <cellStyle name="Normal 5 5 3 5 3 3" xfId="26413"/>
    <cellStyle name="Normal 5 5 3 5 3 3 2" xfId="26414"/>
    <cellStyle name="Normal 5 5 3 5 3 3 2 2" xfId="26415"/>
    <cellStyle name="Normal 5 5 3 5 3 3 3" xfId="26416"/>
    <cellStyle name="Normal 5 5 3 5 3 4" xfId="26417"/>
    <cellStyle name="Normal 5 5 3 5 3 4 2" xfId="26418"/>
    <cellStyle name="Normal 5 5 3 5 3 5" xfId="26419"/>
    <cellStyle name="Normal 5 5 3 5 4" xfId="26420"/>
    <cellStyle name="Normal 5 5 3 5 4 2" xfId="26421"/>
    <cellStyle name="Normal 5 5 3 5 4 2 2" xfId="26422"/>
    <cellStyle name="Normal 5 5 3 5 4 2 2 2" xfId="26423"/>
    <cellStyle name="Normal 5 5 3 5 4 2 3" xfId="26424"/>
    <cellStyle name="Normal 5 5 3 5 4 3" xfId="26425"/>
    <cellStyle name="Normal 5 5 3 5 4 3 2" xfId="26426"/>
    <cellStyle name="Normal 5 5 3 5 4 4" xfId="26427"/>
    <cellStyle name="Normal 5 5 3 5 5" xfId="26428"/>
    <cellStyle name="Normal 5 5 3 5 5 2" xfId="26429"/>
    <cellStyle name="Normal 5 5 3 5 5 2 2" xfId="26430"/>
    <cellStyle name="Normal 5 5 3 5 5 2 2 2" xfId="26431"/>
    <cellStyle name="Normal 5 5 3 5 5 2 3" xfId="26432"/>
    <cellStyle name="Normal 5 5 3 5 5 3" xfId="26433"/>
    <cellStyle name="Normal 5 5 3 5 5 3 2" xfId="26434"/>
    <cellStyle name="Normal 5 5 3 5 5 4" xfId="26435"/>
    <cellStyle name="Normal 5 5 3 5 6" xfId="26436"/>
    <cellStyle name="Normal 5 5 3 5 6 2" xfId="26437"/>
    <cellStyle name="Normal 5 5 3 5 6 2 2" xfId="26438"/>
    <cellStyle name="Normal 5 5 3 5 6 3" xfId="26439"/>
    <cellStyle name="Normal 5 5 3 5 7" xfId="26440"/>
    <cellStyle name="Normal 5 5 3 5 7 2" xfId="26441"/>
    <cellStyle name="Normal 5 5 3 5 8" xfId="26442"/>
    <cellStyle name="Normal 5 5 3 6" xfId="26443"/>
    <cellStyle name="Normal 5 5 3 6 2" xfId="26444"/>
    <cellStyle name="Normal 5 5 3 6 2 2" xfId="26445"/>
    <cellStyle name="Normal 5 5 3 6 2 2 2" xfId="26446"/>
    <cellStyle name="Normal 5 5 3 6 2 2 2 2" xfId="26447"/>
    <cellStyle name="Normal 5 5 3 6 2 2 2 2 2" xfId="26448"/>
    <cellStyle name="Normal 5 5 3 6 2 2 2 3" xfId="26449"/>
    <cellStyle name="Normal 5 5 3 6 2 2 3" xfId="26450"/>
    <cellStyle name="Normal 5 5 3 6 2 2 3 2" xfId="26451"/>
    <cellStyle name="Normal 5 5 3 6 2 2 4" xfId="26452"/>
    <cellStyle name="Normal 5 5 3 6 2 3" xfId="26453"/>
    <cellStyle name="Normal 5 5 3 6 2 3 2" xfId="26454"/>
    <cellStyle name="Normal 5 5 3 6 2 3 2 2" xfId="26455"/>
    <cellStyle name="Normal 5 5 3 6 2 3 3" xfId="26456"/>
    <cellStyle name="Normal 5 5 3 6 2 4" xfId="26457"/>
    <cellStyle name="Normal 5 5 3 6 2 4 2" xfId="26458"/>
    <cellStyle name="Normal 5 5 3 6 2 5" xfId="26459"/>
    <cellStyle name="Normal 5 5 3 6 3" xfId="26460"/>
    <cellStyle name="Normal 5 5 3 6 3 2" xfId="26461"/>
    <cellStyle name="Normal 5 5 3 6 3 2 2" xfId="26462"/>
    <cellStyle name="Normal 5 5 3 6 3 2 2 2" xfId="26463"/>
    <cellStyle name="Normal 5 5 3 6 3 2 3" xfId="26464"/>
    <cellStyle name="Normal 5 5 3 6 3 3" xfId="26465"/>
    <cellStyle name="Normal 5 5 3 6 3 3 2" xfId="26466"/>
    <cellStyle name="Normal 5 5 3 6 3 4" xfId="26467"/>
    <cellStyle name="Normal 5 5 3 6 4" xfId="26468"/>
    <cellStyle name="Normal 5 5 3 6 4 2" xfId="26469"/>
    <cellStyle name="Normal 5 5 3 6 4 2 2" xfId="26470"/>
    <cellStyle name="Normal 5 5 3 6 4 2 2 2" xfId="26471"/>
    <cellStyle name="Normal 5 5 3 6 4 2 3" xfId="26472"/>
    <cellStyle name="Normal 5 5 3 6 4 3" xfId="26473"/>
    <cellStyle name="Normal 5 5 3 6 4 3 2" xfId="26474"/>
    <cellStyle name="Normal 5 5 3 6 4 4" xfId="26475"/>
    <cellStyle name="Normal 5 5 3 6 5" xfId="26476"/>
    <cellStyle name="Normal 5 5 3 6 5 2" xfId="26477"/>
    <cellStyle name="Normal 5 5 3 6 5 2 2" xfId="26478"/>
    <cellStyle name="Normal 5 5 3 6 5 3" xfId="26479"/>
    <cellStyle name="Normal 5 5 3 6 6" xfId="26480"/>
    <cellStyle name="Normal 5 5 3 6 6 2" xfId="26481"/>
    <cellStyle name="Normal 5 5 3 6 7" xfId="26482"/>
    <cellStyle name="Normal 5 5 3 7" xfId="26483"/>
    <cellStyle name="Normal 5 5 3 7 2" xfId="26484"/>
    <cellStyle name="Normal 5 5 3 7 2 2" xfId="26485"/>
    <cellStyle name="Normal 5 5 3 7 2 2 2" xfId="26486"/>
    <cellStyle name="Normal 5 5 3 7 2 2 2 2" xfId="26487"/>
    <cellStyle name="Normal 5 5 3 7 2 2 3" xfId="26488"/>
    <cellStyle name="Normal 5 5 3 7 2 3" xfId="26489"/>
    <cellStyle name="Normal 5 5 3 7 2 3 2" xfId="26490"/>
    <cellStyle name="Normal 5 5 3 7 2 4" xfId="26491"/>
    <cellStyle name="Normal 5 5 3 7 3" xfId="26492"/>
    <cellStyle name="Normal 5 5 3 7 3 2" xfId="26493"/>
    <cellStyle name="Normal 5 5 3 7 3 2 2" xfId="26494"/>
    <cellStyle name="Normal 5 5 3 7 3 2 2 2" xfId="26495"/>
    <cellStyle name="Normal 5 5 3 7 3 2 3" xfId="26496"/>
    <cellStyle name="Normal 5 5 3 7 3 3" xfId="26497"/>
    <cellStyle name="Normal 5 5 3 7 3 3 2" xfId="26498"/>
    <cellStyle name="Normal 5 5 3 7 3 4" xfId="26499"/>
    <cellStyle name="Normal 5 5 3 7 4" xfId="26500"/>
    <cellStyle name="Normal 5 5 3 7 4 2" xfId="26501"/>
    <cellStyle name="Normal 5 5 3 7 4 2 2" xfId="26502"/>
    <cellStyle name="Normal 5 5 3 7 4 3" xfId="26503"/>
    <cellStyle name="Normal 5 5 3 7 5" xfId="26504"/>
    <cellStyle name="Normal 5 5 3 7 5 2" xfId="26505"/>
    <cellStyle name="Normal 5 5 3 7 6" xfId="26506"/>
    <cellStyle name="Normal 5 5 3 8" xfId="26507"/>
    <cellStyle name="Normal 5 5 3 8 2" xfId="26508"/>
    <cellStyle name="Normal 5 5 3 8 2 2" xfId="26509"/>
    <cellStyle name="Normal 5 5 3 8 2 2 2" xfId="26510"/>
    <cellStyle name="Normal 5 5 3 8 2 3" xfId="26511"/>
    <cellStyle name="Normal 5 5 3 8 3" xfId="26512"/>
    <cellStyle name="Normal 5 5 3 8 3 2" xfId="26513"/>
    <cellStyle name="Normal 5 5 3 8 4" xfId="26514"/>
    <cellStyle name="Normal 5 5 3 9" xfId="26515"/>
    <cellStyle name="Normal 5 5 3 9 2" xfId="26516"/>
    <cellStyle name="Normal 5 5 3 9 2 2" xfId="26517"/>
    <cellStyle name="Normal 5 5 3 9 2 2 2" xfId="26518"/>
    <cellStyle name="Normal 5 5 3 9 2 3" xfId="26519"/>
    <cellStyle name="Normal 5 5 3 9 3" xfId="26520"/>
    <cellStyle name="Normal 5 5 3 9 3 2" xfId="26521"/>
    <cellStyle name="Normal 5 5 3 9 4" xfId="26522"/>
    <cellStyle name="Normal 5 5 4" xfId="26523"/>
    <cellStyle name="Normal 5 5 4 2" xfId="26524"/>
    <cellStyle name="Normal 5 5 4 2 2" xfId="26525"/>
    <cellStyle name="Normal 5 5 4 2 2 2" xfId="26526"/>
    <cellStyle name="Normal 5 5 4 2 2 2 2" xfId="26527"/>
    <cellStyle name="Normal 5 5 4 2 2 2 2 2" xfId="26528"/>
    <cellStyle name="Normal 5 5 4 2 2 2 2 2 2" xfId="26529"/>
    <cellStyle name="Normal 5 5 4 2 2 2 2 3" xfId="26530"/>
    <cellStyle name="Normal 5 5 4 2 2 2 3" xfId="26531"/>
    <cellStyle name="Normal 5 5 4 2 2 2 3 2" xfId="26532"/>
    <cellStyle name="Normal 5 5 4 2 2 2 4" xfId="26533"/>
    <cellStyle name="Normal 5 5 4 2 2 3" xfId="26534"/>
    <cellStyle name="Normal 5 5 4 2 2 3 2" xfId="26535"/>
    <cellStyle name="Normal 5 5 4 2 2 3 2 2" xfId="26536"/>
    <cellStyle name="Normal 5 5 4 2 2 3 3" xfId="26537"/>
    <cellStyle name="Normal 5 5 4 2 2 4" xfId="26538"/>
    <cellStyle name="Normal 5 5 4 2 2 4 2" xfId="26539"/>
    <cellStyle name="Normal 5 5 4 2 2 5" xfId="26540"/>
    <cellStyle name="Normal 5 5 4 2 3" xfId="26541"/>
    <cellStyle name="Normal 5 5 4 2 3 2" xfId="26542"/>
    <cellStyle name="Normal 5 5 4 2 3 2 2" xfId="26543"/>
    <cellStyle name="Normal 5 5 4 2 3 2 2 2" xfId="26544"/>
    <cellStyle name="Normal 5 5 4 2 3 2 3" xfId="26545"/>
    <cellStyle name="Normal 5 5 4 2 3 3" xfId="26546"/>
    <cellStyle name="Normal 5 5 4 2 3 3 2" xfId="26547"/>
    <cellStyle name="Normal 5 5 4 2 3 4" xfId="26548"/>
    <cellStyle name="Normal 5 5 4 2 4" xfId="26549"/>
    <cellStyle name="Normal 5 5 4 2 4 2" xfId="26550"/>
    <cellStyle name="Normal 5 5 4 2 4 2 2" xfId="26551"/>
    <cellStyle name="Normal 5 5 4 2 4 2 2 2" xfId="26552"/>
    <cellStyle name="Normal 5 5 4 2 4 2 3" xfId="26553"/>
    <cellStyle name="Normal 5 5 4 2 4 3" xfId="26554"/>
    <cellStyle name="Normal 5 5 4 2 4 3 2" xfId="26555"/>
    <cellStyle name="Normal 5 5 4 2 4 4" xfId="26556"/>
    <cellStyle name="Normal 5 5 4 2 5" xfId="26557"/>
    <cellStyle name="Normal 5 5 4 2 5 2" xfId="26558"/>
    <cellStyle name="Normal 5 5 4 2 5 2 2" xfId="26559"/>
    <cellStyle name="Normal 5 5 4 2 5 3" xfId="26560"/>
    <cellStyle name="Normal 5 5 4 2 6" xfId="26561"/>
    <cellStyle name="Normal 5 5 4 2 6 2" xfId="26562"/>
    <cellStyle name="Normal 5 5 4 2 7" xfId="26563"/>
    <cellStyle name="Normal 5 5 4 3" xfId="26564"/>
    <cellStyle name="Normal 5 5 4 3 2" xfId="26565"/>
    <cellStyle name="Normal 5 5 4 3 2 2" xfId="26566"/>
    <cellStyle name="Normal 5 5 4 3 2 2 2" xfId="26567"/>
    <cellStyle name="Normal 5 5 4 3 2 2 2 2" xfId="26568"/>
    <cellStyle name="Normal 5 5 4 3 2 2 3" xfId="26569"/>
    <cellStyle name="Normal 5 5 4 3 2 3" xfId="26570"/>
    <cellStyle name="Normal 5 5 4 3 2 3 2" xfId="26571"/>
    <cellStyle name="Normal 5 5 4 3 2 4" xfId="26572"/>
    <cellStyle name="Normal 5 5 4 3 3" xfId="26573"/>
    <cellStyle name="Normal 5 5 4 3 3 2" xfId="26574"/>
    <cellStyle name="Normal 5 5 4 3 3 2 2" xfId="26575"/>
    <cellStyle name="Normal 5 5 4 3 3 2 2 2" xfId="26576"/>
    <cellStyle name="Normal 5 5 4 3 3 2 3" xfId="26577"/>
    <cellStyle name="Normal 5 5 4 3 3 3" xfId="26578"/>
    <cellStyle name="Normal 5 5 4 3 3 3 2" xfId="26579"/>
    <cellStyle name="Normal 5 5 4 3 3 4" xfId="26580"/>
    <cellStyle name="Normal 5 5 4 3 4" xfId="26581"/>
    <cellStyle name="Normal 5 5 4 3 4 2" xfId="26582"/>
    <cellStyle name="Normal 5 5 4 3 4 2 2" xfId="26583"/>
    <cellStyle name="Normal 5 5 4 3 4 3" xfId="26584"/>
    <cellStyle name="Normal 5 5 4 3 5" xfId="26585"/>
    <cellStyle name="Normal 5 5 4 3 5 2" xfId="26586"/>
    <cellStyle name="Normal 5 5 4 3 6" xfId="26587"/>
    <cellStyle name="Normal 5 5 4 4" xfId="26588"/>
    <cellStyle name="Normal 5 5 4 4 2" xfId="26589"/>
    <cellStyle name="Normal 5 5 4 4 2 2" xfId="26590"/>
    <cellStyle name="Normal 5 5 4 4 2 2 2" xfId="26591"/>
    <cellStyle name="Normal 5 5 4 4 2 3" xfId="26592"/>
    <cellStyle name="Normal 5 5 4 4 3" xfId="26593"/>
    <cellStyle name="Normal 5 5 4 4 3 2" xfId="26594"/>
    <cellStyle name="Normal 5 5 4 4 4" xfId="26595"/>
    <cellStyle name="Normal 5 5 4 5" xfId="26596"/>
    <cellStyle name="Normal 5 5 4 5 2" xfId="26597"/>
    <cellStyle name="Normal 5 5 4 5 2 2" xfId="26598"/>
    <cellStyle name="Normal 5 5 4 5 2 2 2" xfId="26599"/>
    <cellStyle name="Normal 5 5 4 5 2 3" xfId="26600"/>
    <cellStyle name="Normal 5 5 4 5 3" xfId="26601"/>
    <cellStyle name="Normal 5 5 4 5 3 2" xfId="26602"/>
    <cellStyle name="Normal 5 5 4 5 4" xfId="26603"/>
    <cellStyle name="Normal 5 5 4 6" xfId="26604"/>
    <cellStyle name="Normal 5 5 4 6 2" xfId="26605"/>
    <cellStyle name="Normal 5 5 4 6 2 2" xfId="26606"/>
    <cellStyle name="Normal 5 5 4 6 3" xfId="26607"/>
    <cellStyle name="Normal 5 5 4 7" xfId="26608"/>
    <cellStyle name="Normal 5 5 4 7 2" xfId="26609"/>
    <cellStyle name="Normal 5 5 4 8" xfId="26610"/>
    <cellStyle name="Normal 5 5 4 9" xfId="26611"/>
    <cellStyle name="Normal 5 5 5" xfId="26612"/>
    <cellStyle name="Normal 5 5 5 2" xfId="26613"/>
    <cellStyle name="Normal 5 5 5 2 2" xfId="26614"/>
    <cellStyle name="Normal 5 5 5 2 2 2" xfId="26615"/>
    <cellStyle name="Normal 5 5 5 2 2 2 2" xfId="26616"/>
    <cellStyle name="Normal 5 5 5 2 2 2 2 2" xfId="26617"/>
    <cellStyle name="Normal 5 5 5 2 2 2 2 2 2" xfId="26618"/>
    <cellStyle name="Normal 5 5 5 2 2 2 2 3" xfId="26619"/>
    <cellStyle name="Normal 5 5 5 2 2 2 3" xfId="26620"/>
    <cellStyle name="Normal 5 5 5 2 2 2 3 2" xfId="26621"/>
    <cellStyle name="Normal 5 5 5 2 2 2 4" xfId="26622"/>
    <cellStyle name="Normal 5 5 5 2 2 3" xfId="26623"/>
    <cellStyle name="Normal 5 5 5 2 2 3 2" xfId="26624"/>
    <cellStyle name="Normal 5 5 5 2 2 3 2 2" xfId="26625"/>
    <cellStyle name="Normal 5 5 5 2 2 3 3" xfId="26626"/>
    <cellStyle name="Normal 5 5 5 2 2 4" xfId="26627"/>
    <cellStyle name="Normal 5 5 5 2 2 4 2" xfId="26628"/>
    <cellStyle name="Normal 5 5 5 2 2 5" xfId="26629"/>
    <cellStyle name="Normal 5 5 5 2 3" xfId="26630"/>
    <cellStyle name="Normal 5 5 5 2 3 2" xfId="26631"/>
    <cellStyle name="Normal 5 5 5 2 3 2 2" xfId="26632"/>
    <cellStyle name="Normal 5 5 5 2 3 2 2 2" xfId="26633"/>
    <cellStyle name="Normal 5 5 5 2 3 2 3" xfId="26634"/>
    <cellStyle name="Normal 5 5 5 2 3 3" xfId="26635"/>
    <cellStyle name="Normal 5 5 5 2 3 3 2" xfId="26636"/>
    <cellStyle name="Normal 5 5 5 2 3 4" xfId="26637"/>
    <cellStyle name="Normal 5 5 5 2 4" xfId="26638"/>
    <cellStyle name="Normal 5 5 5 2 4 2" xfId="26639"/>
    <cellStyle name="Normal 5 5 5 2 4 2 2" xfId="26640"/>
    <cellStyle name="Normal 5 5 5 2 4 2 2 2" xfId="26641"/>
    <cellStyle name="Normal 5 5 5 2 4 2 3" xfId="26642"/>
    <cellStyle name="Normal 5 5 5 2 4 3" xfId="26643"/>
    <cellStyle name="Normal 5 5 5 2 4 3 2" xfId="26644"/>
    <cellStyle name="Normal 5 5 5 2 4 4" xfId="26645"/>
    <cellStyle name="Normal 5 5 5 2 5" xfId="26646"/>
    <cellStyle name="Normal 5 5 5 2 5 2" xfId="26647"/>
    <cellStyle name="Normal 5 5 5 2 5 2 2" xfId="26648"/>
    <cellStyle name="Normal 5 5 5 2 5 3" xfId="26649"/>
    <cellStyle name="Normal 5 5 5 2 6" xfId="26650"/>
    <cellStyle name="Normal 5 5 5 2 6 2" xfId="26651"/>
    <cellStyle name="Normal 5 5 5 2 7" xfId="26652"/>
    <cellStyle name="Normal 5 5 5 3" xfId="26653"/>
    <cellStyle name="Normal 5 5 5 3 2" xfId="26654"/>
    <cellStyle name="Normal 5 5 5 3 2 2" xfId="26655"/>
    <cellStyle name="Normal 5 5 5 3 2 2 2" xfId="26656"/>
    <cellStyle name="Normal 5 5 5 3 2 2 2 2" xfId="26657"/>
    <cellStyle name="Normal 5 5 5 3 2 2 3" xfId="26658"/>
    <cellStyle name="Normal 5 5 5 3 2 3" xfId="26659"/>
    <cellStyle name="Normal 5 5 5 3 2 3 2" xfId="26660"/>
    <cellStyle name="Normal 5 5 5 3 2 4" xfId="26661"/>
    <cellStyle name="Normal 5 5 5 3 3" xfId="26662"/>
    <cellStyle name="Normal 5 5 5 3 3 2" xfId="26663"/>
    <cellStyle name="Normal 5 5 5 3 3 2 2" xfId="26664"/>
    <cellStyle name="Normal 5 5 5 3 3 2 2 2" xfId="26665"/>
    <cellStyle name="Normal 5 5 5 3 3 2 3" xfId="26666"/>
    <cellStyle name="Normal 5 5 5 3 3 3" xfId="26667"/>
    <cellStyle name="Normal 5 5 5 3 3 3 2" xfId="26668"/>
    <cellStyle name="Normal 5 5 5 3 3 4" xfId="26669"/>
    <cellStyle name="Normal 5 5 5 3 4" xfId="26670"/>
    <cellStyle name="Normal 5 5 5 3 4 2" xfId="26671"/>
    <cellStyle name="Normal 5 5 5 3 4 2 2" xfId="26672"/>
    <cellStyle name="Normal 5 5 5 3 4 3" xfId="26673"/>
    <cellStyle name="Normal 5 5 5 3 5" xfId="26674"/>
    <cellStyle name="Normal 5 5 5 3 5 2" xfId="26675"/>
    <cellStyle name="Normal 5 5 5 3 6" xfId="26676"/>
    <cellStyle name="Normal 5 5 5 4" xfId="26677"/>
    <cellStyle name="Normal 5 5 5 4 2" xfId="26678"/>
    <cellStyle name="Normal 5 5 5 4 2 2" xfId="26679"/>
    <cellStyle name="Normal 5 5 5 4 2 2 2" xfId="26680"/>
    <cellStyle name="Normal 5 5 5 4 2 3" xfId="26681"/>
    <cellStyle name="Normal 5 5 5 4 3" xfId="26682"/>
    <cellStyle name="Normal 5 5 5 4 3 2" xfId="26683"/>
    <cellStyle name="Normal 5 5 5 4 4" xfId="26684"/>
    <cellStyle name="Normal 5 5 5 5" xfId="26685"/>
    <cellStyle name="Normal 5 5 5 5 2" xfId="26686"/>
    <cellStyle name="Normal 5 5 5 5 2 2" xfId="26687"/>
    <cellStyle name="Normal 5 5 5 5 2 2 2" xfId="26688"/>
    <cellStyle name="Normal 5 5 5 5 2 3" xfId="26689"/>
    <cellStyle name="Normal 5 5 5 5 3" xfId="26690"/>
    <cellStyle name="Normal 5 5 5 5 3 2" xfId="26691"/>
    <cellStyle name="Normal 5 5 5 5 4" xfId="26692"/>
    <cellStyle name="Normal 5 5 5 6" xfId="26693"/>
    <cellStyle name="Normal 5 5 5 6 2" xfId="26694"/>
    <cellStyle name="Normal 5 5 5 6 2 2" xfId="26695"/>
    <cellStyle name="Normal 5 5 5 6 3" xfId="26696"/>
    <cellStyle name="Normal 5 5 5 7" xfId="26697"/>
    <cellStyle name="Normal 5 5 5 7 2" xfId="26698"/>
    <cellStyle name="Normal 5 5 5 8" xfId="26699"/>
    <cellStyle name="Normal 5 5 5 9" xfId="26700"/>
    <cellStyle name="Normal 5 5 6" xfId="26701"/>
    <cellStyle name="Normal 5 5 6 2" xfId="26702"/>
    <cellStyle name="Normal 5 5 6 2 2" xfId="26703"/>
    <cellStyle name="Normal 5 5 6 2 2 2" xfId="26704"/>
    <cellStyle name="Normal 5 5 6 2 2 2 2" xfId="26705"/>
    <cellStyle name="Normal 5 5 6 2 2 2 2 2" xfId="26706"/>
    <cellStyle name="Normal 5 5 6 2 2 2 2 2 2" xfId="26707"/>
    <cellStyle name="Normal 5 5 6 2 2 2 2 3" xfId="26708"/>
    <cellStyle name="Normal 5 5 6 2 2 2 3" xfId="26709"/>
    <cellStyle name="Normal 5 5 6 2 2 2 3 2" xfId="26710"/>
    <cellStyle name="Normal 5 5 6 2 2 2 4" xfId="26711"/>
    <cellStyle name="Normal 5 5 6 2 2 3" xfId="26712"/>
    <cellStyle name="Normal 5 5 6 2 2 3 2" xfId="26713"/>
    <cellStyle name="Normal 5 5 6 2 2 3 2 2" xfId="26714"/>
    <cellStyle name="Normal 5 5 6 2 2 3 3" xfId="26715"/>
    <cellStyle name="Normal 5 5 6 2 2 4" xfId="26716"/>
    <cellStyle name="Normal 5 5 6 2 2 4 2" xfId="26717"/>
    <cellStyle name="Normal 5 5 6 2 2 5" xfId="26718"/>
    <cellStyle name="Normal 5 5 6 2 3" xfId="26719"/>
    <cellStyle name="Normal 5 5 6 2 3 2" xfId="26720"/>
    <cellStyle name="Normal 5 5 6 2 3 2 2" xfId="26721"/>
    <cellStyle name="Normal 5 5 6 2 3 2 2 2" xfId="26722"/>
    <cellStyle name="Normal 5 5 6 2 3 2 3" xfId="26723"/>
    <cellStyle name="Normal 5 5 6 2 3 3" xfId="26724"/>
    <cellStyle name="Normal 5 5 6 2 3 3 2" xfId="26725"/>
    <cellStyle name="Normal 5 5 6 2 3 4" xfId="26726"/>
    <cellStyle name="Normal 5 5 6 2 4" xfId="26727"/>
    <cellStyle name="Normal 5 5 6 2 4 2" xfId="26728"/>
    <cellStyle name="Normal 5 5 6 2 4 2 2" xfId="26729"/>
    <cellStyle name="Normal 5 5 6 2 4 2 2 2" xfId="26730"/>
    <cellStyle name="Normal 5 5 6 2 4 2 3" xfId="26731"/>
    <cellStyle name="Normal 5 5 6 2 4 3" xfId="26732"/>
    <cellStyle name="Normal 5 5 6 2 4 3 2" xfId="26733"/>
    <cellStyle name="Normal 5 5 6 2 4 4" xfId="26734"/>
    <cellStyle name="Normal 5 5 6 2 5" xfId="26735"/>
    <cellStyle name="Normal 5 5 6 2 5 2" xfId="26736"/>
    <cellStyle name="Normal 5 5 6 2 5 2 2" xfId="26737"/>
    <cellStyle name="Normal 5 5 6 2 5 3" xfId="26738"/>
    <cellStyle name="Normal 5 5 6 2 6" xfId="26739"/>
    <cellStyle name="Normal 5 5 6 2 6 2" xfId="26740"/>
    <cellStyle name="Normal 5 5 6 2 7" xfId="26741"/>
    <cellStyle name="Normal 5 5 6 3" xfId="26742"/>
    <cellStyle name="Normal 5 5 6 3 2" xfId="26743"/>
    <cellStyle name="Normal 5 5 6 3 2 2" xfId="26744"/>
    <cellStyle name="Normal 5 5 6 3 2 2 2" xfId="26745"/>
    <cellStyle name="Normal 5 5 6 3 2 2 2 2" xfId="26746"/>
    <cellStyle name="Normal 5 5 6 3 2 2 3" xfId="26747"/>
    <cellStyle name="Normal 5 5 6 3 2 3" xfId="26748"/>
    <cellStyle name="Normal 5 5 6 3 2 3 2" xfId="26749"/>
    <cellStyle name="Normal 5 5 6 3 2 4" xfId="26750"/>
    <cellStyle name="Normal 5 5 6 3 3" xfId="26751"/>
    <cellStyle name="Normal 5 5 6 3 3 2" xfId="26752"/>
    <cellStyle name="Normal 5 5 6 3 3 2 2" xfId="26753"/>
    <cellStyle name="Normal 5 5 6 3 3 3" xfId="26754"/>
    <cellStyle name="Normal 5 5 6 3 4" xfId="26755"/>
    <cellStyle name="Normal 5 5 6 3 4 2" xfId="26756"/>
    <cellStyle name="Normal 5 5 6 3 5" xfId="26757"/>
    <cellStyle name="Normal 5 5 6 4" xfId="26758"/>
    <cellStyle name="Normal 5 5 6 4 2" xfId="26759"/>
    <cellStyle name="Normal 5 5 6 4 2 2" xfId="26760"/>
    <cellStyle name="Normal 5 5 6 4 2 2 2" xfId="26761"/>
    <cellStyle name="Normal 5 5 6 4 2 3" xfId="26762"/>
    <cellStyle name="Normal 5 5 6 4 3" xfId="26763"/>
    <cellStyle name="Normal 5 5 6 4 3 2" xfId="26764"/>
    <cellStyle name="Normal 5 5 6 4 4" xfId="26765"/>
    <cellStyle name="Normal 5 5 6 5" xfId="26766"/>
    <cellStyle name="Normal 5 5 6 5 2" xfId="26767"/>
    <cellStyle name="Normal 5 5 6 5 2 2" xfId="26768"/>
    <cellStyle name="Normal 5 5 6 5 2 2 2" xfId="26769"/>
    <cellStyle name="Normal 5 5 6 5 2 3" xfId="26770"/>
    <cellStyle name="Normal 5 5 6 5 3" xfId="26771"/>
    <cellStyle name="Normal 5 5 6 5 3 2" xfId="26772"/>
    <cellStyle name="Normal 5 5 6 5 4" xfId="26773"/>
    <cellStyle name="Normal 5 5 6 6" xfId="26774"/>
    <cellStyle name="Normal 5 5 6 6 2" xfId="26775"/>
    <cellStyle name="Normal 5 5 6 6 2 2" xfId="26776"/>
    <cellStyle name="Normal 5 5 6 6 3" xfId="26777"/>
    <cellStyle name="Normal 5 5 6 7" xfId="26778"/>
    <cellStyle name="Normal 5 5 6 7 2" xfId="26779"/>
    <cellStyle name="Normal 5 5 6 8" xfId="26780"/>
    <cellStyle name="Normal 5 5 7" xfId="26781"/>
    <cellStyle name="Normal 5 5 7 2" xfId="26782"/>
    <cellStyle name="Normal 5 5 7 2 2" xfId="26783"/>
    <cellStyle name="Normal 5 5 7 2 2 2" xfId="26784"/>
    <cellStyle name="Normal 5 5 7 2 2 2 2" xfId="26785"/>
    <cellStyle name="Normal 5 5 7 2 2 2 2 2" xfId="26786"/>
    <cellStyle name="Normal 5 5 7 2 2 2 2 2 2" xfId="26787"/>
    <cellStyle name="Normal 5 5 7 2 2 2 2 3" xfId="26788"/>
    <cellStyle name="Normal 5 5 7 2 2 2 3" xfId="26789"/>
    <cellStyle name="Normal 5 5 7 2 2 2 3 2" xfId="26790"/>
    <cellStyle name="Normal 5 5 7 2 2 2 4" xfId="26791"/>
    <cellStyle name="Normal 5 5 7 2 2 3" xfId="26792"/>
    <cellStyle name="Normal 5 5 7 2 2 3 2" xfId="26793"/>
    <cellStyle name="Normal 5 5 7 2 2 3 2 2" xfId="26794"/>
    <cellStyle name="Normal 5 5 7 2 2 3 3" xfId="26795"/>
    <cellStyle name="Normal 5 5 7 2 2 4" xfId="26796"/>
    <cellStyle name="Normal 5 5 7 2 2 4 2" xfId="26797"/>
    <cellStyle name="Normal 5 5 7 2 2 5" xfId="26798"/>
    <cellStyle name="Normal 5 5 7 2 3" xfId="26799"/>
    <cellStyle name="Normal 5 5 7 2 3 2" xfId="26800"/>
    <cellStyle name="Normal 5 5 7 2 3 2 2" xfId="26801"/>
    <cellStyle name="Normal 5 5 7 2 3 2 2 2" xfId="26802"/>
    <cellStyle name="Normal 5 5 7 2 3 2 3" xfId="26803"/>
    <cellStyle name="Normal 5 5 7 2 3 3" xfId="26804"/>
    <cellStyle name="Normal 5 5 7 2 3 3 2" xfId="26805"/>
    <cellStyle name="Normal 5 5 7 2 3 4" xfId="26806"/>
    <cellStyle name="Normal 5 5 7 2 4" xfId="26807"/>
    <cellStyle name="Normal 5 5 7 2 4 2" xfId="26808"/>
    <cellStyle name="Normal 5 5 7 2 4 2 2" xfId="26809"/>
    <cellStyle name="Normal 5 5 7 2 4 2 2 2" xfId="26810"/>
    <cellStyle name="Normal 5 5 7 2 4 2 3" xfId="26811"/>
    <cellStyle name="Normal 5 5 7 2 4 3" xfId="26812"/>
    <cellStyle name="Normal 5 5 7 2 4 3 2" xfId="26813"/>
    <cellStyle name="Normal 5 5 7 2 4 4" xfId="26814"/>
    <cellStyle name="Normal 5 5 7 2 5" xfId="26815"/>
    <cellStyle name="Normal 5 5 7 2 5 2" xfId="26816"/>
    <cellStyle name="Normal 5 5 7 2 5 2 2" xfId="26817"/>
    <cellStyle name="Normal 5 5 7 2 5 3" xfId="26818"/>
    <cellStyle name="Normal 5 5 7 2 6" xfId="26819"/>
    <cellStyle name="Normal 5 5 7 2 6 2" xfId="26820"/>
    <cellStyle name="Normal 5 5 7 2 7" xfId="26821"/>
    <cellStyle name="Normal 5 5 7 3" xfId="26822"/>
    <cellStyle name="Normal 5 5 7 3 2" xfId="26823"/>
    <cellStyle name="Normal 5 5 7 3 2 2" xfId="26824"/>
    <cellStyle name="Normal 5 5 7 3 2 2 2" xfId="26825"/>
    <cellStyle name="Normal 5 5 7 3 2 2 2 2" xfId="26826"/>
    <cellStyle name="Normal 5 5 7 3 2 2 3" xfId="26827"/>
    <cellStyle name="Normal 5 5 7 3 2 3" xfId="26828"/>
    <cellStyle name="Normal 5 5 7 3 2 3 2" xfId="26829"/>
    <cellStyle name="Normal 5 5 7 3 2 4" xfId="26830"/>
    <cellStyle name="Normal 5 5 7 3 3" xfId="26831"/>
    <cellStyle name="Normal 5 5 7 3 3 2" xfId="26832"/>
    <cellStyle name="Normal 5 5 7 3 3 2 2" xfId="26833"/>
    <cellStyle name="Normal 5 5 7 3 3 3" xfId="26834"/>
    <cellStyle name="Normal 5 5 7 3 4" xfId="26835"/>
    <cellStyle name="Normal 5 5 7 3 4 2" xfId="26836"/>
    <cellStyle name="Normal 5 5 7 3 5" xfId="26837"/>
    <cellStyle name="Normal 5 5 7 4" xfId="26838"/>
    <cellStyle name="Normal 5 5 7 4 2" xfId="26839"/>
    <cellStyle name="Normal 5 5 7 4 2 2" xfId="26840"/>
    <cellStyle name="Normal 5 5 7 4 2 2 2" xfId="26841"/>
    <cellStyle name="Normal 5 5 7 4 2 3" xfId="26842"/>
    <cellStyle name="Normal 5 5 7 4 3" xfId="26843"/>
    <cellStyle name="Normal 5 5 7 4 3 2" xfId="26844"/>
    <cellStyle name="Normal 5 5 7 4 4" xfId="26845"/>
    <cellStyle name="Normal 5 5 7 5" xfId="26846"/>
    <cellStyle name="Normal 5 5 7 5 2" xfId="26847"/>
    <cellStyle name="Normal 5 5 7 5 2 2" xfId="26848"/>
    <cellStyle name="Normal 5 5 7 5 2 2 2" xfId="26849"/>
    <cellStyle name="Normal 5 5 7 5 2 3" xfId="26850"/>
    <cellStyle name="Normal 5 5 7 5 3" xfId="26851"/>
    <cellStyle name="Normal 5 5 7 5 3 2" xfId="26852"/>
    <cellStyle name="Normal 5 5 7 5 4" xfId="26853"/>
    <cellStyle name="Normal 5 5 7 6" xfId="26854"/>
    <cellStyle name="Normal 5 5 7 6 2" xfId="26855"/>
    <cellStyle name="Normal 5 5 7 6 2 2" xfId="26856"/>
    <cellStyle name="Normal 5 5 7 6 3" xfId="26857"/>
    <cellStyle name="Normal 5 5 7 7" xfId="26858"/>
    <cellStyle name="Normal 5 5 7 7 2" xfId="26859"/>
    <cellStyle name="Normal 5 5 7 8" xfId="26860"/>
    <cellStyle name="Normal 5 5 8" xfId="26861"/>
    <cellStyle name="Normal 5 5 8 2" xfId="26862"/>
    <cellStyle name="Normal 5 5 8 2 2" xfId="26863"/>
    <cellStyle name="Normal 5 5 8 2 2 2" xfId="26864"/>
    <cellStyle name="Normal 5 5 8 2 2 2 2" xfId="26865"/>
    <cellStyle name="Normal 5 5 8 2 2 2 2 2" xfId="26866"/>
    <cellStyle name="Normal 5 5 8 2 2 2 3" xfId="26867"/>
    <cellStyle name="Normal 5 5 8 2 2 3" xfId="26868"/>
    <cellStyle name="Normal 5 5 8 2 2 3 2" xfId="26869"/>
    <cellStyle name="Normal 5 5 8 2 2 4" xfId="26870"/>
    <cellStyle name="Normal 5 5 8 2 3" xfId="26871"/>
    <cellStyle name="Normal 5 5 8 2 3 2" xfId="26872"/>
    <cellStyle name="Normal 5 5 8 2 3 2 2" xfId="26873"/>
    <cellStyle name="Normal 5 5 8 2 3 3" xfId="26874"/>
    <cellStyle name="Normal 5 5 8 2 4" xfId="26875"/>
    <cellStyle name="Normal 5 5 8 2 4 2" xfId="26876"/>
    <cellStyle name="Normal 5 5 8 2 5" xfId="26877"/>
    <cellStyle name="Normal 5 5 8 3" xfId="26878"/>
    <cellStyle name="Normal 5 5 8 3 2" xfId="26879"/>
    <cellStyle name="Normal 5 5 8 3 2 2" xfId="26880"/>
    <cellStyle name="Normal 5 5 8 3 2 2 2" xfId="26881"/>
    <cellStyle name="Normal 5 5 8 3 2 3" xfId="26882"/>
    <cellStyle name="Normal 5 5 8 3 3" xfId="26883"/>
    <cellStyle name="Normal 5 5 8 3 3 2" xfId="26884"/>
    <cellStyle name="Normal 5 5 8 3 4" xfId="26885"/>
    <cellStyle name="Normal 5 5 8 4" xfId="26886"/>
    <cellStyle name="Normal 5 5 8 4 2" xfId="26887"/>
    <cellStyle name="Normal 5 5 8 4 2 2" xfId="26888"/>
    <cellStyle name="Normal 5 5 8 4 2 2 2" xfId="26889"/>
    <cellStyle name="Normal 5 5 8 4 2 3" xfId="26890"/>
    <cellStyle name="Normal 5 5 8 4 3" xfId="26891"/>
    <cellStyle name="Normal 5 5 8 4 3 2" xfId="26892"/>
    <cellStyle name="Normal 5 5 8 4 4" xfId="26893"/>
    <cellStyle name="Normal 5 5 8 5" xfId="26894"/>
    <cellStyle name="Normal 5 5 8 5 2" xfId="26895"/>
    <cellStyle name="Normal 5 5 8 5 2 2" xfId="26896"/>
    <cellStyle name="Normal 5 5 8 5 3" xfId="26897"/>
    <cellStyle name="Normal 5 5 8 6" xfId="26898"/>
    <cellStyle name="Normal 5 5 8 6 2" xfId="26899"/>
    <cellStyle name="Normal 5 5 8 7" xfId="26900"/>
    <cellStyle name="Normal 5 5 9" xfId="26901"/>
    <cellStyle name="Normal 5 5 9 2" xfId="26902"/>
    <cellStyle name="Normal 5 5 9 2 2" xfId="26903"/>
    <cellStyle name="Normal 5 5 9 2 2 2" xfId="26904"/>
    <cellStyle name="Normal 5 5 9 2 2 2 2" xfId="26905"/>
    <cellStyle name="Normal 5 5 9 2 2 3" xfId="26906"/>
    <cellStyle name="Normal 5 5 9 2 3" xfId="26907"/>
    <cellStyle name="Normal 5 5 9 2 3 2" xfId="26908"/>
    <cellStyle name="Normal 5 5 9 2 4" xfId="26909"/>
    <cellStyle name="Normal 5 5 9 3" xfId="26910"/>
    <cellStyle name="Normal 5 5 9 3 2" xfId="26911"/>
    <cellStyle name="Normal 5 5 9 3 2 2" xfId="26912"/>
    <cellStyle name="Normal 5 5 9 3 2 2 2" xfId="26913"/>
    <cellStyle name="Normal 5 5 9 3 2 3" xfId="26914"/>
    <cellStyle name="Normal 5 5 9 3 3" xfId="26915"/>
    <cellStyle name="Normal 5 5 9 3 3 2" xfId="26916"/>
    <cellStyle name="Normal 5 5 9 3 4" xfId="26917"/>
    <cellStyle name="Normal 5 5 9 4" xfId="26918"/>
    <cellStyle name="Normal 5 5 9 4 2" xfId="26919"/>
    <cellStyle name="Normal 5 5 9 4 2 2" xfId="26920"/>
    <cellStyle name="Normal 5 5 9 4 3" xfId="26921"/>
    <cellStyle name="Normal 5 5 9 5" xfId="26922"/>
    <cellStyle name="Normal 5 5 9 5 2" xfId="26923"/>
    <cellStyle name="Normal 5 5 9 6" xfId="26924"/>
    <cellStyle name="Normal 5 6" xfId="26925"/>
    <cellStyle name="Normal 5 6 10" xfId="26926"/>
    <cellStyle name="Normal 5 6 10 2" xfId="26927"/>
    <cellStyle name="Normal 5 6 10 2 2" xfId="26928"/>
    <cellStyle name="Normal 5 6 10 2 2 2" xfId="26929"/>
    <cellStyle name="Normal 5 6 10 2 3" xfId="26930"/>
    <cellStyle name="Normal 5 6 10 3" xfId="26931"/>
    <cellStyle name="Normal 5 6 10 3 2" xfId="26932"/>
    <cellStyle name="Normal 5 6 10 4" xfId="26933"/>
    <cellStyle name="Normal 5 6 11" xfId="26934"/>
    <cellStyle name="Normal 5 6 11 2" xfId="26935"/>
    <cellStyle name="Normal 5 6 11 2 2" xfId="26936"/>
    <cellStyle name="Normal 5 6 11 2 2 2" xfId="26937"/>
    <cellStyle name="Normal 5 6 11 2 3" xfId="26938"/>
    <cellStyle name="Normal 5 6 11 3" xfId="26939"/>
    <cellStyle name="Normal 5 6 11 3 2" xfId="26940"/>
    <cellStyle name="Normal 5 6 11 4" xfId="26941"/>
    <cellStyle name="Normal 5 6 12" xfId="26942"/>
    <cellStyle name="Normal 5 6 12 2" xfId="26943"/>
    <cellStyle name="Normal 5 6 12 2 2" xfId="26944"/>
    <cellStyle name="Normal 5 6 12 3" xfId="26945"/>
    <cellStyle name="Normal 5 6 13" xfId="26946"/>
    <cellStyle name="Normal 5 6 13 2" xfId="26947"/>
    <cellStyle name="Normal 5 6 14" xfId="26948"/>
    <cellStyle name="Normal 5 6 15" xfId="26949"/>
    <cellStyle name="Normal 5 6 16" xfId="26950"/>
    <cellStyle name="Normal 5 6 2" xfId="26951"/>
    <cellStyle name="Normal 5 6 2 10" xfId="26952"/>
    <cellStyle name="Normal 5 6 2 10 2" xfId="26953"/>
    <cellStyle name="Normal 5 6 2 10 2 2" xfId="26954"/>
    <cellStyle name="Normal 5 6 2 10 2 2 2" xfId="26955"/>
    <cellStyle name="Normal 5 6 2 10 2 3" xfId="26956"/>
    <cellStyle name="Normal 5 6 2 10 3" xfId="26957"/>
    <cellStyle name="Normal 5 6 2 10 3 2" xfId="26958"/>
    <cellStyle name="Normal 5 6 2 10 4" xfId="26959"/>
    <cellStyle name="Normal 5 6 2 11" xfId="26960"/>
    <cellStyle name="Normal 5 6 2 11 2" xfId="26961"/>
    <cellStyle name="Normal 5 6 2 11 2 2" xfId="26962"/>
    <cellStyle name="Normal 5 6 2 11 3" xfId="26963"/>
    <cellStyle name="Normal 5 6 2 12" xfId="26964"/>
    <cellStyle name="Normal 5 6 2 12 2" xfId="26965"/>
    <cellStyle name="Normal 5 6 2 13" xfId="26966"/>
    <cellStyle name="Normal 5 6 2 14" xfId="26967"/>
    <cellStyle name="Normal 5 6 2 2" xfId="26968"/>
    <cellStyle name="Normal 5 6 2 2 10" xfId="26969"/>
    <cellStyle name="Normal 5 6 2 2 10 2" xfId="26970"/>
    <cellStyle name="Normal 5 6 2 2 10 2 2" xfId="26971"/>
    <cellStyle name="Normal 5 6 2 2 10 3" xfId="26972"/>
    <cellStyle name="Normal 5 6 2 2 11" xfId="26973"/>
    <cellStyle name="Normal 5 6 2 2 11 2" xfId="26974"/>
    <cellStyle name="Normal 5 6 2 2 12" xfId="26975"/>
    <cellStyle name="Normal 5 6 2 2 13" xfId="26976"/>
    <cellStyle name="Normal 5 6 2 2 2" xfId="26977"/>
    <cellStyle name="Normal 5 6 2 2 2 2" xfId="26978"/>
    <cellStyle name="Normal 5 6 2 2 2 2 2" xfId="26979"/>
    <cellStyle name="Normal 5 6 2 2 2 2 2 2" xfId="26980"/>
    <cellStyle name="Normal 5 6 2 2 2 2 2 2 2" xfId="26981"/>
    <cellStyle name="Normal 5 6 2 2 2 2 2 2 2 2" xfId="26982"/>
    <cellStyle name="Normal 5 6 2 2 2 2 2 2 2 2 2" xfId="26983"/>
    <cellStyle name="Normal 5 6 2 2 2 2 2 2 2 3" xfId="26984"/>
    <cellStyle name="Normal 5 6 2 2 2 2 2 2 3" xfId="26985"/>
    <cellStyle name="Normal 5 6 2 2 2 2 2 2 3 2" xfId="26986"/>
    <cellStyle name="Normal 5 6 2 2 2 2 2 2 4" xfId="26987"/>
    <cellStyle name="Normal 5 6 2 2 2 2 2 3" xfId="26988"/>
    <cellStyle name="Normal 5 6 2 2 2 2 2 3 2" xfId="26989"/>
    <cellStyle name="Normal 5 6 2 2 2 2 2 3 2 2" xfId="26990"/>
    <cellStyle name="Normal 5 6 2 2 2 2 2 3 3" xfId="26991"/>
    <cellStyle name="Normal 5 6 2 2 2 2 2 4" xfId="26992"/>
    <cellStyle name="Normal 5 6 2 2 2 2 2 4 2" xfId="26993"/>
    <cellStyle name="Normal 5 6 2 2 2 2 2 5" xfId="26994"/>
    <cellStyle name="Normal 5 6 2 2 2 2 3" xfId="26995"/>
    <cellStyle name="Normal 5 6 2 2 2 2 3 2" xfId="26996"/>
    <cellStyle name="Normal 5 6 2 2 2 2 3 2 2" xfId="26997"/>
    <cellStyle name="Normal 5 6 2 2 2 2 3 2 2 2" xfId="26998"/>
    <cellStyle name="Normal 5 6 2 2 2 2 3 2 3" xfId="26999"/>
    <cellStyle name="Normal 5 6 2 2 2 2 3 3" xfId="27000"/>
    <cellStyle name="Normal 5 6 2 2 2 2 3 3 2" xfId="27001"/>
    <cellStyle name="Normal 5 6 2 2 2 2 3 4" xfId="27002"/>
    <cellStyle name="Normal 5 6 2 2 2 2 4" xfId="27003"/>
    <cellStyle name="Normal 5 6 2 2 2 2 4 2" xfId="27004"/>
    <cellStyle name="Normal 5 6 2 2 2 2 4 2 2" xfId="27005"/>
    <cellStyle name="Normal 5 6 2 2 2 2 4 2 2 2" xfId="27006"/>
    <cellStyle name="Normal 5 6 2 2 2 2 4 2 3" xfId="27007"/>
    <cellStyle name="Normal 5 6 2 2 2 2 4 3" xfId="27008"/>
    <cellStyle name="Normal 5 6 2 2 2 2 4 3 2" xfId="27009"/>
    <cellStyle name="Normal 5 6 2 2 2 2 4 4" xfId="27010"/>
    <cellStyle name="Normal 5 6 2 2 2 2 5" xfId="27011"/>
    <cellStyle name="Normal 5 6 2 2 2 2 5 2" xfId="27012"/>
    <cellStyle name="Normal 5 6 2 2 2 2 5 2 2" xfId="27013"/>
    <cellStyle name="Normal 5 6 2 2 2 2 5 3" xfId="27014"/>
    <cellStyle name="Normal 5 6 2 2 2 2 6" xfId="27015"/>
    <cellStyle name="Normal 5 6 2 2 2 2 6 2" xfId="27016"/>
    <cellStyle name="Normal 5 6 2 2 2 2 7" xfId="27017"/>
    <cellStyle name="Normal 5 6 2 2 2 3" xfId="27018"/>
    <cellStyle name="Normal 5 6 2 2 2 3 2" xfId="27019"/>
    <cellStyle name="Normal 5 6 2 2 2 3 2 2" xfId="27020"/>
    <cellStyle name="Normal 5 6 2 2 2 3 2 2 2" xfId="27021"/>
    <cellStyle name="Normal 5 6 2 2 2 3 2 2 2 2" xfId="27022"/>
    <cellStyle name="Normal 5 6 2 2 2 3 2 2 3" xfId="27023"/>
    <cellStyle name="Normal 5 6 2 2 2 3 2 3" xfId="27024"/>
    <cellStyle name="Normal 5 6 2 2 2 3 2 3 2" xfId="27025"/>
    <cellStyle name="Normal 5 6 2 2 2 3 2 4" xfId="27026"/>
    <cellStyle name="Normal 5 6 2 2 2 3 3" xfId="27027"/>
    <cellStyle name="Normal 5 6 2 2 2 3 3 2" xfId="27028"/>
    <cellStyle name="Normal 5 6 2 2 2 3 3 2 2" xfId="27029"/>
    <cellStyle name="Normal 5 6 2 2 2 3 3 2 2 2" xfId="27030"/>
    <cellStyle name="Normal 5 6 2 2 2 3 3 2 3" xfId="27031"/>
    <cellStyle name="Normal 5 6 2 2 2 3 3 3" xfId="27032"/>
    <cellStyle name="Normal 5 6 2 2 2 3 3 3 2" xfId="27033"/>
    <cellStyle name="Normal 5 6 2 2 2 3 3 4" xfId="27034"/>
    <cellStyle name="Normal 5 6 2 2 2 3 4" xfId="27035"/>
    <cellStyle name="Normal 5 6 2 2 2 3 4 2" xfId="27036"/>
    <cellStyle name="Normal 5 6 2 2 2 3 4 2 2" xfId="27037"/>
    <cellStyle name="Normal 5 6 2 2 2 3 4 3" xfId="27038"/>
    <cellStyle name="Normal 5 6 2 2 2 3 5" xfId="27039"/>
    <cellStyle name="Normal 5 6 2 2 2 3 5 2" xfId="27040"/>
    <cellStyle name="Normal 5 6 2 2 2 3 6" xfId="27041"/>
    <cellStyle name="Normal 5 6 2 2 2 4" xfId="27042"/>
    <cellStyle name="Normal 5 6 2 2 2 4 2" xfId="27043"/>
    <cellStyle name="Normal 5 6 2 2 2 4 2 2" xfId="27044"/>
    <cellStyle name="Normal 5 6 2 2 2 4 2 2 2" xfId="27045"/>
    <cellStyle name="Normal 5 6 2 2 2 4 2 3" xfId="27046"/>
    <cellStyle name="Normal 5 6 2 2 2 4 3" xfId="27047"/>
    <cellStyle name="Normal 5 6 2 2 2 4 3 2" xfId="27048"/>
    <cellStyle name="Normal 5 6 2 2 2 4 4" xfId="27049"/>
    <cellStyle name="Normal 5 6 2 2 2 5" xfId="27050"/>
    <cellStyle name="Normal 5 6 2 2 2 5 2" xfId="27051"/>
    <cellStyle name="Normal 5 6 2 2 2 5 2 2" xfId="27052"/>
    <cellStyle name="Normal 5 6 2 2 2 5 2 2 2" xfId="27053"/>
    <cellStyle name="Normal 5 6 2 2 2 5 2 3" xfId="27054"/>
    <cellStyle name="Normal 5 6 2 2 2 5 3" xfId="27055"/>
    <cellStyle name="Normal 5 6 2 2 2 5 3 2" xfId="27056"/>
    <cellStyle name="Normal 5 6 2 2 2 5 4" xfId="27057"/>
    <cellStyle name="Normal 5 6 2 2 2 6" xfId="27058"/>
    <cellStyle name="Normal 5 6 2 2 2 6 2" xfId="27059"/>
    <cellStyle name="Normal 5 6 2 2 2 6 2 2" xfId="27060"/>
    <cellStyle name="Normal 5 6 2 2 2 6 3" xfId="27061"/>
    <cellStyle name="Normal 5 6 2 2 2 7" xfId="27062"/>
    <cellStyle name="Normal 5 6 2 2 2 7 2" xfId="27063"/>
    <cellStyle name="Normal 5 6 2 2 2 8" xfId="27064"/>
    <cellStyle name="Normal 5 6 2 2 2 9" xfId="27065"/>
    <cellStyle name="Normal 5 6 2 2 3" xfId="27066"/>
    <cellStyle name="Normal 5 6 2 2 3 2" xfId="27067"/>
    <cellStyle name="Normal 5 6 2 2 3 2 2" xfId="27068"/>
    <cellStyle name="Normal 5 6 2 2 3 2 2 2" xfId="27069"/>
    <cellStyle name="Normal 5 6 2 2 3 2 2 2 2" xfId="27070"/>
    <cellStyle name="Normal 5 6 2 2 3 2 2 2 2 2" xfId="27071"/>
    <cellStyle name="Normal 5 6 2 2 3 2 2 2 2 2 2" xfId="27072"/>
    <cellStyle name="Normal 5 6 2 2 3 2 2 2 2 3" xfId="27073"/>
    <cellStyle name="Normal 5 6 2 2 3 2 2 2 3" xfId="27074"/>
    <cellStyle name="Normal 5 6 2 2 3 2 2 2 3 2" xfId="27075"/>
    <cellStyle name="Normal 5 6 2 2 3 2 2 2 4" xfId="27076"/>
    <cellStyle name="Normal 5 6 2 2 3 2 2 3" xfId="27077"/>
    <cellStyle name="Normal 5 6 2 2 3 2 2 3 2" xfId="27078"/>
    <cellStyle name="Normal 5 6 2 2 3 2 2 3 2 2" xfId="27079"/>
    <cellStyle name="Normal 5 6 2 2 3 2 2 3 3" xfId="27080"/>
    <cellStyle name="Normal 5 6 2 2 3 2 2 4" xfId="27081"/>
    <cellStyle name="Normal 5 6 2 2 3 2 2 4 2" xfId="27082"/>
    <cellStyle name="Normal 5 6 2 2 3 2 2 5" xfId="27083"/>
    <cellStyle name="Normal 5 6 2 2 3 2 3" xfId="27084"/>
    <cellStyle name="Normal 5 6 2 2 3 2 3 2" xfId="27085"/>
    <cellStyle name="Normal 5 6 2 2 3 2 3 2 2" xfId="27086"/>
    <cellStyle name="Normal 5 6 2 2 3 2 3 2 2 2" xfId="27087"/>
    <cellStyle name="Normal 5 6 2 2 3 2 3 2 3" xfId="27088"/>
    <cellStyle name="Normal 5 6 2 2 3 2 3 3" xfId="27089"/>
    <cellStyle name="Normal 5 6 2 2 3 2 3 3 2" xfId="27090"/>
    <cellStyle name="Normal 5 6 2 2 3 2 3 4" xfId="27091"/>
    <cellStyle name="Normal 5 6 2 2 3 2 4" xfId="27092"/>
    <cellStyle name="Normal 5 6 2 2 3 2 4 2" xfId="27093"/>
    <cellStyle name="Normal 5 6 2 2 3 2 4 2 2" xfId="27094"/>
    <cellStyle name="Normal 5 6 2 2 3 2 4 2 2 2" xfId="27095"/>
    <cellStyle name="Normal 5 6 2 2 3 2 4 2 3" xfId="27096"/>
    <cellStyle name="Normal 5 6 2 2 3 2 4 3" xfId="27097"/>
    <cellStyle name="Normal 5 6 2 2 3 2 4 3 2" xfId="27098"/>
    <cellStyle name="Normal 5 6 2 2 3 2 4 4" xfId="27099"/>
    <cellStyle name="Normal 5 6 2 2 3 2 5" xfId="27100"/>
    <cellStyle name="Normal 5 6 2 2 3 2 5 2" xfId="27101"/>
    <cellStyle name="Normal 5 6 2 2 3 2 5 2 2" xfId="27102"/>
    <cellStyle name="Normal 5 6 2 2 3 2 5 3" xfId="27103"/>
    <cellStyle name="Normal 5 6 2 2 3 2 6" xfId="27104"/>
    <cellStyle name="Normal 5 6 2 2 3 2 6 2" xfId="27105"/>
    <cellStyle name="Normal 5 6 2 2 3 2 7" xfId="27106"/>
    <cellStyle name="Normal 5 6 2 2 3 3" xfId="27107"/>
    <cellStyle name="Normal 5 6 2 2 3 3 2" xfId="27108"/>
    <cellStyle name="Normal 5 6 2 2 3 3 2 2" xfId="27109"/>
    <cellStyle name="Normal 5 6 2 2 3 3 2 2 2" xfId="27110"/>
    <cellStyle name="Normal 5 6 2 2 3 3 2 2 2 2" xfId="27111"/>
    <cellStyle name="Normal 5 6 2 2 3 3 2 2 3" xfId="27112"/>
    <cellStyle name="Normal 5 6 2 2 3 3 2 3" xfId="27113"/>
    <cellStyle name="Normal 5 6 2 2 3 3 2 3 2" xfId="27114"/>
    <cellStyle name="Normal 5 6 2 2 3 3 2 4" xfId="27115"/>
    <cellStyle name="Normal 5 6 2 2 3 3 3" xfId="27116"/>
    <cellStyle name="Normal 5 6 2 2 3 3 3 2" xfId="27117"/>
    <cellStyle name="Normal 5 6 2 2 3 3 3 2 2" xfId="27118"/>
    <cellStyle name="Normal 5 6 2 2 3 3 3 2 2 2" xfId="27119"/>
    <cellStyle name="Normal 5 6 2 2 3 3 3 2 3" xfId="27120"/>
    <cellStyle name="Normal 5 6 2 2 3 3 3 3" xfId="27121"/>
    <cellStyle name="Normal 5 6 2 2 3 3 3 3 2" xfId="27122"/>
    <cellStyle name="Normal 5 6 2 2 3 3 3 4" xfId="27123"/>
    <cellStyle name="Normal 5 6 2 2 3 3 4" xfId="27124"/>
    <cellStyle name="Normal 5 6 2 2 3 3 4 2" xfId="27125"/>
    <cellStyle name="Normal 5 6 2 2 3 3 4 2 2" xfId="27126"/>
    <cellStyle name="Normal 5 6 2 2 3 3 4 3" xfId="27127"/>
    <cellStyle name="Normal 5 6 2 2 3 3 5" xfId="27128"/>
    <cellStyle name="Normal 5 6 2 2 3 3 5 2" xfId="27129"/>
    <cellStyle name="Normal 5 6 2 2 3 3 6" xfId="27130"/>
    <cellStyle name="Normal 5 6 2 2 3 4" xfId="27131"/>
    <cellStyle name="Normal 5 6 2 2 3 4 2" xfId="27132"/>
    <cellStyle name="Normal 5 6 2 2 3 4 2 2" xfId="27133"/>
    <cellStyle name="Normal 5 6 2 2 3 4 2 2 2" xfId="27134"/>
    <cellStyle name="Normal 5 6 2 2 3 4 2 3" xfId="27135"/>
    <cellStyle name="Normal 5 6 2 2 3 4 3" xfId="27136"/>
    <cellStyle name="Normal 5 6 2 2 3 4 3 2" xfId="27137"/>
    <cellStyle name="Normal 5 6 2 2 3 4 4" xfId="27138"/>
    <cellStyle name="Normal 5 6 2 2 3 5" xfId="27139"/>
    <cellStyle name="Normal 5 6 2 2 3 5 2" xfId="27140"/>
    <cellStyle name="Normal 5 6 2 2 3 5 2 2" xfId="27141"/>
    <cellStyle name="Normal 5 6 2 2 3 5 2 2 2" xfId="27142"/>
    <cellStyle name="Normal 5 6 2 2 3 5 2 3" xfId="27143"/>
    <cellStyle name="Normal 5 6 2 2 3 5 3" xfId="27144"/>
    <cellStyle name="Normal 5 6 2 2 3 5 3 2" xfId="27145"/>
    <cellStyle name="Normal 5 6 2 2 3 5 4" xfId="27146"/>
    <cellStyle name="Normal 5 6 2 2 3 6" xfId="27147"/>
    <cellStyle name="Normal 5 6 2 2 3 6 2" xfId="27148"/>
    <cellStyle name="Normal 5 6 2 2 3 6 2 2" xfId="27149"/>
    <cellStyle name="Normal 5 6 2 2 3 6 3" xfId="27150"/>
    <cellStyle name="Normal 5 6 2 2 3 7" xfId="27151"/>
    <cellStyle name="Normal 5 6 2 2 3 7 2" xfId="27152"/>
    <cellStyle name="Normal 5 6 2 2 3 8" xfId="27153"/>
    <cellStyle name="Normal 5 6 2 2 3 9" xfId="27154"/>
    <cellStyle name="Normal 5 6 2 2 4" xfId="27155"/>
    <cellStyle name="Normal 5 6 2 2 4 2" xfId="27156"/>
    <cellStyle name="Normal 5 6 2 2 4 2 2" xfId="27157"/>
    <cellStyle name="Normal 5 6 2 2 4 2 2 2" xfId="27158"/>
    <cellStyle name="Normal 5 6 2 2 4 2 2 2 2" xfId="27159"/>
    <cellStyle name="Normal 5 6 2 2 4 2 2 2 2 2" xfId="27160"/>
    <cellStyle name="Normal 5 6 2 2 4 2 2 2 2 2 2" xfId="27161"/>
    <cellStyle name="Normal 5 6 2 2 4 2 2 2 2 3" xfId="27162"/>
    <cellStyle name="Normal 5 6 2 2 4 2 2 2 3" xfId="27163"/>
    <cellStyle name="Normal 5 6 2 2 4 2 2 2 3 2" xfId="27164"/>
    <cellStyle name="Normal 5 6 2 2 4 2 2 2 4" xfId="27165"/>
    <cellStyle name="Normal 5 6 2 2 4 2 2 3" xfId="27166"/>
    <cellStyle name="Normal 5 6 2 2 4 2 2 3 2" xfId="27167"/>
    <cellStyle name="Normal 5 6 2 2 4 2 2 3 2 2" xfId="27168"/>
    <cellStyle name="Normal 5 6 2 2 4 2 2 3 3" xfId="27169"/>
    <cellStyle name="Normal 5 6 2 2 4 2 2 4" xfId="27170"/>
    <cellStyle name="Normal 5 6 2 2 4 2 2 4 2" xfId="27171"/>
    <cellStyle name="Normal 5 6 2 2 4 2 2 5" xfId="27172"/>
    <cellStyle name="Normal 5 6 2 2 4 2 3" xfId="27173"/>
    <cellStyle name="Normal 5 6 2 2 4 2 3 2" xfId="27174"/>
    <cellStyle name="Normal 5 6 2 2 4 2 3 2 2" xfId="27175"/>
    <cellStyle name="Normal 5 6 2 2 4 2 3 2 2 2" xfId="27176"/>
    <cellStyle name="Normal 5 6 2 2 4 2 3 2 3" xfId="27177"/>
    <cellStyle name="Normal 5 6 2 2 4 2 3 3" xfId="27178"/>
    <cellStyle name="Normal 5 6 2 2 4 2 3 3 2" xfId="27179"/>
    <cellStyle name="Normal 5 6 2 2 4 2 3 4" xfId="27180"/>
    <cellStyle name="Normal 5 6 2 2 4 2 4" xfId="27181"/>
    <cellStyle name="Normal 5 6 2 2 4 2 4 2" xfId="27182"/>
    <cellStyle name="Normal 5 6 2 2 4 2 4 2 2" xfId="27183"/>
    <cellStyle name="Normal 5 6 2 2 4 2 4 2 2 2" xfId="27184"/>
    <cellStyle name="Normal 5 6 2 2 4 2 4 2 3" xfId="27185"/>
    <cellStyle name="Normal 5 6 2 2 4 2 4 3" xfId="27186"/>
    <cellStyle name="Normal 5 6 2 2 4 2 4 3 2" xfId="27187"/>
    <cellStyle name="Normal 5 6 2 2 4 2 4 4" xfId="27188"/>
    <cellStyle name="Normal 5 6 2 2 4 2 5" xfId="27189"/>
    <cellStyle name="Normal 5 6 2 2 4 2 5 2" xfId="27190"/>
    <cellStyle name="Normal 5 6 2 2 4 2 5 2 2" xfId="27191"/>
    <cellStyle name="Normal 5 6 2 2 4 2 5 3" xfId="27192"/>
    <cellStyle name="Normal 5 6 2 2 4 2 6" xfId="27193"/>
    <cellStyle name="Normal 5 6 2 2 4 2 6 2" xfId="27194"/>
    <cellStyle name="Normal 5 6 2 2 4 2 7" xfId="27195"/>
    <cellStyle name="Normal 5 6 2 2 4 3" xfId="27196"/>
    <cellStyle name="Normal 5 6 2 2 4 3 2" xfId="27197"/>
    <cellStyle name="Normal 5 6 2 2 4 3 2 2" xfId="27198"/>
    <cellStyle name="Normal 5 6 2 2 4 3 2 2 2" xfId="27199"/>
    <cellStyle name="Normal 5 6 2 2 4 3 2 2 2 2" xfId="27200"/>
    <cellStyle name="Normal 5 6 2 2 4 3 2 2 3" xfId="27201"/>
    <cellStyle name="Normal 5 6 2 2 4 3 2 3" xfId="27202"/>
    <cellStyle name="Normal 5 6 2 2 4 3 2 3 2" xfId="27203"/>
    <cellStyle name="Normal 5 6 2 2 4 3 2 4" xfId="27204"/>
    <cellStyle name="Normal 5 6 2 2 4 3 3" xfId="27205"/>
    <cellStyle name="Normal 5 6 2 2 4 3 3 2" xfId="27206"/>
    <cellStyle name="Normal 5 6 2 2 4 3 3 2 2" xfId="27207"/>
    <cellStyle name="Normal 5 6 2 2 4 3 3 3" xfId="27208"/>
    <cellStyle name="Normal 5 6 2 2 4 3 4" xfId="27209"/>
    <cellStyle name="Normal 5 6 2 2 4 3 4 2" xfId="27210"/>
    <cellStyle name="Normal 5 6 2 2 4 3 5" xfId="27211"/>
    <cellStyle name="Normal 5 6 2 2 4 4" xfId="27212"/>
    <cellStyle name="Normal 5 6 2 2 4 4 2" xfId="27213"/>
    <cellStyle name="Normal 5 6 2 2 4 4 2 2" xfId="27214"/>
    <cellStyle name="Normal 5 6 2 2 4 4 2 2 2" xfId="27215"/>
    <cellStyle name="Normal 5 6 2 2 4 4 2 3" xfId="27216"/>
    <cellStyle name="Normal 5 6 2 2 4 4 3" xfId="27217"/>
    <cellStyle name="Normal 5 6 2 2 4 4 3 2" xfId="27218"/>
    <cellStyle name="Normal 5 6 2 2 4 4 4" xfId="27219"/>
    <cellStyle name="Normal 5 6 2 2 4 5" xfId="27220"/>
    <cellStyle name="Normal 5 6 2 2 4 5 2" xfId="27221"/>
    <cellStyle name="Normal 5 6 2 2 4 5 2 2" xfId="27222"/>
    <cellStyle name="Normal 5 6 2 2 4 5 2 2 2" xfId="27223"/>
    <cellStyle name="Normal 5 6 2 2 4 5 2 3" xfId="27224"/>
    <cellStyle name="Normal 5 6 2 2 4 5 3" xfId="27225"/>
    <cellStyle name="Normal 5 6 2 2 4 5 3 2" xfId="27226"/>
    <cellStyle name="Normal 5 6 2 2 4 5 4" xfId="27227"/>
    <cellStyle name="Normal 5 6 2 2 4 6" xfId="27228"/>
    <cellStyle name="Normal 5 6 2 2 4 6 2" xfId="27229"/>
    <cellStyle name="Normal 5 6 2 2 4 6 2 2" xfId="27230"/>
    <cellStyle name="Normal 5 6 2 2 4 6 3" xfId="27231"/>
    <cellStyle name="Normal 5 6 2 2 4 7" xfId="27232"/>
    <cellStyle name="Normal 5 6 2 2 4 7 2" xfId="27233"/>
    <cellStyle name="Normal 5 6 2 2 4 8" xfId="27234"/>
    <cellStyle name="Normal 5 6 2 2 5" xfId="27235"/>
    <cellStyle name="Normal 5 6 2 2 5 2" xfId="27236"/>
    <cellStyle name="Normal 5 6 2 2 5 2 2" xfId="27237"/>
    <cellStyle name="Normal 5 6 2 2 5 2 2 2" xfId="27238"/>
    <cellStyle name="Normal 5 6 2 2 5 2 2 2 2" xfId="27239"/>
    <cellStyle name="Normal 5 6 2 2 5 2 2 2 2 2" xfId="27240"/>
    <cellStyle name="Normal 5 6 2 2 5 2 2 2 2 2 2" xfId="27241"/>
    <cellStyle name="Normal 5 6 2 2 5 2 2 2 2 3" xfId="27242"/>
    <cellStyle name="Normal 5 6 2 2 5 2 2 2 3" xfId="27243"/>
    <cellStyle name="Normal 5 6 2 2 5 2 2 2 3 2" xfId="27244"/>
    <cellStyle name="Normal 5 6 2 2 5 2 2 2 4" xfId="27245"/>
    <cellStyle name="Normal 5 6 2 2 5 2 2 3" xfId="27246"/>
    <cellStyle name="Normal 5 6 2 2 5 2 2 3 2" xfId="27247"/>
    <cellStyle name="Normal 5 6 2 2 5 2 2 3 2 2" xfId="27248"/>
    <cellStyle name="Normal 5 6 2 2 5 2 2 3 3" xfId="27249"/>
    <cellStyle name="Normal 5 6 2 2 5 2 2 4" xfId="27250"/>
    <cellStyle name="Normal 5 6 2 2 5 2 2 4 2" xfId="27251"/>
    <cellStyle name="Normal 5 6 2 2 5 2 2 5" xfId="27252"/>
    <cellStyle name="Normal 5 6 2 2 5 2 3" xfId="27253"/>
    <cellStyle name="Normal 5 6 2 2 5 2 3 2" xfId="27254"/>
    <cellStyle name="Normal 5 6 2 2 5 2 3 2 2" xfId="27255"/>
    <cellStyle name="Normal 5 6 2 2 5 2 3 2 2 2" xfId="27256"/>
    <cellStyle name="Normal 5 6 2 2 5 2 3 2 3" xfId="27257"/>
    <cellStyle name="Normal 5 6 2 2 5 2 3 3" xfId="27258"/>
    <cellStyle name="Normal 5 6 2 2 5 2 3 3 2" xfId="27259"/>
    <cellStyle name="Normal 5 6 2 2 5 2 3 4" xfId="27260"/>
    <cellStyle name="Normal 5 6 2 2 5 2 4" xfId="27261"/>
    <cellStyle name="Normal 5 6 2 2 5 2 4 2" xfId="27262"/>
    <cellStyle name="Normal 5 6 2 2 5 2 4 2 2" xfId="27263"/>
    <cellStyle name="Normal 5 6 2 2 5 2 4 2 2 2" xfId="27264"/>
    <cellStyle name="Normal 5 6 2 2 5 2 4 2 3" xfId="27265"/>
    <cellStyle name="Normal 5 6 2 2 5 2 4 3" xfId="27266"/>
    <cellStyle name="Normal 5 6 2 2 5 2 4 3 2" xfId="27267"/>
    <cellStyle name="Normal 5 6 2 2 5 2 4 4" xfId="27268"/>
    <cellStyle name="Normal 5 6 2 2 5 2 5" xfId="27269"/>
    <cellStyle name="Normal 5 6 2 2 5 2 5 2" xfId="27270"/>
    <cellStyle name="Normal 5 6 2 2 5 2 5 2 2" xfId="27271"/>
    <cellStyle name="Normal 5 6 2 2 5 2 5 3" xfId="27272"/>
    <cellStyle name="Normal 5 6 2 2 5 2 6" xfId="27273"/>
    <cellStyle name="Normal 5 6 2 2 5 2 6 2" xfId="27274"/>
    <cellStyle name="Normal 5 6 2 2 5 2 7" xfId="27275"/>
    <cellStyle name="Normal 5 6 2 2 5 3" xfId="27276"/>
    <cellStyle name="Normal 5 6 2 2 5 3 2" xfId="27277"/>
    <cellStyle name="Normal 5 6 2 2 5 3 2 2" xfId="27278"/>
    <cellStyle name="Normal 5 6 2 2 5 3 2 2 2" xfId="27279"/>
    <cellStyle name="Normal 5 6 2 2 5 3 2 2 2 2" xfId="27280"/>
    <cellStyle name="Normal 5 6 2 2 5 3 2 2 3" xfId="27281"/>
    <cellStyle name="Normal 5 6 2 2 5 3 2 3" xfId="27282"/>
    <cellStyle name="Normal 5 6 2 2 5 3 2 3 2" xfId="27283"/>
    <cellStyle name="Normal 5 6 2 2 5 3 2 4" xfId="27284"/>
    <cellStyle name="Normal 5 6 2 2 5 3 3" xfId="27285"/>
    <cellStyle name="Normal 5 6 2 2 5 3 3 2" xfId="27286"/>
    <cellStyle name="Normal 5 6 2 2 5 3 3 2 2" xfId="27287"/>
    <cellStyle name="Normal 5 6 2 2 5 3 3 3" xfId="27288"/>
    <cellStyle name="Normal 5 6 2 2 5 3 4" xfId="27289"/>
    <cellStyle name="Normal 5 6 2 2 5 3 4 2" xfId="27290"/>
    <cellStyle name="Normal 5 6 2 2 5 3 5" xfId="27291"/>
    <cellStyle name="Normal 5 6 2 2 5 4" xfId="27292"/>
    <cellStyle name="Normal 5 6 2 2 5 4 2" xfId="27293"/>
    <cellStyle name="Normal 5 6 2 2 5 4 2 2" xfId="27294"/>
    <cellStyle name="Normal 5 6 2 2 5 4 2 2 2" xfId="27295"/>
    <cellStyle name="Normal 5 6 2 2 5 4 2 3" xfId="27296"/>
    <cellStyle name="Normal 5 6 2 2 5 4 3" xfId="27297"/>
    <cellStyle name="Normal 5 6 2 2 5 4 3 2" xfId="27298"/>
    <cellStyle name="Normal 5 6 2 2 5 4 4" xfId="27299"/>
    <cellStyle name="Normal 5 6 2 2 5 5" xfId="27300"/>
    <cellStyle name="Normal 5 6 2 2 5 5 2" xfId="27301"/>
    <cellStyle name="Normal 5 6 2 2 5 5 2 2" xfId="27302"/>
    <cellStyle name="Normal 5 6 2 2 5 5 2 2 2" xfId="27303"/>
    <cellStyle name="Normal 5 6 2 2 5 5 2 3" xfId="27304"/>
    <cellStyle name="Normal 5 6 2 2 5 5 3" xfId="27305"/>
    <cellStyle name="Normal 5 6 2 2 5 5 3 2" xfId="27306"/>
    <cellStyle name="Normal 5 6 2 2 5 5 4" xfId="27307"/>
    <cellStyle name="Normal 5 6 2 2 5 6" xfId="27308"/>
    <cellStyle name="Normal 5 6 2 2 5 6 2" xfId="27309"/>
    <cellStyle name="Normal 5 6 2 2 5 6 2 2" xfId="27310"/>
    <cellStyle name="Normal 5 6 2 2 5 6 3" xfId="27311"/>
    <cellStyle name="Normal 5 6 2 2 5 7" xfId="27312"/>
    <cellStyle name="Normal 5 6 2 2 5 7 2" xfId="27313"/>
    <cellStyle name="Normal 5 6 2 2 5 8" xfId="27314"/>
    <cellStyle name="Normal 5 6 2 2 6" xfId="27315"/>
    <cellStyle name="Normal 5 6 2 2 6 2" xfId="27316"/>
    <cellStyle name="Normal 5 6 2 2 6 2 2" xfId="27317"/>
    <cellStyle name="Normal 5 6 2 2 6 2 2 2" xfId="27318"/>
    <cellStyle name="Normal 5 6 2 2 6 2 2 2 2" xfId="27319"/>
    <cellStyle name="Normal 5 6 2 2 6 2 2 2 2 2" xfId="27320"/>
    <cellStyle name="Normal 5 6 2 2 6 2 2 2 3" xfId="27321"/>
    <cellStyle name="Normal 5 6 2 2 6 2 2 3" xfId="27322"/>
    <cellStyle name="Normal 5 6 2 2 6 2 2 3 2" xfId="27323"/>
    <cellStyle name="Normal 5 6 2 2 6 2 2 4" xfId="27324"/>
    <cellStyle name="Normal 5 6 2 2 6 2 3" xfId="27325"/>
    <cellStyle name="Normal 5 6 2 2 6 2 3 2" xfId="27326"/>
    <cellStyle name="Normal 5 6 2 2 6 2 3 2 2" xfId="27327"/>
    <cellStyle name="Normal 5 6 2 2 6 2 3 3" xfId="27328"/>
    <cellStyle name="Normal 5 6 2 2 6 2 4" xfId="27329"/>
    <cellStyle name="Normal 5 6 2 2 6 2 4 2" xfId="27330"/>
    <cellStyle name="Normal 5 6 2 2 6 2 5" xfId="27331"/>
    <cellStyle name="Normal 5 6 2 2 6 3" xfId="27332"/>
    <cellStyle name="Normal 5 6 2 2 6 3 2" xfId="27333"/>
    <cellStyle name="Normal 5 6 2 2 6 3 2 2" xfId="27334"/>
    <cellStyle name="Normal 5 6 2 2 6 3 2 2 2" xfId="27335"/>
    <cellStyle name="Normal 5 6 2 2 6 3 2 3" xfId="27336"/>
    <cellStyle name="Normal 5 6 2 2 6 3 3" xfId="27337"/>
    <cellStyle name="Normal 5 6 2 2 6 3 3 2" xfId="27338"/>
    <cellStyle name="Normal 5 6 2 2 6 3 4" xfId="27339"/>
    <cellStyle name="Normal 5 6 2 2 6 4" xfId="27340"/>
    <cellStyle name="Normal 5 6 2 2 6 4 2" xfId="27341"/>
    <cellStyle name="Normal 5 6 2 2 6 4 2 2" xfId="27342"/>
    <cellStyle name="Normal 5 6 2 2 6 4 2 2 2" xfId="27343"/>
    <cellStyle name="Normal 5 6 2 2 6 4 2 3" xfId="27344"/>
    <cellStyle name="Normal 5 6 2 2 6 4 3" xfId="27345"/>
    <cellStyle name="Normal 5 6 2 2 6 4 3 2" xfId="27346"/>
    <cellStyle name="Normal 5 6 2 2 6 4 4" xfId="27347"/>
    <cellStyle name="Normal 5 6 2 2 6 5" xfId="27348"/>
    <cellStyle name="Normal 5 6 2 2 6 5 2" xfId="27349"/>
    <cellStyle name="Normal 5 6 2 2 6 5 2 2" xfId="27350"/>
    <cellStyle name="Normal 5 6 2 2 6 5 3" xfId="27351"/>
    <cellStyle name="Normal 5 6 2 2 6 6" xfId="27352"/>
    <cellStyle name="Normal 5 6 2 2 6 6 2" xfId="27353"/>
    <cellStyle name="Normal 5 6 2 2 6 7" xfId="27354"/>
    <cellStyle name="Normal 5 6 2 2 7" xfId="27355"/>
    <cellStyle name="Normal 5 6 2 2 7 2" xfId="27356"/>
    <cellStyle name="Normal 5 6 2 2 7 2 2" xfId="27357"/>
    <cellStyle name="Normal 5 6 2 2 7 2 2 2" xfId="27358"/>
    <cellStyle name="Normal 5 6 2 2 7 2 2 2 2" xfId="27359"/>
    <cellStyle name="Normal 5 6 2 2 7 2 2 3" xfId="27360"/>
    <cellStyle name="Normal 5 6 2 2 7 2 3" xfId="27361"/>
    <cellStyle name="Normal 5 6 2 2 7 2 3 2" xfId="27362"/>
    <cellStyle name="Normal 5 6 2 2 7 2 4" xfId="27363"/>
    <cellStyle name="Normal 5 6 2 2 7 3" xfId="27364"/>
    <cellStyle name="Normal 5 6 2 2 7 3 2" xfId="27365"/>
    <cellStyle name="Normal 5 6 2 2 7 3 2 2" xfId="27366"/>
    <cellStyle name="Normal 5 6 2 2 7 3 2 2 2" xfId="27367"/>
    <cellStyle name="Normal 5 6 2 2 7 3 2 3" xfId="27368"/>
    <cellStyle name="Normal 5 6 2 2 7 3 3" xfId="27369"/>
    <cellStyle name="Normal 5 6 2 2 7 3 3 2" xfId="27370"/>
    <cellStyle name="Normal 5 6 2 2 7 3 4" xfId="27371"/>
    <cellStyle name="Normal 5 6 2 2 7 4" xfId="27372"/>
    <cellStyle name="Normal 5 6 2 2 7 4 2" xfId="27373"/>
    <cellStyle name="Normal 5 6 2 2 7 4 2 2" xfId="27374"/>
    <cellStyle name="Normal 5 6 2 2 7 4 3" xfId="27375"/>
    <cellStyle name="Normal 5 6 2 2 7 5" xfId="27376"/>
    <cellStyle name="Normal 5 6 2 2 7 5 2" xfId="27377"/>
    <cellStyle name="Normal 5 6 2 2 7 6" xfId="27378"/>
    <cellStyle name="Normal 5 6 2 2 8" xfId="27379"/>
    <cellStyle name="Normal 5 6 2 2 8 2" xfId="27380"/>
    <cellStyle name="Normal 5 6 2 2 8 2 2" xfId="27381"/>
    <cellStyle name="Normal 5 6 2 2 8 2 2 2" xfId="27382"/>
    <cellStyle name="Normal 5 6 2 2 8 2 3" xfId="27383"/>
    <cellStyle name="Normal 5 6 2 2 8 3" xfId="27384"/>
    <cellStyle name="Normal 5 6 2 2 8 3 2" xfId="27385"/>
    <cellStyle name="Normal 5 6 2 2 8 4" xfId="27386"/>
    <cellStyle name="Normal 5 6 2 2 9" xfId="27387"/>
    <cellStyle name="Normal 5 6 2 2 9 2" xfId="27388"/>
    <cellStyle name="Normal 5 6 2 2 9 2 2" xfId="27389"/>
    <cellStyle name="Normal 5 6 2 2 9 2 2 2" xfId="27390"/>
    <cellStyle name="Normal 5 6 2 2 9 2 3" xfId="27391"/>
    <cellStyle name="Normal 5 6 2 2 9 3" xfId="27392"/>
    <cellStyle name="Normal 5 6 2 2 9 3 2" xfId="27393"/>
    <cellStyle name="Normal 5 6 2 2 9 4" xfId="27394"/>
    <cellStyle name="Normal 5 6 2 3" xfId="27395"/>
    <cellStyle name="Normal 5 6 2 3 2" xfId="27396"/>
    <cellStyle name="Normal 5 6 2 3 2 2" xfId="27397"/>
    <cellStyle name="Normal 5 6 2 3 2 2 2" xfId="27398"/>
    <cellStyle name="Normal 5 6 2 3 2 2 2 2" xfId="27399"/>
    <cellStyle name="Normal 5 6 2 3 2 2 2 2 2" xfId="27400"/>
    <cellStyle name="Normal 5 6 2 3 2 2 2 2 2 2" xfId="27401"/>
    <cellStyle name="Normal 5 6 2 3 2 2 2 2 3" xfId="27402"/>
    <cellStyle name="Normal 5 6 2 3 2 2 2 3" xfId="27403"/>
    <cellStyle name="Normal 5 6 2 3 2 2 2 3 2" xfId="27404"/>
    <cellStyle name="Normal 5 6 2 3 2 2 2 4" xfId="27405"/>
    <cellStyle name="Normal 5 6 2 3 2 2 3" xfId="27406"/>
    <cellStyle name="Normal 5 6 2 3 2 2 3 2" xfId="27407"/>
    <cellStyle name="Normal 5 6 2 3 2 2 3 2 2" xfId="27408"/>
    <cellStyle name="Normal 5 6 2 3 2 2 3 3" xfId="27409"/>
    <cellStyle name="Normal 5 6 2 3 2 2 4" xfId="27410"/>
    <cellStyle name="Normal 5 6 2 3 2 2 4 2" xfId="27411"/>
    <cellStyle name="Normal 5 6 2 3 2 2 5" xfId="27412"/>
    <cellStyle name="Normal 5 6 2 3 2 3" xfId="27413"/>
    <cellStyle name="Normal 5 6 2 3 2 3 2" xfId="27414"/>
    <cellStyle name="Normal 5 6 2 3 2 3 2 2" xfId="27415"/>
    <cellStyle name="Normal 5 6 2 3 2 3 2 2 2" xfId="27416"/>
    <cellStyle name="Normal 5 6 2 3 2 3 2 3" xfId="27417"/>
    <cellStyle name="Normal 5 6 2 3 2 3 3" xfId="27418"/>
    <cellStyle name="Normal 5 6 2 3 2 3 3 2" xfId="27419"/>
    <cellStyle name="Normal 5 6 2 3 2 3 4" xfId="27420"/>
    <cellStyle name="Normal 5 6 2 3 2 4" xfId="27421"/>
    <cellStyle name="Normal 5 6 2 3 2 4 2" xfId="27422"/>
    <cellStyle name="Normal 5 6 2 3 2 4 2 2" xfId="27423"/>
    <cellStyle name="Normal 5 6 2 3 2 4 2 2 2" xfId="27424"/>
    <cellStyle name="Normal 5 6 2 3 2 4 2 3" xfId="27425"/>
    <cellStyle name="Normal 5 6 2 3 2 4 3" xfId="27426"/>
    <cellStyle name="Normal 5 6 2 3 2 4 3 2" xfId="27427"/>
    <cellStyle name="Normal 5 6 2 3 2 4 4" xfId="27428"/>
    <cellStyle name="Normal 5 6 2 3 2 5" xfId="27429"/>
    <cellStyle name="Normal 5 6 2 3 2 5 2" xfId="27430"/>
    <cellStyle name="Normal 5 6 2 3 2 5 2 2" xfId="27431"/>
    <cellStyle name="Normal 5 6 2 3 2 5 3" xfId="27432"/>
    <cellStyle name="Normal 5 6 2 3 2 6" xfId="27433"/>
    <cellStyle name="Normal 5 6 2 3 2 6 2" xfId="27434"/>
    <cellStyle name="Normal 5 6 2 3 2 7" xfId="27435"/>
    <cellStyle name="Normal 5 6 2 3 3" xfId="27436"/>
    <cellStyle name="Normal 5 6 2 3 3 2" xfId="27437"/>
    <cellStyle name="Normal 5 6 2 3 3 2 2" xfId="27438"/>
    <cellStyle name="Normal 5 6 2 3 3 2 2 2" xfId="27439"/>
    <cellStyle name="Normal 5 6 2 3 3 2 2 2 2" xfId="27440"/>
    <cellStyle name="Normal 5 6 2 3 3 2 2 3" xfId="27441"/>
    <cellStyle name="Normal 5 6 2 3 3 2 3" xfId="27442"/>
    <cellStyle name="Normal 5 6 2 3 3 2 3 2" xfId="27443"/>
    <cellStyle name="Normal 5 6 2 3 3 2 4" xfId="27444"/>
    <cellStyle name="Normal 5 6 2 3 3 3" xfId="27445"/>
    <cellStyle name="Normal 5 6 2 3 3 3 2" xfId="27446"/>
    <cellStyle name="Normal 5 6 2 3 3 3 2 2" xfId="27447"/>
    <cellStyle name="Normal 5 6 2 3 3 3 2 2 2" xfId="27448"/>
    <cellStyle name="Normal 5 6 2 3 3 3 2 3" xfId="27449"/>
    <cellStyle name="Normal 5 6 2 3 3 3 3" xfId="27450"/>
    <cellStyle name="Normal 5 6 2 3 3 3 3 2" xfId="27451"/>
    <cellStyle name="Normal 5 6 2 3 3 3 4" xfId="27452"/>
    <cellStyle name="Normal 5 6 2 3 3 4" xfId="27453"/>
    <cellStyle name="Normal 5 6 2 3 3 4 2" xfId="27454"/>
    <cellStyle name="Normal 5 6 2 3 3 4 2 2" xfId="27455"/>
    <cellStyle name="Normal 5 6 2 3 3 4 3" xfId="27456"/>
    <cellStyle name="Normal 5 6 2 3 3 5" xfId="27457"/>
    <cellStyle name="Normal 5 6 2 3 3 5 2" xfId="27458"/>
    <cellStyle name="Normal 5 6 2 3 3 6" xfId="27459"/>
    <cellStyle name="Normal 5 6 2 3 4" xfId="27460"/>
    <cellStyle name="Normal 5 6 2 3 4 2" xfId="27461"/>
    <cellStyle name="Normal 5 6 2 3 4 2 2" xfId="27462"/>
    <cellStyle name="Normal 5 6 2 3 4 2 2 2" xfId="27463"/>
    <cellStyle name="Normal 5 6 2 3 4 2 3" xfId="27464"/>
    <cellStyle name="Normal 5 6 2 3 4 3" xfId="27465"/>
    <cellStyle name="Normal 5 6 2 3 4 3 2" xfId="27466"/>
    <cellStyle name="Normal 5 6 2 3 4 4" xfId="27467"/>
    <cellStyle name="Normal 5 6 2 3 5" xfId="27468"/>
    <cellStyle name="Normal 5 6 2 3 5 2" xfId="27469"/>
    <cellStyle name="Normal 5 6 2 3 5 2 2" xfId="27470"/>
    <cellStyle name="Normal 5 6 2 3 5 2 2 2" xfId="27471"/>
    <cellStyle name="Normal 5 6 2 3 5 2 3" xfId="27472"/>
    <cellStyle name="Normal 5 6 2 3 5 3" xfId="27473"/>
    <cellStyle name="Normal 5 6 2 3 5 3 2" xfId="27474"/>
    <cellStyle name="Normal 5 6 2 3 5 4" xfId="27475"/>
    <cellStyle name="Normal 5 6 2 3 6" xfId="27476"/>
    <cellStyle name="Normal 5 6 2 3 6 2" xfId="27477"/>
    <cellStyle name="Normal 5 6 2 3 6 2 2" xfId="27478"/>
    <cellStyle name="Normal 5 6 2 3 6 3" xfId="27479"/>
    <cellStyle name="Normal 5 6 2 3 7" xfId="27480"/>
    <cellStyle name="Normal 5 6 2 3 7 2" xfId="27481"/>
    <cellStyle name="Normal 5 6 2 3 8" xfId="27482"/>
    <cellStyle name="Normal 5 6 2 3 9" xfId="27483"/>
    <cellStyle name="Normal 5 6 2 4" xfId="27484"/>
    <cellStyle name="Normal 5 6 2 4 2" xfId="27485"/>
    <cellStyle name="Normal 5 6 2 4 2 2" xfId="27486"/>
    <cellStyle name="Normal 5 6 2 4 2 2 2" xfId="27487"/>
    <cellStyle name="Normal 5 6 2 4 2 2 2 2" xfId="27488"/>
    <cellStyle name="Normal 5 6 2 4 2 2 2 2 2" xfId="27489"/>
    <cellStyle name="Normal 5 6 2 4 2 2 2 2 2 2" xfId="27490"/>
    <cellStyle name="Normal 5 6 2 4 2 2 2 2 3" xfId="27491"/>
    <cellStyle name="Normal 5 6 2 4 2 2 2 3" xfId="27492"/>
    <cellStyle name="Normal 5 6 2 4 2 2 2 3 2" xfId="27493"/>
    <cellStyle name="Normal 5 6 2 4 2 2 2 4" xfId="27494"/>
    <cellStyle name="Normal 5 6 2 4 2 2 3" xfId="27495"/>
    <cellStyle name="Normal 5 6 2 4 2 2 3 2" xfId="27496"/>
    <cellStyle name="Normal 5 6 2 4 2 2 3 2 2" xfId="27497"/>
    <cellStyle name="Normal 5 6 2 4 2 2 3 3" xfId="27498"/>
    <cellStyle name="Normal 5 6 2 4 2 2 4" xfId="27499"/>
    <cellStyle name="Normal 5 6 2 4 2 2 4 2" xfId="27500"/>
    <cellStyle name="Normal 5 6 2 4 2 2 5" xfId="27501"/>
    <cellStyle name="Normal 5 6 2 4 2 3" xfId="27502"/>
    <cellStyle name="Normal 5 6 2 4 2 3 2" xfId="27503"/>
    <cellStyle name="Normal 5 6 2 4 2 3 2 2" xfId="27504"/>
    <cellStyle name="Normal 5 6 2 4 2 3 2 2 2" xfId="27505"/>
    <cellStyle name="Normal 5 6 2 4 2 3 2 3" xfId="27506"/>
    <cellStyle name="Normal 5 6 2 4 2 3 3" xfId="27507"/>
    <cellStyle name="Normal 5 6 2 4 2 3 3 2" xfId="27508"/>
    <cellStyle name="Normal 5 6 2 4 2 3 4" xfId="27509"/>
    <cellStyle name="Normal 5 6 2 4 2 4" xfId="27510"/>
    <cellStyle name="Normal 5 6 2 4 2 4 2" xfId="27511"/>
    <cellStyle name="Normal 5 6 2 4 2 4 2 2" xfId="27512"/>
    <cellStyle name="Normal 5 6 2 4 2 4 2 2 2" xfId="27513"/>
    <cellStyle name="Normal 5 6 2 4 2 4 2 3" xfId="27514"/>
    <cellStyle name="Normal 5 6 2 4 2 4 3" xfId="27515"/>
    <cellStyle name="Normal 5 6 2 4 2 4 3 2" xfId="27516"/>
    <cellStyle name="Normal 5 6 2 4 2 4 4" xfId="27517"/>
    <cellStyle name="Normal 5 6 2 4 2 5" xfId="27518"/>
    <cellStyle name="Normal 5 6 2 4 2 5 2" xfId="27519"/>
    <cellStyle name="Normal 5 6 2 4 2 5 2 2" xfId="27520"/>
    <cellStyle name="Normal 5 6 2 4 2 5 3" xfId="27521"/>
    <cellStyle name="Normal 5 6 2 4 2 6" xfId="27522"/>
    <cellStyle name="Normal 5 6 2 4 2 6 2" xfId="27523"/>
    <cellStyle name="Normal 5 6 2 4 2 7" xfId="27524"/>
    <cellStyle name="Normal 5 6 2 4 3" xfId="27525"/>
    <cellStyle name="Normal 5 6 2 4 3 2" xfId="27526"/>
    <cellStyle name="Normal 5 6 2 4 3 2 2" xfId="27527"/>
    <cellStyle name="Normal 5 6 2 4 3 2 2 2" xfId="27528"/>
    <cellStyle name="Normal 5 6 2 4 3 2 2 2 2" xfId="27529"/>
    <cellStyle name="Normal 5 6 2 4 3 2 2 3" xfId="27530"/>
    <cellStyle name="Normal 5 6 2 4 3 2 3" xfId="27531"/>
    <cellStyle name="Normal 5 6 2 4 3 2 3 2" xfId="27532"/>
    <cellStyle name="Normal 5 6 2 4 3 2 4" xfId="27533"/>
    <cellStyle name="Normal 5 6 2 4 3 3" xfId="27534"/>
    <cellStyle name="Normal 5 6 2 4 3 3 2" xfId="27535"/>
    <cellStyle name="Normal 5 6 2 4 3 3 2 2" xfId="27536"/>
    <cellStyle name="Normal 5 6 2 4 3 3 2 2 2" xfId="27537"/>
    <cellStyle name="Normal 5 6 2 4 3 3 2 3" xfId="27538"/>
    <cellStyle name="Normal 5 6 2 4 3 3 3" xfId="27539"/>
    <cellStyle name="Normal 5 6 2 4 3 3 3 2" xfId="27540"/>
    <cellStyle name="Normal 5 6 2 4 3 3 4" xfId="27541"/>
    <cellStyle name="Normal 5 6 2 4 3 4" xfId="27542"/>
    <cellStyle name="Normal 5 6 2 4 3 4 2" xfId="27543"/>
    <cellStyle name="Normal 5 6 2 4 3 4 2 2" xfId="27544"/>
    <cellStyle name="Normal 5 6 2 4 3 4 3" xfId="27545"/>
    <cellStyle name="Normal 5 6 2 4 3 5" xfId="27546"/>
    <cellStyle name="Normal 5 6 2 4 3 5 2" xfId="27547"/>
    <cellStyle name="Normal 5 6 2 4 3 6" xfId="27548"/>
    <cellStyle name="Normal 5 6 2 4 4" xfId="27549"/>
    <cellStyle name="Normal 5 6 2 4 4 2" xfId="27550"/>
    <cellStyle name="Normal 5 6 2 4 4 2 2" xfId="27551"/>
    <cellStyle name="Normal 5 6 2 4 4 2 2 2" xfId="27552"/>
    <cellStyle name="Normal 5 6 2 4 4 2 3" xfId="27553"/>
    <cellStyle name="Normal 5 6 2 4 4 3" xfId="27554"/>
    <cellStyle name="Normal 5 6 2 4 4 3 2" xfId="27555"/>
    <cellStyle name="Normal 5 6 2 4 4 4" xfId="27556"/>
    <cellStyle name="Normal 5 6 2 4 5" xfId="27557"/>
    <cellStyle name="Normal 5 6 2 4 5 2" xfId="27558"/>
    <cellStyle name="Normal 5 6 2 4 5 2 2" xfId="27559"/>
    <cellStyle name="Normal 5 6 2 4 5 2 2 2" xfId="27560"/>
    <cellStyle name="Normal 5 6 2 4 5 2 3" xfId="27561"/>
    <cellStyle name="Normal 5 6 2 4 5 3" xfId="27562"/>
    <cellStyle name="Normal 5 6 2 4 5 3 2" xfId="27563"/>
    <cellStyle name="Normal 5 6 2 4 5 4" xfId="27564"/>
    <cellStyle name="Normal 5 6 2 4 6" xfId="27565"/>
    <cellStyle name="Normal 5 6 2 4 6 2" xfId="27566"/>
    <cellStyle name="Normal 5 6 2 4 6 2 2" xfId="27567"/>
    <cellStyle name="Normal 5 6 2 4 6 3" xfId="27568"/>
    <cellStyle name="Normal 5 6 2 4 7" xfId="27569"/>
    <cellStyle name="Normal 5 6 2 4 7 2" xfId="27570"/>
    <cellStyle name="Normal 5 6 2 4 8" xfId="27571"/>
    <cellStyle name="Normal 5 6 2 4 9" xfId="27572"/>
    <cellStyle name="Normal 5 6 2 5" xfId="27573"/>
    <cellStyle name="Normal 5 6 2 5 2" xfId="27574"/>
    <cellStyle name="Normal 5 6 2 5 2 2" xfId="27575"/>
    <cellStyle name="Normal 5 6 2 5 2 2 2" xfId="27576"/>
    <cellStyle name="Normal 5 6 2 5 2 2 2 2" xfId="27577"/>
    <cellStyle name="Normal 5 6 2 5 2 2 2 2 2" xfId="27578"/>
    <cellStyle name="Normal 5 6 2 5 2 2 2 2 2 2" xfId="27579"/>
    <cellStyle name="Normal 5 6 2 5 2 2 2 2 3" xfId="27580"/>
    <cellStyle name="Normal 5 6 2 5 2 2 2 3" xfId="27581"/>
    <cellStyle name="Normal 5 6 2 5 2 2 2 3 2" xfId="27582"/>
    <cellStyle name="Normal 5 6 2 5 2 2 2 4" xfId="27583"/>
    <cellStyle name="Normal 5 6 2 5 2 2 3" xfId="27584"/>
    <cellStyle name="Normal 5 6 2 5 2 2 3 2" xfId="27585"/>
    <cellStyle name="Normal 5 6 2 5 2 2 3 2 2" xfId="27586"/>
    <cellStyle name="Normal 5 6 2 5 2 2 3 3" xfId="27587"/>
    <cellStyle name="Normal 5 6 2 5 2 2 4" xfId="27588"/>
    <cellStyle name="Normal 5 6 2 5 2 2 4 2" xfId="27589"/>
    <cellStyle name="Normal 5 6 2 5 2 2 5" xfId="27590"/>
    <cellStyle name="Normal 5 6 2 5 2 3" xfId="27591"/>
    <cellStyle name="Normal 5 6 2 5 2 3 2" xfId="27592"/>
    <cellStyle name="Normal 5 6 2 5 2 3 2 2" xfId="27593"/>
    <cellStyle name="Normal 5 6 2 5 2 3 2 2 2" xfId="27594"/>
    <cellStyle name="Normal 5 6 2 5 2 3 2 3" xfId="27595"/>
    <cellStyle name="Normal 5 6 2 5 2 3 3" xfId="27596"/>
    <cellStyle name="Normal 5 6 2 5 2 3 3 2" xfId="27597"/>
    <cellStyle name="Normal 5 6 2 5 2 3 4" xfId="27598"/>
    <cellStyle name="Normal 5 6 2 5 2 4" xfId="27599"/>
    <cellStyle name="Normal 5 6 2 5 2 4 2" xfId="27600"/>
    <cellStyle name="Normal 5 6 2 5 2 4 2 2" xfId="27601"/>
    <cellStyle name="Normal 5 6 2 5 2 4 2 2 2" xfId="27602"/>
    <cellStyle name="Normal 5 6 2 5 2 4 2 3" xfId="27603"/>
    <cellStyle name="Normal 5 6 2 5 2 4 3" xfId="27604"/>
    <cellStyle name="Normal 5 6 2 5 2 4 3 2" xfId="27605"/>
    <cellStyle name="Normal 5 6 2 5 2 4 4" xfId="27606"/>
    <cellStyle name="Normal 5 6 2 5 2 5" xfId="27607"/>
    <cellStyle name="Normal 5 6 2 5 2 5 2" xfId="27608"/>
    <cellStyle name="Normal 5 6 2 5 2 5 2 2" xfId="27609"/>
    <cellStyle name="Normal 5 6 2 5 2 5 3" xfId="27610"/>
    <cellStyle name="Normal 5 6 2 5 2 6" xfId="27611"/>
    <cellStyle name="Normal 5 6 2 5 2 6 2" xfId="27612"/>
    <cellStyle name="Normal 5 6 2 5 2 7" xfId="27613"/>
    <cellStyle name="Normal 5 6 2 5 3" xfId="27614"/>
    <cellStyle name="Normal 5 6 2 5 3 2" xfId="27615"/>
    <cellStyle name="Normal 5 6 2 5 3 2 2" xfId="27616"/>
    <cellStyle name="Normal 5 6 2 5 3 2 2 2" xfId="27617"/>
    <cellStyle name="Normal 5 6 2 5 3 2 2 2 2" xfId="27618"/>
    <cellStyle name="Normal 5 6 2 5 3 2 2 3" xfId="27619"/>
    <cellStyle name="Normal 5 6 2 5 3 2 3" xfId="27620"/>
    <cellStyle name="Normal 5 6 2 5 3 2 3 2" xfId="27621"/>
    <cellStyle name="Normal 5 6 2 5 3 2 4" xfId="27622"/>
    <cellStyle name="Normal 5 6 2 5 3 3" xfId="27623"/>
    <cellStyle name="Normal 5 6 2 5 3 3 2" xfId="27624"/>
    <cellStyle name="Normal 5 6 2 5 3 3 2 2" xfId="27625"/>
    <cellStyle name="Normal 5 6 2 5 3 3 3" xfId="27626"/>
    <cellStyle name="Normal 5 6 2 5 3 4" xfId="27627"/>
    <cellStyle name="Normal 5 6 2 5 3 4 2" xfId="27628"/>
    <cellStyle name="Normal 5 6 2 5 3 5" xfId="27629"/>
    <cellStyle name="Normal 5 6 2 5 4" xfId="27630"/>
    <cellStyle name="Normal 5 6 2 5 4 2" xfId="27631"/>
    <cellStyle name="Normal 5 6 2 5 4 2 2" xfId="27632"/>
    <cellStyle name="Normal 5 6 2 5 4 2 2 2" xfId="27633"/>
    <cellStyle name="Normal 5 6 2 5 4 2 3" xfId="27634"/>
    <cellStyle name="Normal 5 6 2 5 4 3" xfId="27635"/>
    <cellStyle name="Normal 5 6 2 5 4 3 2" xfId="27636"/>
    <cellStyle name="Normal 5 6 2 5 4 4" xfId="27637"/>
    <cellStyle name="Normal 5 6 2 5 5" xfId="27638"/>
    <cellStyle name="Normal 5 6 2 5 5 2" xfId="27639"/>
    <cellStyle name="Normal 5 6 2 5 5 2 2" xfId="27640"/>
    <cellStyle name="Normal 5 6 2 5 5 2 2 2" xfId="27641"/>
    <cellStyle name="Normal 5 6 2 5 5 2 3" xfId="27642"/>
    <cellStyle name="Normal 5 6 2 5 5 3" xfId="27643"/>
    <cellStyle name="Normal 5 6 2 5 5 3 2" xfId="27644"/>
    <cellStyle name="Normal 5 6 2 5 5 4" xfId="27645"/>
    <cellStyle name="Normal 5 6 2 5 6" xfId="27646"/>
    <cellStyle name="Normal 5 6 2 5 6 2" xfId="27647"/>
    <cellStyle name="Normal 5 6 2 5 6 2 2" xfId="27648"/>
    <cellStyle name="Normal 5 6 2 5 6 3" xfId="27649"/>
    <cellStyle name="Normal 5 6 2 5 7" xfId="27650"/>
    <cellStyle name="Normal 5 6 2 5 7 2" xfId="27651"/>
    <cellStyle name="Normal 5 6 2 5 8" xfId="27652"/>
    <cellStyle name="Normal 5 6 2 6" xfId="27653"/>
    <cellStyle name="Normal 5 6 2 6 2" xfId="27654"/>
    <cellStyle name="Normal 5 6 2 6 2 2" xfId="27655"/>
    <cellStyle name="Normal 5 6 2 6 2 2 2" xfId="27656"/>
    <cellStyle name="Normal 5 6 2 6 2 2 2 2" xfId="27657"/>
    <cellStyle name="Normal 5 6 2 6 2 2 2 2 2" xfId="27658"/>
    <cellStyle name="Normal 5 6 2 6 2 2 2 2 2 2" xfId="27659"/>
    <cellStyle name="Normal 5 6 2 6 2 2 2 2 3" xfId="27660"/>
    <cellStyle name="Normal 5 6 2 6 2 2 2 3" xfId="27661"/>
    <cellStyle name="Normal 5 6 2 6 2 2 2 3 2" xfId="27662"/>
    <cellStyle name="Normal 5 6 2 6 2 2 2 4" xfId="27663"/>
    <cellStyle name="Normal 5 6 2 6 2 2 3" xfId="27664"/>
    <cellStyle name="Normal 5 6 2 6 2 2 3 2" xfId="27665"/>
    <cellStyle name="Normal 5 6 2 6 2 2 3 2 2" xfId="27666"/>
    <cellStyle name="Normal 5 6 2 6 2 2 3 3" xfId="27667"/>
    <cellStyle name="Normal 5 6 2 6 2 2 4" xfId="27668"/>
    <cellStyle name="Normal 5 6 2 6 2 2 4 2" xfId="27669"/>
    <cellStyle name="Normal 5 6 2 6 2 2 5" xfId="27670"/>
    <cellStyle name="Normal 5 6 2 6 2 3" xfId="27671"/>
    <cellStyle name="Normal 5 6 2 6 2 3 2" xfId="27672"/>
    <cellStyle name="Normal 5 6 2 6 2 3 2 2" xfId="27673"/>
    <cellStyle name="Normal 5 6 2 6 2 3 2 2 2" xfId="27674"/>
    <cellStyle name="Normal 5 6 2 6 2 3 2 3" xfId="27675"/>
    <cellStyle name="Normal 5 6 2 6 2 3 3" xfId="27676"/>
    <cellStyle name="Normal 5 6 2 6 2 3 3 2" xfId="27677"/>
    <cellStyle name="Normal 5 6 2 6 2 3 4" xfId="27678"/>
    <cellStyle name="Normal 5 6 2 6 2 4" xfId="27679"/>
    <cellStyle name="Normal 5 6 2 6 2 4 2" xfId="27680"/>
    <cellStyle name="Normal 5 6 2 6 2 4 2 2" xfId="27681"/>
    <cellStyle name="Normal 5 6 2 6 2 4 2 2 2" xfId="27682"/>
    <cellStyle name="Normal 5 6 2 6 2 4 2 3" xfId="27683"/>
    <cellStyle name="Normal 5 6 2 6 2 4 3" xfId="27684"/>
    <cellStyle name="Normal 5 6 2 6 2 4 3 2" xfId="27685"/>
    <cellStyle name="Normal 5 6 2 6 2 4 4" xfId="27686"/>
    <cellStyle name="Normal 5 6 2 6 2 5" xfId="27687"/>
    <cellStyle name="Normal 5 6 2 6 2 5 2" xfId="27688"/>
    <cellStyle name="Normal 5 6 2 6 2 5 2 2" xfId="27689"/>
    <cellStyle name="Normal 5 6 2 6 2 5 3" xfId="27690"/>
    <cellStyle name="Normal 5 6 2 6 2 6" xfId="27691"/>
    <cellStyle name="Normal 5 6 2 6 2 6 2" xfId="27692"/>
    <cellStyle name="Normal 5 6 2 6 2 7" xfId="27693"/>
    <cellStyle name="Normal 5 6 2 6 3" xfId="27694"/>
    <cellStyle name="Normal 5 6 2 6 3 2" xfId="27695"/>
    <cellStyle name="Normal 5 6 2 6 3 2 2" xfId="27696"/>
    <cellStyle name="Normal 5 6 2 6 3 2 2 2" xfId="27697"/>
    <cellStyle name="Normal 5 6 2 6 3 2 2 2 2" xfId="27698"/>
    <cellStyle name="Normal 5 6 2 6 3 2 2 3" xfId="27699"/>
    <cellStyle name="Normal 5 6 2 6 3 2 3" xfId="27700"/>
    <cellStyle name="Normal 5 6 2 6 3 2 3 2" xfId="27701"/>
    <cellStyle name="Normal 5 6 2 6 3 2 4" xfId="27702"/>
    <cellStyle name="Normal 5 6 2 6 3 3" xfId="27703"/>
    <cellStyle name="Normal 5 6 2 6 3 3 2" xfId="27704"/>
    <cellStyle name="Normal 5 6 2 6 3 3 2 2" xfId="27705"/>
    <cellStyle name="Normal 5 6 2 6 3 3 3" xfId="27706"/>
    <cellStyle name="Normal 5 6 2 6 3 4" xfId="27707"/>
    <cellStyle name="Normal 5 6 2 6 3 4 2" xfId="27708"/>
    <cellStyle name="Normal 5 6 2 6 3 5" xfId="27709"/>
    <cellStyle name="Normal 5 6 2 6 4" xfId="27710"/>
    <cellStyle name="Normal 5 6 2 6 4 2" xfId="27711"/>
    <cellStyle name="Normal 5 6 2 6 4 2 2" xfId="27712"/>
    <cellStyle name="Normal 5 6 2 6 4 2 2 2" xfId="27713"/>
    <cellStyle name="Normal 5 6 2 6 4 2 3" xfId="27714"/>
    <cellStyle name="Normal 5 6 2 6 4 3" xfId="27715"/>
    <cellStyle name="Normal 5 6 2 6 4 3 2" xfId="27716"/>
    <cellStyle name="Normal 5 6 2 6 4 4" xfId="27717"/>
    <cellStyle name="Normal 5 6 2 6 5" xfId="27718"/>
    <cellStyle name="Normal 5 6 2 6 5 2" xfId="27719"/>
    <cellStyle name="Normal 5 6 2 6 5 2 2" xfId="27720"/>
    <cellStyle name="Normal 5 6 2 6 5 2 2 2" xfId="27721"/>
    <cellStyle name="Normal 5 6 2 6 5 2 3" xfId="27722"/>
    <cellStyle name="Normal 5 6 2 6 5 3" xfId="27723"/>
    <cellStyle name="Normal 5 6 2 6 5 3 2" xfId="27724"/>
    <cellStyle name="Normal 5 6 2 6 5 4" xfId="27725"/>
    <cellStyle name="Normal 5 6 2 6 6" xfId="27726"/>
    <cellStyle name="Normal 5 6 2 6 6 2" xfId="27727"/>
    <cellStyle name="Normal 5 6 2 6 6 2 2" xfId="27728"/>
    <cellStyle name="Normal 5 6 2 6 6 3" xfId="27729"/>
    <cellStyle name="Normal 5 6 2 6 7" xfId="27730"/>
    <cellStyle name="Normal 5 6 2 6 7 2" xfId="27731"/>
    <cellStyle name="Normal 5 6 2 6 8" xfId="27732"/>
    <cellStyle name="Normal 5 6 2 7" xfId="27733"/>
    <cellStyle name="Normal 5 6 2 7 2" xfId="27734"/>
    <cellStyle name="Normal 5 6 2 7 2 2" xfId="27735"/>
    <cellStyle name="Normal 5 6 2 7 2 2 2" xfId="27736"/>
    <cellStyle name="Normal 5 6 2 7 2 2 2 2" xfId="27737"/>
    <cellStyle name="Normal 5 6 2 7 2 2 2 2 2" xfId="27738"/>
    <cellStyle name="Normal 5 6 2 7 2 2 2 3" xfId="27739"/>
    <cellStyle name="Normal 5 6 2 7 2 2 3" xfId="27740"/>
    <cellStyle name="Normal 5 6 2 7 2 2 3 2" xfId="27741"/>
    <cellStyle name="Normal 5 6 2 7 2 2 4" xfId="27742"/>
    <cellStyle name="Normal 5 6 2 7 2 3" xfId="27743"/>
    <cellStyle name="Normal 5 6 2 7 2 3 2" xfId="27744"/>
    <cellStyle name="Normal 5 6 2 7 2 3 2 2" xfId="27745"/>
    <cellStyle name="Normal 5 6 2 7 2 3 3" xfId="27746"/>
    <cellStyle name="Normal 5 6 2 7 2 4" xfId="27747"/>
    <cellStyle name="Normal 5 6 2 7 2 4 2" xfId="27748"/>
    <cellStyle name="Normal 5 6 2 7 2 5" xfId="27749"/>
    <cellStyle name="Normal 5 6 2 7 3" xfId="27750"/>
    <cellStyle name="Normal 5 6 2 7 3 2" xfId="27751"/>
    <cellStyle name="Normal 5 6 2 7 3 2 2" xfId="27752"/>
    <cellStyle name="Normal 5 6 2 7 3 2 2 2" xfId="27753"/>
    <cellStyle name="Normal 5 6 2 7 3 2 3" xfId="27754"/>
    <cellStyle name="Normal 5 6 2 7 3 3" xfId="27755"/>
    <cellStyle name="Normal 5 6 2 7 3 3 2" xfId="27756"/>
    <cellStyle name="Normal 5 6 2 7 3 4" xfId="27757"/>
    <cellStyle name="Normal 5 6 2 7 4" xfId="27758"/>
    <cellStyle name="Normal 5 6 2 7 4 2" xfId="27759"/>
    <cellStyle name="Normal 5 6 2 7 4 2 2" xfId="27760"/>
    <cellStyle name="Normal 5 6 2 7 4 2 2 2" xfId="27761"/>
    <cellStyle name="Normal 5 6 2 7 4 2 3" xfId="27762"/>
    <cellStyle name="Normal 5 6 2 7 4 3" xfId="27763"/>
    <cellStyle name="Normal 5 6 2 7 4 3 2" xfId="27764"/>
    <cellStyle name="Normal 5 6 2 7 4 4" xfId="27765"/>
    <cellStyle name="Normal 5 6 2 7 5" xfId="27766"/>
    <cellStyle name="Normal 5 6 2 7 5 2" xfId="27767"/>
    <cellStyle name="Normal 5 6 2 7 5 2 2" xfId="27768"/>
    <cellStyle name="Normal 5 6 2 7 5 3" xfId="27769"/>
    <cellStyle name="Normal 5 6 2 7 6" xfId="27770"/>
    <cellStyle name="Normal 5 6 2 7 6 2" xfId="27771"/>
    <cellStyle name="Normal 5 6 2 7 7" xfId="27772"/>
    <cellStyle name="Normal 5 6 2 8" xfId="27773"/>
    <cellStyle name="Normal 5 6 2 8 2" xfId="27774"/>
    <cellStyle name="Normal 5 6 2 8 2 2" xfId="27775"/>
    <cellStyle name="Normal 5 6 2 8 2 2 2" xfId="27776"/>
    <cellStyle name="Normal 5 6 2 8 2 2 2 2" xfId="27777"/>
    <cellStyle name="Normal 5 6 2 8 2 2 3" xfId="27778"/>
    <cellStyle name="Normal 5 6 2 8 2 3" xfId="27779"/>
    <cellStyle name="Normal 5 6 2 8 2 3 2" xfId="27780"/>
    <cellStyle name="Normal 5 6 2 8 2 4" xfId="27781"/>
    <cellStyle name="Normal 5 6 2 8 3" xfId="27782"/>
    <cellStyle name="Normal 5 6 2 8 3 2" xfId="27783"/>
    <cellStyle name="Normal 5 6 2 8 3 2 2" xfId="27784"/>
    <cellStyle name="Normal 5 6 2 8 3 2 2 2" xfId="27785"/>
    <cellStyle name="Normal 5 6 2 8 3 2 3" xfId="27786"/>
    <cellStyle name="Normal 5 6 2 8 3 3" xfId="27787"/>
    <cellStyle name="Normal 5 6 2 8 3 3 2" xfId="27788"/>
    <cellStyle name="Normal 5 6 2 8 3 4" xfId="27789"/>
    <cellStyle name="Normal 5 6 2 8 4" xfId="27790"/>
    <cellStyle name="Normal 5 6 2 8 4 2" xfId="27791"/>
    <cellStyle name="Normal 5 6 2 8 4 2 2" xfId="27792"/>
    <cellStyle name="Normal 5 6 2 8 4 3" xfId="27793"/>
    <cellStyle name="Normal 5 6 2 8 5" xfId="27794"/>
    <cellStyle name="Normal 5 6 2 8 5 2" xfId="27795"/>
    <cellStyle name="Normal 5 6 2 8 6" xfId="27796"/>
    <cellStyle name="Normal 5 6 2 9" xfId="27797"/>
    <cellStyle name="Normal 5 6 2 9 2" xfId="27798"/>
    <cellStyle name="Normal 5 6 2 9 2 2" xfId="27799"/>
    <cellStyle name="Normal 5 6 2 9 2 2 2" xfId="27800"/>
    <cellStyle name="Normal 5 6 2 9 2 3" xfId="27801"/>
    <cellStyle name="Normal 5 6 2 9 3" xfId="27802"/>
    <cellStyle name="Normal 5 6 2 9 3 2" xfId="27803"/>
    <cellStyle name="Normal 5 6 2 9 4" xfId="27804"/>
    <cellStyle name="Normal 5 6 3" xfId="27805"/>
    <cellStyle name="Normal 5 6 3 10" xfId="27806"/>
    <cellStyle name="Normal 5 6 3 10 2" xfId="27807"/>
    <cellStyle name="Normal 5 6 3 10 2 2" xfId="27808"/>
    <cellStyle name="Normal 5 6 3 10 3" xfId="27809"/>
    <cellStyle name="Normal 5 6 3 11" xfId="27810"/>
    <cellStyle name="Normal 5 6 3 11 2" xfId="27811"/>
    <cellStyle name="Normal 5 6 3 12" xfId="27812"/>
    <cellStyle name="Normal 5 6 3 13" xfId="27813"/>
    <cellStyle name="Normal 5 6 3 2" xfId="27814"/>
    <cellStyle name="Normal 5 6 3 2 2" xfId="27815"/>
    <cellStyle name="Normal 5 6 3 2 2 2" xfId="27816"/>
    <cellStyle name="Normal 5 6 3 2 2 2 2" xfId="27817"/>
    <cellStyle name="Normal 5 6 3 2 2 2 2 2" xfId="27818"/>
    <cellStyle name="Normal 5 6 3 2 2 2 2 2 2" xfId="27819"/>
    <cellStyle name="Normal 5 6 3 2 2 2 2 2 2 2" xfId="27820"/>
    <cellStyle name="Normal 5 6 3 2 2 2 2 2 3" xfId="27821"/>
    <cellStyle name="Normal 5 6 3 2 2 2 2 3" xfId="27822"/>
    <cellStyle name="Normal 5 6 3 2 2 2 2 3 2" xfId="27823"/>
    <cellStyle name="Normal 5 6 3 2 2 2 2 4" xfId="27824"/>
    <cellStyle name="Normal 5 6 3 2 2 2 3" xfId="27825"/>
    <cellStyle name="Normal 5 6 3 2 2 2 3 2" xfId="27826"/>
    <cellStyle name="Normal 5 6 3 2 2 2 3 2 2" xfId="27827"/>
    <cellStyle name="Normal 5 6 3 2 2 2 3 3" xfId="27828"/>
    <cellStyle name="Normal 5 6 3 2 2 2 4" xfId="27829"/>
    <cellStyle name="Normal 5 6 3 2 2 2 4 2" xfId="27830"/>
    <cellStyle name="Normal 5 6 3 2 2 2 5" xfId="27831"/>
    <cellStyle name="Normal 5 6 3 2 2 3" xfId="27832"/>
    <cellStyle name="Normal 5 6 3 2 2 3 2" xfId="27833"/>
    <cellStyle name="Normal 5 6 3 2 2 3 2 2" xfId="27834"/>
    <cellStyle name="Normal 5 6 3 2 2 3 2 2 2" xfId="27835"/>
    <cellStyle name="Normal 5 6 3 2 2 3 2 3" xfId="27836"/>
    <cellStyle name="Normal 5 6 3 2 2 3 3" xfId="27837"/>
    <cellStyle name="Normal 5 6 3 2 2 3 3 2" xfId="27838"/>
    <cellStyle name="Normal 5 6 3 2 2 3 4" xfId="27839"/>
    <cellStyle name="Normal 5 6 3 2 2 4" xfId="27840"/>
    <cellStyle name="Normal 5 6 3 2 2 4 2" xfId="27841"/>
    <cellStyle name="Normal 5 6 3 2 2 4 2 2" xfId="27842"/>
    <cellStyle name="Normal 5 6 3 2 2 4 2 2 2" xfId="27843"/>
    <cellStyle name="Normal 5 6 3 2 2 4 2 3" xfId="27844"/>
    <cellStyle name="Normal 5 6 3 2 2 4 3" xfId="27845"/>
    <cellStyle name="Normal 5 6 3 2 2 4 3 2" xfId="27846"/>
    <cellStyle name="Normal 5 6 3 2 2 4 4" xfId="27847"/>
    <cellStyle name="Normal 5 6 3 2 2 5" xfId="27848"/>
    <cellStyle name="Normal 5 6 3 2 2 5 2" xfId="27849"/>
    <cellStyle name="Normal 5 6 3 2 2 5 2 2" xfId="27850"/>
    <cellStyle name="Normal 5 6 3 2 2 5 3" xfId="27851"/>
    <cellStyle name="Normal 5 6 3 2 2 6" xfId="27852"/>
    <cellStyle name="Normal 5 6 3 2 2 6 2" xfId="27853"/>
    <cellStyle name="Normal 5 6 3 2 2 7" xfId="27854"/>
    <cellStyle name="Normal 5 6 3 2 3" xfId="27855"/>
    <cellStyle name="Normal 5 6 3 2 3 2" xfId="27856"/>
    <cellStyle name="Normal 5 6 3 2 3 2 2" xfId="27857"/>
    <cellStyle name="Normal 5 6 3 2 3 2 2 2" xfId="27858"/>
    <cellStyle name="Normal 5 6 3 2 3 2 2 2 2" xfId="27859"/>
    <cellStyle name="Normal 5 6 3 2 3 2 2 3" xfId="27860"/>
    <cellStyle name="Normal 5 6 3 2 3 2 3" xfId="27861"/>
    <cellStyle name="Normal 5 6 3 2 3 2 3 2" xfId="27862"/>
    <cellStyle name="Normal 5 6 3 2 3 2 4" xfId="27863"/>
    <cellStyle name="Normal 5 6 3 2 3 3" xfId="27864"/>
    <cellStyle name="Normal 5 6 3 2 3 3 2" xfId="27865"/>
    <cellStyle name="Normal 5 6 3 2 3 3 2 2" xfId="27866"/>
    <cellStyle name="Normal 5 6 3 2 3 3 2 2 2" xfId="27867"/>
    <cellStyle name="Normal 5 6 3 2 3 3 2 3" xfId="27868"/>
    <cellStyle name="Normal 5 6 3 2 3 3 3" xfId="27869"/>
    <cellStyle name="Normal 5 6 3 2 3 3 3 2" xfId="27870"/>
    <cellStyle name="Normal 5 6 3 2 3 3 4" xfId="27871"/>
    <cellStyle name="Normal 5 6 3 2 3 4" xfId="27872"/>
    <cellStyle name="Normal 5 6 3 2 3 4 2" xfId="27873"/>
    <cellStyle name="Normal 5 6 3 2 3 4 2 2" xfId="27874"/>
    <cellStyle name="Normal 5 6 3 2 3 4 3" xfId="27875"/>
    <cellStyle name="Normal 5 6 3 2 3 5" xfId="27876"/>
    <cellStyle name="Normal 5 6 3 2 3 5 2" xfId="27877"/>
    <cellStyle name="Normal 5 6 3 2 3 6" xfId="27878"/>
    <cellStyle name="Normal 5 6 3 2 4" xfId="27879"/>
    <cellStyle name="Normal 5 6 3 2 4 2" xfId="27880"/>
    <cellStyle name="Normal 5 6 3 2 4 2 2" xfId="27881"/>
    <cellStyle name="Normal 5 6 3 2 4 2 2 2" xfId="27882"/>
    <cellStyle name="Normal 5 6 3 2 4 2 3" xfId="27883"/>
    <cellStyle name="Normal 5 6 3 2 4 3" xfId="27884"/>
    <cellStyle name="Normal 5 6 3 2 4 3 2" xfId="27885"/>
    <cellStyle name="Normal 5 6 3 2 4 4" xfId="27886"/>
    <cellStyle name="Normal 5 6 3 2 5" xfId="27887"/>
    <cellStyle name="Normal 5 6 3 2 5 2" xfId="27888"/>
    <cellStyle name="Normal 5 6 3 2 5 2 2" xfId="27889"/>
    <cellStyle name="Normal 5 6 3 2 5 2 2 2" xfId="27890"/>
    <cellStyle name="Normal 5 6 3 2 5 2 3" xfId="27891"/>
    <cellStyle name="Normal 5 6 3 2 5 3" xfId="27892"/>
    <cellStyle name="Normal 5 6 3 2 5 3 2" xfId="27893"/>
    <cellStyle name="Normal 5 6 3 2 5 4" xfId="27894"/>
    <cellStyle name="Normal 5 6 3 2 6" xfId="27895"/>
    <cellStyle name="Normal 5 6 3 2 6 2" xfId="27896"/>
    <cellStyle name="Normal 5 6 3 2 6 2 2" xfId="27897"/>
    <cellStyle name="Normal 5 6 3 2 6 3" xfId="27898"/>
    <cellStyle name="Normal 5 6 3 2 7" xfId="27899"/>
    <cellStyle name="Normal 5 6 3 2 7 2" xfId="27900"/>
    <cellStyle name="Normal 5 6 3 2 8" xfId="27901"/>
    <cellStyle name="Normal 5 6 3 2 9" xfId="27902"/>
    <cellStyle name="Normal 5 6 3 3" xfId="27903"/>
    <cellStyle name="Normal 5 6 3 3 2" xfId="27904"/>
    <cellStyle name="Normal 5 6 3 3 2 2" xfId="27905"/>
    <cellStyle name="Normal 5 6 3 3 2 2 2" xfId="27906"/>
    <cellStyle name="Normal 5 6 3 3 2 2 2 2" xfId="27907"/>
    <cellStyle name="Normal 5 6 3 3 2 2 2 2 2" xfId="27908"/>
    <cellStyle name="Normal 5 6 3 3 2 2 2 2 2 2" xfId="27909"/>
    <cellStyle name="Normal 5 6 3 3 2 2 2 2 3" xfId="27910"/>
    <cellStyle name="Normal 5 6 3 3 2 2 2 3" xfId="27911"/>
    <cellStyle name="Normal 5 6 3 3 2 2 2 3 2" xfId="27912"/>
    <cellStyle name="Normal 5 6 3 3 2 2 2 4" xfId="27913"/>
    <cellStyle name="Normal 5 6 3 3 2 2 3" xfId="27914"/>
    <cellStyle name="Normal 5 6 3 3 2 2 3 2" xfId="27915"/>
    <cellStyle name="Normal 5 6 3 3 2 2 3 2 2" xfId="27916"/>
    <cellStyle name="Normal 5 6 3 3 2 2 3 3" xfId="27917"/>
    <cellStyle name="Normal 5 6 3 3 2 2 4" xfId="27918"/>
    <cellStyle name="Normal 5 6 3 3 2 2 4 2" xfId="27919"/>
    <cellStyle name="Normal 5 6 3 3 2 2 5" xfId="27920"/>
    <cellStyle name="Normal 5 6 3 3 2 3" xfId="27921"/>
    <cellStyle name="Normal 5 6 3 3 2 3 2" xfId="27922"/>
    <cellStyle name="Normal 5 6 3 3 2 3 2 2" xfId="27923"/>
    <cellStyle name="Normal 5 6 3 3 2 3 2 2 2" xfId="27924"/>
    <cellStyle name="Normal 5 6 3 3 2 3 2 3" xfId="27925"/>
    <cellStyle name="Normal 5 6 3 3 2 3 3" xfId="27926"/>
    <cellStyle name="Normal 5 6 3 3 2 3 3 2" xfId="27927"/>
    <cellStyle name="Normal 5 6 3 3 2 3 4" xfId="27928"/>
    <cellStyle name="Normal 5 6 3 3 2 4" xfId="27929"/>
    <cellStyle name="Normal 5 6 3 3 2 4 2" xfId="27930"/>
    <cellStyle name="Normal 5 6 3 3 2 4 2 2" xfId="27931"/>
    <cellStyle name="Normal 5 6 3 3 2 4 2 2 2" xfId="27932"/>
    <cellStyle name="Normal 5 6 3 3 2 4 2 3" xfId="27933"/>
    <cellStyle name="Normal 5 6 3 3 2 4 3" xfId="27934"/>
    <cellStyle name="Normal 5 6 3 3 2 4 3 2" xfId="27935"/>
    <cellStyle name="Normal 5 6 3 3 2 4 4" xfId="27936"/>
    <cellStyle name="Normal 5 6 3 3 2 5" xfId="27937"/>
    <cellStyle name="Normal 5 6 3 3 2 5 2" xfId="27938"/>
    <cellStyle name="Normal 5 6 3 3 2 5 2 2" xfId="27939"/>
    <cellStyle name="Normal 5 6 3 3 2 5 3" xfId="27940"/>
    <cellStyle name="Normal 5 6 3 3 2 6" xfId="27941"/>
    <cellStyle name="Normal 5 6 3 3 2 6 2" xfId="27942"/>
    <cellStyle name="Normal 5 6 3 3 2 7" xfId="27943"/>
    <cellStyle name="Normal 5 6 3 3 3" xfId="27944"/>
    <cellStyle name="Normal 5 6 3 3 3 2" xfId="27945"/>
    <cellStyle name="Normal 5 6 3 3 3 2 2" xfId="27946"/>
    <cellStyle name="Normal 5 6 3 3 3 2 2 2" xfId="27947"/>
    <cellStyle name="Normal 5 6 3 3 3 2 2 2 2" xfId="27948"/>
    <cellStyle name="Normal 5 6 3 3 3 2 2 3" xfId="27949"/>
    <cellStyle name="Normal 5 6 3 3 3 2 3" xfId="27950"/>
    <cellStyle name="Normal 5 6 3 3 3 2 3 2" xfId="27951"/>
    <cellStyle name="Normal 5 6 3 3 3 2 4" xfId="27952"/>
    <cellStyle name="Normal 5 6 3 3 3 3" xfId="27953"/>
    <cellStyle name="Normal 5 6 3 3 3 3 2" xfId="27954"/>
    <cellStyle name="Normal 5 6 3 3 3 3 2 2" xfId="27955"/>
    <cellStyle name="Normal 5 6 3 3 3 3 2 2 2" xfId="27956"/>
    <cellStyle name="Normal 5 6 3 3 3 3 2 3" xfId="27957"/>
    <cellStyle name="Normal 5 6 3 3 3 3 3" xfId="27958"/>
    <cellStyle name="Normal 5 6 3 3 3 3 3 2" xfId="27959"/>
    <cellStyle name="Normal 5 6 3 3 3 3 4" xfId="27960"/>
    <cellStyle name="Normal 5 6 3 3 3 4" xfId="27961"/>
    <cellStyle name="Normal 5 6 3 3 3 4 2" xfId="27962"/>
    <cellStyle name="Normal 5 6 3 3 3 4 2 2" xfId="27963"/>
    <cellStyle name="Normal 5 6 3 3 3 4 3" xfId="27964"/>
    <cellStyle name="Normal 5 6 3 3 3 5" xfId="27965"/>
    <cellStyle name="Normal 5 6 3 3 3 5 2" xfId="27966"/>
    <cellStyle name="Normal 5 6 3 3 3 6" xfId="27967"/>
    <cellStyle name="Normal 5 6 3 3 4" xfId="27968"/>
    <cellStyle name="Normal 5 6 3 3 4 2" xfId="27969"/>
    <cellStyle name="Normal 5 6 3 3 4 2 2" xfId="27970"/>
    <cellStyle name="Normal 5 6 3 3 4 2 2 2" xfId="27971"/>
    <cellStyle name="Normal 5 6 3 3 4 2 3" xfId="27972"/>
    <cellStyle name="Normal 5 6 3 3 4 3" xfId="27973"/>
    <cellStyle name="Normal 5 6 3 3 4 3 2" xfId="27974"/>
    <cellStyle name="Normal 5 6 3 3 4 4" xfId="27975"/>
    <cellStyle name="Normal 5 6 3 3 5" xfId="27976"/>
    <cellStyle name="Normal 5 6 3 3 5 2" xfId="27977"/>
    <cellStyle name="Normal 5 6 3 3 5 2 2" xfId="27978"/>
    <cellStyle name="Normal 5 6 3 3 5 2 2 2" xfId="27979"/>
    <cellStyle name="Normal 5 6 3 3 5 2 3" xfId="27980"/>
    <cellStyle name="Normal 5 6 3 3 5 3" xfId="27981"/>
    <cellStyle name="Normal 5 6 3 3 5 3 2" xfId="27982"/>
    <cellStyle name="Normal 5 6 3 3 5 4" xfId="27983"/>
    <cellStyle name="Normal 5 6 3 3 6" xfId="27984"/>
    <cellStyle name="Normal 5 6 3 3 6 2" xfId="27985"/>
    <cellStyle name="Normal 5 6 3 3 6 2 2" xfId="27986"/>
    <cellStyle name="Normal 5 6 3 3 6 3" xfId="27987"/>
    <cellStyle name="Normal 5 6 3 3 7" xfId="27988"/>
    <cellStyle name="Normal 5 6 3 3 7 2" xfId="27989"/>
    <cellStyle name="Normal 5 6 3 3 8" xfId="27990"/>
    <cellStyle name="Normal 5 6 3 3 9" xfId="27991"/>
    <cellStyle name="Normal 5 6 3 4" xfId="27992"/>
    <cellStyle name="Normal 5 6 3 4 2" xfId="27993"/>
    <cellStyle name="Normal 5 6 3 4 2 2" xfId="27994"/>
    <cellStyle name="Normal 5 6 3 4 2 2 2" xfId="27995"/>
    <cellStyle name="Normal 5 6 3 4 2 2 2 2" xfId="27996"/>
    <cellStyle name="Normal 5 6 3 4 2 2 2 2 2" xfId="27997"/>
    <cellStyle name="Normal 5 6 3 4 2 2 2 2 2 2" xfId="27998"/>
    <cellStyle name="Normal 5 6 3 4 2 2 2 2 3" xfId="27999"/>
    <cellStyle name="Normal 5 6 3 4 2 2 2 3" xfId="28000"/>
    <cellStyle name="Normal 5 6 3 4 2 2 2 3 2" xfId="28001"/>
    <cellStyle name="Normal 5 6 3 4 2 2 2 4" xfId="28002"/>
    <cellStyle name="Normal 5 6 3 4 2 2 3" xfId="28003"/>
    <cellStyle name="Normal 5 6 3 4 2 2 3 2" xfId="28004"/>
    <cellStyle name="Normal 5 6 3 4 2 2 3 2 2" xfId="28005"/>
    <cellStyle name="Normal 5 6 3 4 2 2 3 3" xfId="28006"/>
    <cellStyle name="Normal 5 6 3 4 2 2 4" xfId="28007"/>
    <cellStyle name="Normal 5 6 3 4 2 2 4 2" xfId="28008"/>
    <cellStyle name="Normal 5 6 3 4 2 2 5" xfId="28009"/>
    <cellStyle name="Normal 5 6 3 4 2 3" xfId="28010"/>
    <cellStyle name="Normal 5 6 3 4 2 3 2" xfId="28011"/>
    <cellStyle name="Normal 5 6 3 4 2 3 2 2" xfId="28012"/>
    <cellStyle name="Normal 5 6 3 4 2 3 2 2 2" xfId="28013"/>
    <cellStyle name="Normal 5 6 3 4 2 3 2 3" xfId="28014"/>
    <cellStyle name="Normal 5 6 3 4 2 3 3" xfId="28015"/>
    <cellStyle name="Normal 5 6 3 4 2 3 3 2" xfId="28016"/>
    <cellStyle name="Normal 5 6 3 4 2 3 4" xfId="28017"/>
    <cellStyle name="Normal 5 6 3 4 2 4" xfId="28018"/>
    <cellStyle name="Normal 5 6 3 4 2 4 2" xfId="28019"/>
    <cellStyle name="Normal 5 6 3 4 2 4 2 2" xfId="28020"/>
    <cellStyle name="Normal 5 6 3 4 2 4 2 2 2" xfId="28021"/>
    <cellStyle name="Normal 5 6 3 4 2 4 2 3" xfId="28022"/>
    <cellStyle name="Normal 5 6 3 4 2 4 3" xfId="28023"/>
    <cellStyle name="Normal 5 6 3 4 2 4 3 2" xfId="28024"/>
    <cellStyle name="Normal 5 6 3 4 2 4 4" xfId="28025"/>
    <cellStyle name="Normal 5 6 3 4 2 5" xfId="28026"/>
    <cellStyle name="Normal 5 6 3 4 2 5 2" xfId="28027"/>
    <cellStyle name="Normal 5 6 3 4 2 5 2 2" xfId="28028"/>
    <cellStyle name="Normal 5 6 3 4 2 5 3" xfId="28029"/>
    <cellStyle name="Normal 5 6 3 4 2 6" xfId="28030"/>
    <cellStyle name="Normal 5 6 3 4 2 6 2" xfId="28031"/>
    <cellStyle name="Normal 5 6 3 4 2 7" xfId="28032"/>
    <cellStyle name="Normal 5 6 3 4 3" xfId="28033"/>
    <cellStyle name="Normal 5 6 3 4 3 2" xfId="28034"/>
    <cellStyle name="Normal 5 6 3 4 3 2 2" xfId="28035"/>
    <cellStyle name="Normal 5 6 3 4 3 2 2 2" xfId="28036"/>
    <cellStyle name="Normal 5 6 3 4 3 2 2 2 2" xfId="28037"/>
    <cellStyle name="Normal 5 6 3 4 3 2 2 3" xfId="28038"/>
    <cellStyle name="Normal 5 6 3 4 3 2 3" xfId="28039"/>
    <cellStyle name="Normal 5 6 3 4 3 2 3 2" xfId="28040"/>
    <cellStyle name="Normal 5 6 3 4 3 2 4" xfId="28041"/>
    <cellStyle name="Normal 5 6 3 4 3 3" xfId="28042"/>
    <cellStyle name="Normal 5 6 3 4 3 3 2" xfId="28043"/>
    <cellStyle name="Normal 5 6 3 4 3 3 2 2" xfId="28044"/>
    <cellStyle name="Normal 5 6 3 4 3 3 3" xfId="28045"/>
    <cellStyle name="Normal 5 6 3 4 3 4" xfId="28046"/>
    <cellStyle name="Normal 5 6 3 4 3 4 2" xfId="28047"/>
    <cellStyle name="Normal 5 6 3 4 3 5" xfId="28048"/>
    <cellStyle name="Normal 5 6 3 4 4" xfId="28049"/>
    <cellStyle name="Normal 5 6 3 4 4 2" xfId="28050"/>
    <cellStyle name="Normal 5 6 3 4 4 2 2" xfId="28051"/>
    <cellStyle name="Normal 5 6 3 4 4 2 2 2" xfId="28052"/>
    <cellStyle name="Normal 5 6 3 4 4 2 3" xfId="28053"/>
    <cellStyle name="Normal 5 6 3 4 4 3" xfId="28054"/>
    <cellStyle name="Normal 5 6 3 4 4 3 2" xfId="28055"/>
    <cellStyle name="Normal 5 6 3 4 4 4" xfId="28056"/>
    <cellStyle name="Normal 5 6 3 4 5" xfId="28057"/>
    <cellStyle name="Normal 5 6 3 4 5 2" xfId="28058"/>
    <cellStyle name="Normal 5 6 3 4 5 2 2" xfId="28059"/>
    <cellStyle name="Normal 5 6 3 4 5 2 2 2" xfId="28060"/>
    <cellStyle name="Normal 5 6 3 4 5 2 3" xfId="28061"/>
    <cellStyle name="Normal 5 6 3 4 5 3" xfId="28062"/>
    <cellStyle name="Normal 5 6 3 4 5 3 2" xfId="28063"/>
    <cellStyle name="Normal 5 6 3 4 5 4" xfId="28064"/>
    <cellStyle name="Normal 5 6 3 4 6" xfId="28065"/>
    <cellStyle name="Normal 5 6 3 4 6 2" xfId="28066"/>
    <cellStyle name="Normal 5 6 3 4 6 2 2" xfId="28067"/>
    <cellStyle name="Normal 5 6 3 4 6 3" xfId="28068"/>
    <cellStyle name="Normal 5 6 3 4 7" xfId="28069"/>
    <cellStyle name="Normal 5 6 3 4 7 2" xfId="28070"/>
    <cellStyle name="Normal 5 6 3 4 8" xfId="28071"/>
    <cellStyle name="Normal 5 6 3 5" xfId="28072"/>
    <cellStyle name="Normal 5 6 3 5 2" xfId="28073"/>
    <cellStyle name="Normal 5 6 3 5 2 2" xfId="28074"/>
    <cellStyle name="Normal 5 6 3 5 2 2 2" xfId="28075"/>
    <cellStyle name="Normal 5 6 3 5 2 2 2 2" xfId="28076"/>
    <cellStyle name="Normal 5 6 3 5 2 2 2 2 2" xfId="28077"/>
    <cellStyle name="Normal 5 6 3 5 2 2 2 2 2 2" xfId="28078"/>
    <cellStyle name="Normal 5 6 3 5 2 2 2 2 3" xfId="28079"/>
    <cellStyle name="Normal 5 6 3 5 2 2 2 3" xfId="28080"/>
    <cellStyle name="Normal 5 6 3 5 2 2 2 3 2" xfId="28081"/>
    <cellStyle name="Normal 5 6 3 5 2 2 2 4" xfId="28082"/>
    <cellStyle name="Normal 5 6 3 5 2 2 3" xfId="28083"/>
    <cellStyle name="Normal 5 6 3 5 2 2 3 2" xfId="28084"/>
    <cellStyle name="Normal 5 6 3 5 2 2 3 2 2" xfId="28085"/>
    <cellStyle name="Normal 5 6 3 5 2 2 3 3" xfId="28086"/>
    <cellStyle name="Normal 5 6 3 5 2 2 4" xfId="28087"/>
    <cellStyle name="Normal 5 6 3 5 2 2 4 2" xfId="28088"/>
    <cellStyle name="Normal 5 6 3 5 2 2 5" xfId="28089"/>
    <cellStyle name="Normal 5 6 3 5 2 3" xfId="28090"/>
    <cellStyle name="Normal 5 6 3 5 2 3 2" xfId="28091"/>
    <cellStyle name="Normal 5 6 3 5 2 3 2 2" xfId="28092"/>
    <cellStyle name="Normal 5 6 3 5 2 3 2 2 2" xfId="28093"/>
    <cellStyle name="Normal 5 6 3 5 2 3 2 3" xfId="28094"/>
    <cellStyle name="Normal 5 6 3 5 2 3 3" xfId="28095"/>
    <cellStyle name="Normal 5 6 3 5 2 3 3 2" xfId="28096"/>
    <cellStyle name="Normal 5 6 3 5 2 3 4" xfId="28097"/>
    <cellStyle name="Normal 5 6 3 5 2 4" xfId="28098"/>
    <cellStyle name="Normal 5 6 3 5 2 4 2" xfId="28099"/>
    <cellStyle name="Normal 5 6 3 5 2 4 2 2" xfId="28100"/>
    <cellStyle name="Normal 5 6 3 5 2 4 2 2 2" xfId="28101"/>
    <cellStyle name="Normal 5 6 3 5 2 4 2 3" xfId="28102"/>
    <cellStyle name="Normal 5 6 3 5 2 4 3" xfId="28103"/>
    <cellStyle name="Normal 5 6 3 5 2 4 3 2" xfId="28104"/>
    <cellStyle name="Normal 5 6 3 5 2 4 4" xfId="28105"/>
    <cellStyle name="Normal 5 6 3 5 2 5" xfId="28106"/>
    <cellStyle name="Normal 5 6 3 5 2 5 2" xfId="28107"/>
    <cellStyle name="Normal 5 6 3 5 2 5 2 2" xfId="28108"/>
    <cellStyle name="Normal 5 6 3 5 2 5 3" xfId="28109"/>
    <cellStyle name="Normal 5 6 3 5 2 6" xfId="28110"/>
    <cellStyle name="Normal 5 6 3 5 2 6 2" xfId="28111"/>
    <cellStyle name="Normal 5 6 3 5 2 7" xfId="28112"/>
    <cellStyle name="Normal 5 6 3 5 3" xfId="28113"/>
    <cellStyle name="Normal 5 6 3 5 3 2" xfId="28114"/>
    <cellStyle name="Normal 5 6 3 5 3 2 2" xfId="28115"/>
    <cellStyle name="Normal 5 6 3 5 3 2 2 2" xfId="28116"/>
    <cellStyle name="Normal 5 6 3 5 3 2 2 2 2" xfId="28117"/>
    <cellStyle name="Normal 5 6 3 5 3 2 2 3" xfId="28118"/>
    <cellStyle name="Normal 5 6 3 5 3 2 3" xfId="28119"/>
    <cellStyle name="Normal 5 6 3 5 3 2 3 2" xfId="28120"/>
    <cellStyle name="Normal 5 6 3 5 3 2 4" xfId="28121"/>
    <cellStyle name="Normal 5 6 3 5 3 3" xfId="28122"/>
    <cellStyle name="Normal 5 6 3 5 3 3 2" xfId="28123"/>
    <cellStyle name="Normal 5 6 3 5 3 3 2 2" xfId="28124"/>
    <cellStyle name="Normal 5 6 3 5 3 3 3" xfId="28125"/>
    <cellStyle name="Normal 5 6 3 5 3 4" xfId="28126"/>
    <cellStyle name="Normal 5 6 3 5 3 4 2" xfId="28127"/>
    <cellStyle name="Normal 5 6 3 5 3 5" xfId="28128"/>
    <cellStyle name="Normal 5 6 3 5 4" xfId="28129"/>
    <cellStyle name="Normal 5 6 3 5 4 2" xfId="28130"/>
    <cellStyle name="Normal 5 6 3 5 4 2 2" xfId="28131"/>
    <cellStyle name="Normal 5 6 3 5 4 2 2 2" xfId="28132"/>
    <cellStyle name="Normal 5 6 3 5 4 2 3" xfId="28133"/>
    <cellStyle name="Normal 5 6 3 5 4 3" xfId="28134"/>
    <cellStyle name="Normal 5 6 3 5 4 3 2" xfId="28135"/>
    <cellStyle name="Normal 5 6 3 5 4 4" xfId="28136"/>
    <cellStyle name="Normal 5 6 3 5 5" xfId="28137"/>
    <cellStyle name="Normal 5 6 3 5 5 2" xfId="28138"/>
    <cellStyle name="Normal 5 6 3 5 5 2 2" xfId="28139"/>
    <cellStyle name="Normal 5 6 3 5 5 2 2 2" xfId="28140"/>
    <cellStyle name="Normal 5 6 3 5 5 2 3" xfId="28141"/>
    <cellStyle name="Normal 5 6 3 5 5 3" xfId="28142"/>
    <cellStyle name="Normal 5 6 3 5 5 3 2" xfId="28143"/>
    <cellStyle name="Normal 5 6 3 5 5 4" xfId="28144"/>
    <cellStyle name="Normal 5 6 3 5 6" xfId="28145"/>
    <cellStyle name="Normal 5 6 3 5 6 2" xfId="28146"/>
    <cellStyle name="Normal 5 6 3 5 6 2 2" xfId="28147"/>
    <cellStyle name="Normal 5 6 3 5 6 3" xfId="28148"/>
    <cellStyle name="Normal 5 6 3 5 7" xfId="28149"/>
    <cellStyle name="Normal 5 6 3 5 7 2" xfId="28150"/>
    <cellStyle name="Normal 5 6 3 5 8" xfId="28151"/>
    <cellStyle name="Normal 5 6 3 6" xfId="28152"/>
    <cellStyle name="Normal 5 6 3 6 2" xfId="28153"/>
    <cellStyle name="Normal 5 6 3 6 2 2" xfId="28154"/>
    <cellStyle name="Normal 5 6 3 6 2 2 2" xfId="28155"/>
    <cellStyle name="Normal 5 6 3 6 2 2 2 2" xfId="28156"/>
    <cellStyle name="Normal 5 6 3 6 2 2 2 2 2" xfId="28157"/>
    <cellStyle name="Normal 5 6 3 6 2 2 2 3" xfId="28158"/>
    <cellStyle name="Normal 5 6 3 6 2 2 3" xfId="28159"/>
    <cellStyle name="Normal 5 6 3 6 2 2 3 2" xfId="28160"/>
    <cellStyle name="Normal 5 6 3 6 2 2 4" xfId="28161"/>
    <cellStyle name="Normal 5 6 3 6 2 3" xfId="28162"/>
    <cellStyle name="Normal 5 6 3 6 2 3 2" xfId="28163"/>
    <cellStyle name="Normal 5 6 3 6 2 3 2 2" xfId="28164"/>
    <cellStyle name="Normal 5 6 3 6 2 3 3" xfId="28165"/>
    <cellStyle name="Normal 5 6 3 6 2 4" xfId="28166"/>
    <cellStyle name="Normal 5 6 3 6 2 4 2" xfId="28167"/>
    <cellStyle name="Normal 5 6 3 6 2 5" xfId="28168"/>
    <cellStyle name="Normal 5 6 3 6 3" xfId="28169"/>
    <cellStyle name="Normal 5 6 3 6 3 2" xfId="28170"/>
    <cellStyle name="Normal 5 6 3 6 3 2 2" xfId="28171"/>
    <cellStyle name="Normal 5 6 3 6 3 2 2 2" xfId="28172"/>
    <cellStyle name="Normal 5 6 3 6 3 2 3" xfId="28173"/>
    <cellStyle name="Normal 5 6 3 6 3 3" xfId="28174"/>
    <cellStyle name="Normal 5 6 3 6 3 3 2" xfId="28175"/>
    <cellStyle name="Normal 5 6 3 6 3 4" xfId="28176"/>
    <cellStyle name="Normal 5 6 3 6 4" xfId="28177"/>
    <cellStyle name="Normal 5 6 3 6 4 2" xfId="28178"/>
    <cellStyle name="Normal 5 6 3 6 4 2 2" xfId="28179"/>
    <cellStyle name="Normal 5 6 3 6 4 2 2 2" xfId="28180"/>
    <cellStyle name="Normal 5 6 3 6 4 2 3" xfId="28181"/>
    <cellStyle name="Normal 5 6 3 6 4 3" xfId="28182"/>
    <cellStyle name="Normal 5 6 3 6 4 3 2" xfId="28183"/>
    <cellStyle name="Normal 5 6 3 6 4 4" xfId="28184"/>
    <cellStyle name="Normal 5 6 3 6 5" xfId="28185"/>
    <cellStyle name="Normal 5 6 3 6 5 2" xfId="28186"/>
    <cellStyle name="Normal 5 6 3 6 5 2 2" xfId="28187"/>
    <cellStyle name="Normal 5 6 3 6 5 3" xfId="28188"/>
    <cellStyle name="Normal 5 6 3 6 6" xfId="28189"/>
    <cellStyle name="Normal 5 6 3 6 6 2" xfId="28190"/>
    <cellStyle name="Normal 5 6 3 6 7" xfId="28191"/>
    <cellStyle name="Normal 5 6 3 7" xfId="28192"/>
    <cellStyle name="Normal 5 6 3 7 2" xfId="28193"/>
    <cellStyle name="Normal 5 6 3 7 2 2" xfId="28194"/>
    <cellStyle name="Normal 5 6 3 7 2 2 2" xfId="28195"/>
    <cellStyle name="Normal 5 6 3 7 2 2 2 2" xfId="28196"/>
    <cellStyle name="Normal 5 6 3 7 2 2 3" xfId="28197"/>
    <cellStyle name="Normal 5 6 3 7 2 3" xfId="28198"/>
    <cellStyle name="Normal 5 6 3 7 2 3 2" xfId="28199"/>
    <cellStyle name="Normal 5 6 3 7 2 4" xfId="28200"/>
    <cellStyle name="Normal 5 6 3 7 3" xfId="28201"/>
    <cellStyle name="Normal 5 6 3 7 3 2" xfId="28202"/>
    <cellStyle name="Normal 5 6 3 7 3 2 2" xfId="28203"/>
    <cellStyle name="Normal 5 6 3 7 3 2 2 2" xfId="28204"/>
    <cellStyle name="Normal 5 6 3 7 3 2 3" xfId="28205"/>
    <cellStyle name="Normal 5 6 3 7 3 3" xfId="28206"/>
    <cellStyle name="Normal 5 6 3 7 3 3 2" xfId="28207"/>
    <cellStyle name="Normal 5 6 3 7 3 4" xfId="28208"/>
    <cellStyle name="Normal 5 6 3 7 4" xfId="28209"/>
    <cellStyle name="Normal 5 6 3 7 4 2" xfId="28210"/>
    <cellStyle name="Normal 5 6 3 7 4 2 2" xfId="28211"/>
    <cellStyle name="Normal 5 6 3 7 4 3" xfId="28212"/>
    <cellStyle name="Normal 5 6 3 7 5" xfId="28213"/>
    <cellStyle name="Normal 5 6 3 7 5 2" xfId="28214"/>
    <cellStyle name="Normal 5 6 3 7 6" xfId="28215"/>
    <cellStyle name="Normal 5 6 3 8" xfId="28216"/>
    <cellStyle name="Normal 5 6 3 8 2" xfId="28217"/>
    <cellStyle name="Normal 5 6 3 8 2 2" xfId="28218"/>
    <cellStyle name="Normal 5 6 3 8 2 2 2" xfId="28219"/>
    <cellStyle name="Normal 5 6 3 8 2 3" xfId="28220"/>
    <cellStyle name="Normal 5 6 3 8 3" xfId="28221"/>
    <cellStyle name="Normal 5 6 3 8 3 2" xfId="28222"/>
    <cellStyle name="Normal 5 6 3 8 4" xfId="28223"/>
    <cellStyle name="Normal 5 6 3 9" xfId="28224"/>
    <cellStyle name="Normal 5 6 3 9 2" xfId="28225"/>
    <cellStyle name="Normal 5 6 3 9 2 2" xfId="28226"/>
    <cellStyle name="Normal 5 6 3 9 2 2 2" xfId="28227"/>
    <cellStyle name="Normal 5 6 3 9 2 3" xfId="28228"/>
    <cellStyle name="Normal 5 6 3 9 3" xfId="28229"/>
    <cellStyle name="Normal 5 6 3 9 3 2" xfId="28230"/>
    <cellStyle name="Normal 5 6 3 9 4" xfId="28231"/>
    <cellStyle name="Normal 5 6 4" xfId="28232"/>
    <cellStyle name="Normal 5 6 4 2" xfId="28233"/>
    <cellStyle name="Normal 5 6 4 2 2" xfId="28234"/>
    <cellStyle name="Normal 5 6 4 2 2 2" xfId="28235"/>
    <cellStyle name="Normal 5 6 4 2 2 2 2" xfId="28236"/>
    <cellStyle name="Normal 5 6 4 2 2 2 2 2" xfId="28237"/>
    <cellStyle name="Normal 5 6 4 2 2 2 2 2 2" xfId="28238"/>
    <cellStyle name="Normal 5 6 4 2 2 2 2 3" xfId="28239"/>
    <cellStyle name="Normal 5 6 4 2 2 2 3" xfId="28240"/>
    <cellStyle name="Normal 5 6 4 2 2 2 3 2" xfId="28241"/>
    <cellStyle name="Normal 5 6 4 2 2 2 4" xfId="28242"/>
    <cellStyle name="Normal 5 6 4 2 2 3" xfId="28243"/>
    <cellStyle name="Normal 5 6 4 2 2 3 2" xfId="28244"/>
    <cellStyle name="Normal 5 6 4 2 2 3 2 2" xfId="28245"/>
    <cellStyle name="Normal 5 6 4 2 2 3 3" xfId="28246"/>
    <cellStyle name="Normal 5 6 4 2 2 4" xfId="28247"/>
    <cellStyle name="Normal 5 6 4 2 2 4 2" xfId="28248"/>
    <cellStyle name="Normal 5 6 4 2 2 5" xfId="28249"/>
    <cellStyle name="Normal 5 6 4 2 3" xfId="28250"/>
    <cellStyle name="Normal 5 6 4 2 3 2" xfId="28251"/>
    <cellStyle name="Normal 5 6 4 2 3 2 2" xfId="28252"/>
    <cellStyle name="Normal 5 6 4 2 3 2 2 2" xfId="28253"/>
    <cellStyle name="Normal 5 6 4 2 3 2 3" xfId="28254"/>
    <cellStyle name="Normal 5 6 4 2 3 3" xfId="28255"/>
    <cellStyle name="Normal 5 6 4 2 3 3 2" xfId="28256"/>
    <cellStyle name="Normal 5 6 4 2 3 4" xfId="28257"/>
    <cellStyle name="Normal 5 6 4 2 4" xfId="28258"/>
    <cellStyle name="Normal 5 6 4 2 4 2" xfId="28259"/>
    <cellStyle name="Normal 5 6 4 2 4 2 2" xfId="28260"/>
    <cellStyle name="Normal 5 6 4 2 4 2 2 2" xfId="28261"/>
    <cellStyle name="Normal 5 6 4 2 4 2 3" xfId="28262"/>
    <cellStyle name="Normal 5 6 4 2 4 3" xfId="28263"/>
    <cellStyle name="Normal 5 6 4 2 4 3 2" xfId="28264"/>
    <cellStyle name="Normal 5 6 4 2 4 4" xfId="28265"/>
    <cellStyle name="Normal 5 6 4 2 5" xfId="28266"/>
    <cellStyle name="Normal 5 6 4 2 5 2" xfId="28267"/>
    <cellStyle name="Normal 5 6 4 2 5 2 2" xfId="28268"/>
    <cellStyle name="Normal 5 6 4 2 5 3" xfId="28269"/>
    <cellStyle name="Normal 5 6 4 2 6" xfId="28270"/>
    <cellStyle name="Normal 5 6 4 2 6 2" xfId="28271"/>
    <cellStyle name="Normal 5 6 4 2 7" xfId="28272"/>
    <cellStyle name="Normal 5 6 4 3" xfId="28273"/>
    <cellStyle name="Normal 5 6 4 3 2" xfId="28274"/>
    <cellStyle name="Normal 5 6 4 3 2 2" xfId="28275"/>
    <cellStyle name="Normal 5 6 4 3 2 2 2" xfId="28276"/>
    <cellStyle name="Normal 5 6 4 3 2 2 2 2" xfId="28277"/>
    <cellStyle name="Normal 5 6 4 3 2 2 3" xfId="28278"/>
    <cellStyle name="Normal 5 6 4 3 2 3" xfId="28279"/>
    <cellStyle name="Normal 5 6 4 3 2 3 2" xfId="28280"/>
    <cellStyle name="Normal 5 6 4 3 2 4" xfId="28281"/>
    <cellStyle name="Normal 5 6 4 3 3" xfId="28282"/>
    <cellStyle name="Normal 5 6 4 3 3 2" xfId="28283"/>
    <cellStyle name="Normal 5 6 4 3 3 2 2" xfId="28284"/>
    <cellStyle name="Normal 5 6 4 3 3 2 2 2" xfId="28285"/>
    <cellStyle name="Normal 5 6 4 3 3 2 3" xfId="28286"/>
    <cellStyle name="Normal 5 6 4 3 3 3" xfId="28287"/>
    <cellStyle name="Normal 5 6 4 3 3 3 2" xfId="28288"/>
    <cellStyle name="Normal 5 6 4 3 3 4" xfId="28289"/>
    <cellStyle name="Normal 5 6 4 3 4" xfId="28290"/>
    <cellStyle name="Normal 5 6 4 3 4 2" xfId="28291"/>
    <cellStyle name="Normal 5 6 4 3 4 2 2" xfId="28292"/>
    <cellStyle name="Normal 5 6 4 3 4 3" xfId="28293"/>
    <cellStyle name="Normal 5 6 4 3 5" xfId="28294"/>
    <cellStyle name="Normal 5 6 4 3 5 2" xfId="28295"/>
    <cellStyle name="Normal 5 6 4 3 6" xfId="28296"/>
    <cellStyle name="Normal 5 6 4 4" xfId="28297"/>
    <cellStyle name="Normal 5 6 4 4 2" xfId="28298"/>
    <cellStyle name="Normal 5 6 4 4 2 2" xfId="28299"/>
    <cellStyle name="Normal 5 6 4 4 2 2 2" xfId="28300"/>
    <cellStyle name="Normal 5 6 4 4 2 3" xfId="28301"/>
    <cellStyle name="Normal 5 6 4 4 3" xfId="28302"/>
    <cellStyle name="Normal 5 6 4 4 3 2" xfId="28303"/>
    <cellStyle name="Normal 5 6 4 4 4" xfId="28304"/>
    <cellStyle name="Normal 5 6 4 5" xfId="28305"/>
    <cellStyle name="Normal 5 6 4 5 2" xfId="28306"/>
    <cellStyle name="Normal 5 6 4 5 2 2" xfId="28307"/>
    <cellStyle name="Normal 5 6 4 5 2 2 2" xfId="28308"/>
    <cellStyle name="Normal 5 6 4 5 2 3" xfId="28309"/>
    <cellStyle name="Normal 5 6 4 5 3" xfId="28310"/>
    <cellStyle name="Normal 5 6 4 5 3 2" xfId="28311"/>
    <cellStyle name="Normal 5 6 4 5 4" xfId="28312"/>
    <cellStyle name="Normal 5 6 4 6" xfId="28313"/>
    <cellStyle name="Normal 5 6 4 6 2" xfId="28314"/>
    <cellStyle name="Normal 5 6 4 6 2 2" xfId="28315"/>
    <cellStyle name="Normal 5 6 4 6 3" xfId="28316"/>
    <cellStyle name="Normal 5 6 4 7" xfId="28317"/>
    <cellStyle name="Normal 5 6 4 7 2" xfId="28318"/>
    <cellStyle name="Normal 5 6 4 8" xfId="28319"/>
    <cellStyle name="Normal 5 6 4 9" xfId="28320"/>
    <cellStyle name="Normal 5 6 5" xfId="28321"/>
    <cellStyle name="Normal 5 6 5 2" xfId="28322"/>
    <cellStyle name="Normal 5 6 5 2 2" xfId="28323"/>
    <cellStyle name="Normal 5 6 5 2 2 2" xfId="28324"/>
    <cellStyle name="Normal 5 6 5 2 2 2 2" xfId="28325"/>
    <cellStyle name="Normal 5 6 5 2 2 2 2 2" xfId="28326"/>
    <cellStyle name="Normal 5 6 5 2 2 2 2 2 2" xfId="28327"/>
    <cellStyle name="Normal 5 6 5 2 2 2 2 3" xfId="28328"/>
    <cellStyle name="Normal 5 6 5 2 2 2 3" xfId="28329"/>
    <cellStyle name="Normal 5 6 5 2 2 2 3 2" xfId="28330"/>
    <cellStyle name="Normal 5 6 5 2 2 2 4" xfId="28331"/>
    <cellStyle name="Normal 5 6 5 2 2 3" xfId="28332"/>
    <cellStyle name="Normal 5 6 5 2 2 3 2" xfId="28333"/>
    <cellStyle name="Normal 5 6 5 2 2 3 2 2" xfId="28334"/>
    <cellStyle name="Normal 5 6 5 2 2 3 3" xfId="28335"/>
    <cellStyle name="Normal 5 6 5 2 2 4" xfId="28336"/>
    <cellStyle name="Normal 5 6 5 2 2 4 2" xfId="28337"/>
    <cellStyle name="Normal 5 6 5 2 2 5" xfId="28338"/>
    <cellStyle name="Normal 5 6 5 2 3" xfId="28339"/>
    <cellStyle name="Normal 5 6 5 2 3 2" xfId="28340"/>
    <cellStyle name="Normal 5 6 5 2 3 2 2" xfId="28341"/>
    <cellStyle name="Normal 5 6 5 2 3 2 2 2" xfId="28342"/>
    <cellStyle name="Normal 5 6 5 2 3 2 3" xfId="28343"/>
    <cellStyle name="Normal 5 6 5 2 3 3" xfId="28344"/>
    <cellStyle name="Normal 5 6 5 2 3 3 2" xfId="28345"/>
    <cellStyle name="Normal 5 6 5 2 3 4" xfId="28346"/>
    <cellStyle name="Normal 5 6 5 2 4" xfId="28347"/>
    <cellStyle name="Normal 5 6 5 2 4 2" xfId="28348"/>
    <cellStyle name="Normal 5 6 5 2 4 2 2" xfId="28349"/>
    <cellStyle name="Normal 5 6 5 2 4 2 2 2" xfId="28350"/>
    <cellStyle name="Normal 5 6 5 2 4 2 3" xfId="28351"/>
    <cellStyle name="Normal 5 6 5 2 4 3" xfId="28352"/>
    <cellStyle name="Normal 5 6 5 2 4 3 2" xfId="28353"/>
    <cellStyle name="Normal 5 6 5 2 4 4" xfId="28354"/>
    <cellStyle name="Normal 5 6 5 2 5" xfId="28355"/>
    <cellStyle name="Normal 5 6 5 2 5 2" xfId="28356"/>
    <cellStyle name="Normal 5 6 5 2 5 2 2" xfId="28357"/>
    <cellStyle name="Normal 5 6 5 2 5 3" xfId="28358"/>
    <cellStyle name="Normal 5 6 5 2 6" xfId="28359"/>
    <cellStyle name="Normal 5 6 5 2 6 2" xfId="28360"/>
    <cellStyle name="Normal 5 6 5 2 7" xfId="28361"/>
    <cellStyle name="Normal 5 6 5 3" xfId="28362"/>
    <cellStyle name="Normal 5 6 5 3 2" xfId="28363"/>
    <cellStyle name="Normal 5 6 5 3 2 2" xfId="28364"/>
    <cellStyle name="Normal 5 6 5 3 2 2 2" xfId="28365"/>
    <cellStyle name="Normal 5 6 5 3 2 2 2 2" xfId="28366"/>
    <cellStyle name="Normal 5 6 5 3 2 2 3" xfId="28367"/>
    <cellStyle name="Normal 5 6 5 3 2 3" xfId="28368"/>
    <cellStyle name="Normal 5 6 5 3 2 3 2" xfId="28369"/>
    <cellStyle name="Normal 5 6 5 3 2 4" xfId="28370"/>
    <cellStyle name="Normal 5 6 5 3 3" xfId="28371"/>
    <cellStyle name="Normal 5 6 5 3 3 2" xfId="28372"/>
    <cellStyle name="Normal 5 6 5 3 3 2 2" xfId="28373"/>
    <cellStyle name="Normal 5 6 5 3 3 2 2 2" xfId="28374"/>
    <cellStyle name="Normal 5 6 5 3 3 2 3" xfId="28375"/>
    <cellStyle name="Normal 5 6 5 3 3 3" xfId="28376"/>
    <cellStyle name="Normal 5 6 5 3 3 3 2" xfId="28377"/>
    <cellStyle name="Normal 5 6 5 3 3 4" xfId="28378"/>
    <cellStyle name="Normal 5 6 5 3 4" xfId="28379"/>
    <cellStyle name="Normal 5 6 5 3 4 2" xfId="28380"/>
    <cellStyle name="Normal 5 6 5 3 4 2 2" xfId="28381"/>
    <cellStyle name="Normal 5 6 5 3 4 3" xfId="28382"/>
    <cellStyle name="Normal 5 6 5 3 5" xfId="28383"/>
    <cellStyle name="Normal 5 6 5 3 5 2" xfId="28384"/>
    <cellStyle name="Normal 5 6 5 3 6" xfId="28385"/>
    <cellStyle name="Normal 5 6 5 4" xfId="28386"/>
    <cellStyle name="Normal 5 6 5 4 2" xfId="28387"/>
    <cellStyle name="Normal 5 6 5 4 2 2" xfId="28388"/>
    <cellStyle name="Normal 5 6 5 4 2 2 2" xfId="28389"/>
    <cellStyle name="Normal 5 6 5 4 2 3" xfId="28390"/>
    <cellStyle name="Normal 5 6 5 4 3" xfId="28391"/>
    <cellStyle name="Normal 5 6 5 4 3 2" xfId="28392"/>
    <cellStyle name="Normal 5 6 5 4 4" xfId="28393"/>
    <cellStyle name="Normal 5 6 5 5" xfId="28394"/>
    <cellStyle name="Normal 5 6 5 5 2" xfId="28395"/>
    <cellStyle name="Normal 5 6 5 5 2 2" xfId="28396"/>
    <cellStyle name="Normal 5 6 5 5 2 2 2" xfId="28397"/>
    <cellStyle name="Normal 5 6 5 5 2 3" xfId="28398"/>
    <cellStyle name="Normal 5 6 5 5 3" xfId="28399"/>
    <cellStyle name="Normal 5 6 5 5 3 2" xfId="28400"/>
    <cellStyle name="Normal 5 6 5 5 4" xfId="28401"/>
    <cellStyle name="Normal 5 6 5 6" xfId="28402"/>
    <cellStyle name="Normal 5 6 5 6 2" xfId="28403"/>
    <cellStyle name="Normal 5 6 5 6 2 2" xfId="28404"/>
    <cellStyle name="Normal 5 6 5 6 3" xfId="28405"/>
    <cellStyle name="Normal 5 6 5 7" xfId="28406"/>
    <cellStyle name="Normal 5 6 5 7 2" xfId="28407"/>
    <cellStyle name="Normal 5 6 5 8" xfId="28408"/>
    <cellStyle name="Normal 5 6 5 9" xfId="28409"/>
    <cellStyle name="Normal 5 6 6" xfId="28410"/>
    <cellStyle name="Normal 5 6 6 2" xfId="28411"/>
    <cellStyle name="Normal 5 6 6 2 2" xfId="28412"/>
    <cellStyle name="Normal 5 6 6 2 2 2" xfId="28413"/>
    <cellStyle name="Normal 5 6 6 2 2 2 2" xfId="28414"/>
    <cellStyle name="Normal 5 6 6 2 2 2 2 2" xfId="28415"/>
    <cellStyle name="Normal 5 6 6 2 2 2 2 2 2" xfId="28416"/>
    <cellStyle name="Normal 5 6 6 2 2 2 2 3" xfId="28417"/>
    <cellStyle name="Normal 5 6 6 2 2 2 3" xfId="28418"/>
    <cellStyle name="Normal 5 6 6 2 2 2 3 2" xfId="28419"/>
    <cellStyle name="Normal 5 6 6 2 2 2 4" xfId="28420"/>
    <cellStyle name="Normal 5 6 6 2 2 3" xfId="28421"/>
    <cellStyle name="Normal 5 6 6 2 2 3 2" xfId="28422"/>
    <cellStyle name="Normal 5 6 6 2 2 3 2 2" xfId="28423"/>
    <cellStyle name="Normal 5 6 6 2 2 3 3" xfId="28424"/>
    <cellStyle name="Normal 5 6 6 2 2 4" xfId="28425"/>
    <cellStyle name="Normal 5 6 6 2 2 4 2" xfId="28426"/>
    <cellStyle name="Normal 5 6 6 2 2 5" xfId="28427"/>
    <cellStyle name="Normal 5 6 6 2 3" xfId="28428"/>
    <cellStyle name="Normal 5 6 6 2 3 2" xfId="28429"/>
    <cellStyle name="Normal 5 6 6 2 3 2 2" xfId="28430"/>
    <cellStyle name="Normal 5 6 6 2 3 2 2 2" xfId="28431"/>
    <cellStyle name="Normal 5 6 6 2 3 2 3" xfId="28432"/>
    <cellStyle name="Normal 5 6 6 2 3 3" xfId="28433"/>
    <cellStyle name="Normal 5 6 6 2 3 3 2" xfId="28434"/>
    <cellStyle name="Normal 5 6 6 2 3 4" xfId="28435"/>
    <cellStyle name="Normal 5 6 6 2 4" xfId="28436"/>
    <cellStyle name="Normal 5 6 6 2 4 2" xfId="28437"/>
    <cellStyle name="Normal 5 6 6 2 4 2 2" xfId="28438"/>
    <cellStyle name="Normal 5 6 6 2 4 2 2 2" xfId="28439"/>
    <cellStyle name="Normal 5 6 6 2 4 2 3" xfId="28440"/>
    <cellStyle name="Normal 5 6 6 2 4 3" xfId="28441"/>
    <cellStyle name="Normal 5 6 6 2 4 3 2" xfId="28442"/>
    <cellStyle name="Normal 5 6 6 2 4 4" xfId="28443"/>
    <cellStyle name="Normal 5 6 6 2 5" xfId="28444"/>
    <cellStyle name="Normal 5 6 6 2 5 2" xfId="28445"/>
    <cellStyle name="Normal 5 6 6 2 5 2 2" xfId="28446"/>
    <cellStyle name="Normal 5 6 6 2 5 3" xfId="28447"/>
    <cellStyle name="Normal 5 6 6 2 6" xfId="28448"/>
    <cellStyle name="Normal 5 6 6 2 6 2" xfId="28449"/>
    <cellStyle name="Normal 5 6 6 2 7" xfId="28450"/>
    <cellStyle name="Normal 5 6 6 3" xfId="28451"/>
    <cellStyle name="Normal 5 6 6 3 2" xfId="28452"/>
    <cellStyle name="Normal 5 6 6 3 2 2" xfId="28453"/>
    <cellStyle name="Normal 5 6 6 3 2 2 2" xfId="28454"/>
    <cellStyle name="Normal 5 6 6 3 2 2 2 2" xfId="28455"/>
    <cellStyle name="Normal 5 6 6 3 2 2 3" xfId="28456"/>
    <cellStyle name="Normal 5 6 6 3 2 3" xfId="28457"/>
    <cellStyle name="Normal 5 6 6 3 2 3 2" xfId="28458"/>
    <cellStyle name="Normal 5 6 6 3 2 4" xfId="28459"/>
    <cellStyle name="Normal 5 6 6 3 3" xfId="28460"/>
    <cellStyle name="Normal 5 6 6 3 3 2" xfId="28461"/>
    <cellStyle name="Normal 5 6 6 3 3 2 2" xfId="28462"/>
    <cellStyle name="Normal 5 6 6 3 3 3" xfId="28463"/>
    <cellStyle name="Normal 5 6 6 3 4" xfId="28464"/>
    <cellStyle name="Normal 5 6 6 3 4 2" xfId="28465"/>
    <cellStyle name="Normal 5 6 6 3 5" xfId="28466"/>
    <cellStyle name="Normal 5 6 6 4" xfId="28467"/>
    <cellStyle name="Normal 5 6 6 4 2" xfId="28468"/>
    <cellStyle name="Normal 5 6 6 4 2 2" xfId="28469"/>
    <cellStyle name="Normal 5 6 6 4 2 2 2" xfId="28470"/>
    <cellStyle name="Normal 5 6 6 4 2 3" xfId="28471"/>
    <cellStyle name="Normal 5 6 6 4 3" xfId="28472"/>
    <cellStyle name="Normal 5 6 6 4 3 2" xfId="28473"/>
    <cellStyle name="Normal 5 6 6 4 4" xfId="28474"/>
    <cellStyle name="Normal 5 6 6 5" xfId="28475"/>
    <cellStyle name="Normal 5 6 6 5 2" xfId="28476"/>
    <cellStyle name="Normal 5 6 6 5 2 2" xfId="28477"/>
    <cellStyle name="Normal 5 6 6 5 2 2 2" xfId="28478"/>
    <cellStyle name="Normal 5 6 6 5 2 3" xfId="28479"/>
    <cellStyle name="Normal 5 6 6 5 3" xfId="28480"/>
    <cellStyle name="Normal 5 6 6 5 3 2" xfId="28481"/>
    <cellStyle name="Normal 5 6 6 5 4" xfId="28482"/>
    <cellStyle name="Normal 5 6 6 6" xfId="28483"/>
    <cellStyle name="Normal 5 6 6 6 2" xfId="28484"/>
    <cellStyle name="Normal 5 6 6 6 2 2" xfId="28485"/>
    <cellStyle name="Normal 5 6 6 6 3" xfId="28486"/>
    <cellStyle name="Normal 5 6 6 7" xfId="28487"/>
    <cellStyle name="Normal 5 6 6 7 2" xfId="28488"/>
    <cellStyle name="Normal 5 6 6 8" xfId="28489"/>
    <cellStyle name="Normal 5 6 7" xfId="28490"/>
    <cellStyle name="Normal 5 6 7 2" xfId="28491"/>
    <cellStyle name="Normal 5 6 7 2 2" xfId="28492"/>
    <cellStyle name="Normal 5 6 7 2 2 2" xfId="28493"/>
    <cellStyle name="Normal 5 6 7 2 2 2 2" xfId="28494"/>
    <cellStyle name="Normal 5 6 7 2 2 2 2 2" xfId="28495"/>
    <cellStyle name="Normal 5 6 7 2 2 2 2 2 2" xfId="28496"/>
    <cellStyle name="Normal 5 6 7 2 2 2 2 3" xfId="28497"/>
    <cellStyle name="Normal 5 6 7 2 2 2 3" xfId="28498"/>
    <cellStyle name="Normal 5 6 7 2 2 2 3 2" xfId="28499"/>
    <cellStyle name="Normal 5 6 7 2 2 2 4" xfId="28500"/>
    <cellStyle name="Normal 5 6 7 2 2 3" xfId="28501"/>
    <cellStyle name="Normal 5 6 7 2 2 3 2" xfId="28502"/>
    <cellStyle name="Normal 5 6 7 2 2 3 2 2" xfId="28503"/>
    <cellStyle name="Normal 5 6 7 2 2 3 3" xfId="28504"/>
    <cellStyle name="Normal 5 6 7 2 2 4" xfId="28505"/>
    <cellStyle name="Normal 5 6 7 2 2 4 2" xfId="28506"/>
    <cellStyle name="Normal 5 6 7 2 2 5" xfId="28507"/>
    <cellStyle name="Normal 5 6 7 2 3" xfId="28508"/>
    <cellStyle name="Normal 5 6 7 2 3 2" xfId="28509"/>
    <cellStyle name="Normal 5 6 7 2 3 2 2" xfId="28510"/>
    <cellStyle name="Normal 5 6 7 2 3 2 2 2" xfId="28511"/>
    <cellStyle name="Normal 5 6 7 2 3 2 3" xfId="28512"/>
    <cellStyle name="Normal 5 6 7 2 3 3" xfId="28513"/>
    <cellStyle name="Normal 5 6 7 2 3 3 2" xfId="28514"/>
    <cellStyle name="Normal 5 6 7 2 3 4" xfId="28515"/>
    <cellStyle name="Normal 5 6 7 2 4" xfId="28516"/>
    <cellStyle name="Normal 5 6 7 2 4 2" xfId="28517"/>
    <cellStyle name="Normal 5 6 7 2 4 2 2" xfId="28518"/>
    <cellStyle name="Normal 5 6 7 2 4 2 2 2" xfId="28519"/>
    <cellStyle name="Normal 5 6 7 2 4 2 3" xfId="28520"/>
    <cellStyle name="Normal 5 6 7 2 4 3" xfId="28521"/>
    <cellStyle name="Normal 5 6 7 2 4 3 2" xfId="28522"/>
    <cellStyle name="Normal 5 6 7 2 4 4" xfId="28523"/>
    <cellStyle name="Normal 5 6 7 2 5" xfId="28524"/>
    <cellStyle name="Normal 5 6 7 2 5 2" xfId="28525"/>
    <cellStyle name="Normal 5 6 7 2 5 2 2" xfId="28526"/>
    <cellStyle name="Normal 5 6 7 2 5 3" xfId="28527"/>
    <cellStyle name="Normal 5 6 7 2 6" xfId="28528"/>
    <cellStyle name="Normal 5 6 7 2 6 2" xfId="28529"/>
    <cellStyle name="Normal 5 6 7 2 7" xfId="28530"/>
    <cellStyle name="Normal 5 6 7 3" xfId="28531"/>
    <cellStyle name="Normal 5 6 7 3 2" xfId="28532"/>
    <cellStyle name="Normal 5 6 7 3 2 2" xfId="28533"/>
    <cellStyle name="Normal 5 6 7 3 2 2 2" xfId="28534"/>
    <cellStyle name="Normal 5 6 7 3 2 2 2 2" xfId="28535"/>
    <cellStyle name="Normal 5 6 7 3 2 2 3" xfId="28536"/>
    <cellStyle name="Normal 5 6 7 3 2 3" xfId="28537"/>
    <cellStyle name="Normal 5 6 7 3 2 3 2" xfId="28538"/>
    <cellStyle name="Normal 5 6 7 3 2 4" xfId="28539"/>
    <cellStyle name="Normal 5 6 7 3 3" xfId="28540"/>
    <cellStyle name="Normal 5 6 7 3 3 2" xfId="28541"/>
    <cellStyle name="Normal 5 6 7 3 3 2 2" xfId="28542"/>
    <cellStyle name="Normal 5 6 7 3 3 3" xfId="28543"/>
    <cellStyle name="Normal 5 6 7 3 4" xfId="28544"/>
    <cellStyle name="Normal 5 6 7 3 4 2" xfId="28545"/>
    <cellStyle name="Normal 5 6 7 3 5" xfId="28546"/>
    <cellStyle name="Normal 5 6 7 4" xfId="28547"/>
    <cellStyle name="Normal 5 6 7 4 2" xfId="28548"/>
    <cellStyle name="Normal 5 6 7 4 2 2" xfId="28549"/>
    <cellStyle name="Normal 5 6 7 4 2 2 2" xfId="28550"/>
    <cellStyle name="Normal 5 6 7 4 2 3" xfId="28551"/>
    <cellStyle name="Normal 5 6 7 4 3" xfId="28552"/>
    <cellStyle name="Normal 5 6 7 4 3 2" xfId="28553"/>
    <cellStyle name="Normal 5 6 7 4 4" xfId="28554"/>
    <cellStyle name="Normal 5 6 7 5" xfId="28555"/>
    <cellStyle name="Normal 5 6 7 5 2" xfId="28556"/>
    <cellStyle name="Normal 5 6 7 5 2 2" xfId="28557"/>
    <cellStyle name="Normal 5 6 7 5 2 2 2" xfId="28558"/>
    <cellStyle name="Normal 5 6 7 5 2 3" xfId="28559"/>
    <cellStyle name="Normal 5 6 7 5 3" xfId="28560"/>
    <cellStyle name="Normal 5 6 7 5 3 2" xfId="28561"/>
    <cellStyle name="Normal 5 6 7 5 4" xfId="28562"/>
    <cellStyle name="Normal 5 6 7 6" xfId="28563"/>
    <cellStyle name="Normal 5 6 7 6 2" xfId="28564"/>
    <cellStyle name="Normal 5 6 7 6 2 2" xfId="28565"/>
    <cellStyle name="Normal 5 6 7 6 3" xfId="28566"/>
    <cellStyle name="Normal 5 6 7 7" xfId="28567"/>
    <cellStyle name="Normal 5 6 7 7 2" xfId="28568"/>
    <cellStyle name="Normal 5 6 7 8" xfId="28569"/>
    <cellStyle name="Normal 5 6 8" xfId="28570"/>
    <cellStyle name="Normal 5 6 8 2" xfId="28571"/>
    <cellStyle name="Normal 5 6 8 2 2" xfId="28572"/>
    <cellStyle name="Normal 5 6 8 2 2 2" xfId="28573"/>
    <cellStyle name="Normal 5 6 8 2 2 2 2" xfId="28574"/>
    <cellStyle name="Normal 5 6 8 2 2 2 2 2" xfId="28575"/>
    <cellStyle name="Normal 5 6 8 2 2 2 3" xfId="28576"/>
    <cellStyle name="Normal 5 6 8 2 2 3" xfId="28577"/>
    <cellStyle name="Normal 5 6 8 2 2 3 2" xfId="28578"/>
    <cellStyle name="Normal 5 6 8 2 2 4" xfId="28579"/>
    <cellStyle name="Normal 5 6 8 2 3" xfId="28580"/>
    <cellStyle name="Normal 5 6 8 2 3 2" xfId="28581"/>
    <cellStyle name="Normal 5 6 8 2 3 2 2" xfId="28582"/>
    <cellStyle name="Normal 5 6 8 2 3 3" xfId="28583"/>
    <cellStyle name="Normal 5 6 8 2 4" xfId="28584"/>
    <cellStyle name="Normal 5 6 8 2 4 2" xfId="28585"/>
    <cellStyle name="Normal 5 6 8 2 5" xfId="28586"/>
    <cellStyle name="Normal 5 6 8 3" xfId="28587"/>
    <cellStyle name="Normal 5 6 8 3 2" xfId="28588"/>
    <cellStyle name="Normal 5 6 8 3 2 2" xfId="28589"/>
    <cellStyle name="Normal 5 6 8 3 2 2 2" xfId="28590"/>
    <cellStyle name="Normal 5 6 8 3 2 3" xfId="28591"/>
    <cellStyle name="Normal 5 6 8 3 3" xfId="28592"/>
    <cellStyle name="Normal 5 6 8 3 3 2" xfId="28593"/>
    <cellStyle name="Normal 5 6 8 3 4" xfId="28594"/>
    <cellStyle name="Normal 5 6 8 4" xfId="28595"/>
    <cellStyle name="Normal 5 6 8 4 2" xfId="28596"/>
    <cellStyle name="Normal 5 6 8 4 2 2" xfId="28597"/>
    <cellStyle name="Normal 5 6 8 4 2 2 2" xfId="28598"/>
    <cellStyle name="Normal 5 6 8 4 2 3" xfId="28599"/>
    <cellStyle name="Normal 5 6 8 4 3" xfId="28600"/>
    <cellStyle name="Normal 5 6 8 4 3 2" xfId="28601"/>
    <cellStyle name="Normal 5 6 8 4 4" xfId="28602"/>
    <cellStyle name="Normal 5 6 8 5" xfId="28603"/>
    <cellStyle name="Normal 5 6 8 5 2" xfId="28604"/>
    <cellStyle name="Normal 5 6 8 5 2 2" xfId="28605"/>
    <cellStyle name="Normal 5 6 8 5 3" xfId="28606"/>
    <cellStyle name="Normal 5 6 8 6" xfId="28607"/>
    <cellStyle name="Normal 5 6 8 6 2" xfId="28608"/>
    <cellStyle name="Normal 5 6 8 7" xfId="28609"/>
    <cellStyle name="Normal 5 6 9" xfId="28610"/>
    <cellStyle name="Normal 5 6 9 2" xfId="28611"/>
    <cellStyle name="Normal 5 6 9 2 2" xfId="28612"/>
    <cellStyle name="Normal 5 6 9 2 2 2" xfId="28613"/>
    <cellStyle name="Normal 5 6 9 2 2 2 2" xfId="28614"/>
    <cellStyle name="Normal 5 6 9 2 2 3" xfId="28615"/>
    <cellStyle name="Normal 5 6 9 2 3" xfId="28616"/>
    <cellStyle name="Normal 5 6 9 2 3 2" xfId="28617"/>
    <cellStyle name="Normal 5 6 9 2 4" xfId="28618"/>
    <cellStyle name="Normal 5 6 9 3" xfId="28619"/>
    <cellStyle name="Normal 5 6 9 3 2" xfId="28620"/>
    <cellStyle name="Normal 5 6 9 3 2 2" xfId="28621"/>
    <cellStyle name="Normal 5 6 9 3 2 2 2" xfId="28622"/>
    <cellStyle name="Normal 5 6 9 3 2 3" xfId="28623"/>
    <cellStyle name="Normal 5 6 9 3 3" xfId="28624"/>
    <cellStyle name="Normal 5 6 9 3 3 2" xfId="28625"/>
    <cellStyle name="Normal 5 6 9 3 4" xfId="28626"/>
    <cellStyle name="Normal 5 6 9 4" xfId="28627"/>
    <cellStyle name="Normal 5 6 9 4 2" xfId="28628"/>
    <cellStyle name="Normal 5 6 9 4 2 2" xfId="28629"/>
    <cellStyle name="Normal 5 6 9 4 3" xfId="28630"/>
    <cellStyle name="Normal 5 6 9 5" xfId="28631"/>
    <cellStyle name="Normal 5 6 9 5 2" xfId="28632"/>
    <cellStyle name="Normal 5 6 9 6" xfId="28633"/>
    <cellStyle name="Normal 5 7" xfId="28634"/>
    <cellStyle name="Normal 5 7 10" xfId="28635"/>
    <cellStyle name="Normal 5 7 10 2" xfId="28636"/>
    <cellStyle name="Normal 5 7 10 2 2" xfId="28637"/>
    <cellStyle name="Normal 5 7 10 2 2 2" xfId="28638"/>
    <cellStyle name="Normal 5 7 10 2 3" xfId="28639"/>
    <cellStyle name="Normal 5 7 10 3" xfId="28640"/>
    <cellStyle name="Normal 5 7 10 3 2" xfId="28641"/>
    <cellStyle name="Normal 5 7 10 4" xfId="28642"/>
    <cellStyle name="Normal 5 7 11" xfId="28643"/>
    <cellStyle name="Normal 5 7 11 2" xfId="28644"/>
    <cellStyle name="Normal 5 7 11 2 2" xfId="28645"/>
    <cellStyle name="Normal 5 7 11 3" xfId="28646"/>
    <cellStyle name="Normal 5 7 12" xfId="28647"/>
    <cellStyle name="Normal 5 7 12 2" xfId="28648"/>
    <cellStyle name="Normal 5 7 13" xfId="28649"/>
    <cellStyle name="Normal 5 7 14" xfId="28650"/>
    <cellStyle name="Normal 5 7 2" xfId="28651"/>
    <cellStyle name="Normal 5 7 2 10" xfId="28652"/>
    <cellStyle name="Normal 5 7 2 10 2" xfId="28653"/>
    <cellStyle name="Normal 5 7 2 10 2 2" xfId="28654"/>
    <cellStyle name="Normal 5 7 2 10 3" xfId="28655"/>
    <cellStyle name="Normal 5 7 2 11" xfId="28656"/>
    <cellStyle name="Normal 5 7 2 11 2" xfId="28657"/>
    <cellStyle name="Normal 5 7 2 12" xfId="28658"/>
    <cellStyle name="Normal 5 7 2 13" xfId="28659"/>
    <cellStyle name="Normal 5 7 2 2" xfId="28660"/>
    <cellStyle name="Normal 5 7 2 2 2" xfId="28661"/>
    <cellStyle name="Normal 5 7 2 2 2 2" xfId="28662"/>
    <cellStyle name="Normal 5 7 2 2 2 2 2" xfId="28663"/>
    <cellStyle name="Normal 5 7 2 2 2 2 2 2" xfId="28664"/>
    <cellStyle name="Normal 5 7 2 2 2 2 2 2 2" xfId="28665"/>
    <cellStyle name="Normal 5 7 2 2 2 2 2 2 2 2" xfId="28666"/>
    <cellStyle name="Normal 5 7 2 2 2 2 2 2 3" xfId="28667"/>
    <cellStyle name="Normal 5 7 2 2 2 2 2 3" xfId="28668"/>
    <cellStyle name="Normal 5 7 2 2 2 2 2 3 2" xfId="28669"/>
    <cellStyle name="Normal 5 7 2 2 2 2 2 4" xfId="28670"/>
    <cellStyle name="Normal 5 7 2 2 2 2 3" xfId="28671"/>
    <cellStyle name="Normal 5 7 2 2 2 2 3 2" xfId="28672"/>
    <cellStyle name="Normal 5 7 2 2 2 2 3 2 2" xfId="28673"/>
    <cellStyle name="Normal 5 7 2 2 2 2 3 3" xfId="28674"/>
    <cellStyle name="Normal 5 7 2 2 2 2 4" xfId="28675"/>
    <cellStyle name="Normal 5 7 2 2 2 2 4 2" xfId="28676"/>
    <cellStyle name="Normal 5 7 2 2 2 2 5" xfId="28677"/>
    <cellStyle name="Normal 5 7 2 2 2 3" xfId="28678"/>
    <cellStyle name="Normal 5 7 2 2 2 3 2" xfId="28679"/>
    <cellStyle name="Normal 5 7 2 2 2 3 2 2" xfId="28680"/>
    <cellStyle name="Normal 5 7 2 2 2 3 2 2 2" xfId="28681"/>
    <cellStyle name="Normal 5 7 2 2 2 3 2 3" xfId="28682"/>
    <cellStyle name="Normal 5 7 2 2 2 3 3" xfId="28683"/>
    <cellStyle name="Normal 5 7 2 2 2 3 3 2" xfId="28684"/>
    <cellStyle name="Normal 5 7 2 2 2 3 4" xfId="28685"/>
    <cellStyle name="Normal 5 7 2 2 2 4" xfId="28686"/>
    <cellStyle name="Normal 5 7 2 2 2 4 2" xfId="28687"/>
    <cellStyle name="Normal 5 7 2 2 2 4 2 2" xfId="28688"/>
    <cellStyle name="Normal 5 7 2 2 2 4 2 2 2" xfId="28689"/>
    <cellStyle name="Normal 5 7 2 2 2 4 2 3" xfId="28690"/>
    <cellStyle name="Normal 5 7 2 2 2 4 3" xfId="28691"/>
    <cellStyle name="Normal 5 7 2 2 2 4 3 2" xfId="28692"/>
    <cellStyle name="Normal 5 7 2 2 2 4 4" xfId="28693"/>
    <cellStyle name="Normal 5 7 2 2 2 5" xfId="28694"/>
    <cellStyle name="Normal 5 7 2 2 2 5 2" xfId="28695"/>
    <cellStyle name="Normal 5 7 2 2 2 5 2 2" xfId="28696"/>
    <cellStyle name="Normal 5 7 2 2 2 5 3" xfId="28697"/>
    <cellStyle name="Normal 5 7 2 2 2 6" xfId="28698"/>
    <cellStyle name="Normal 5 7 2 2 2 6 2" xfId="28699"/>
    <cellStyle name="Normal 5 7 2 2 2 7" xfId="28700"/>
    <cellStyle name="Normal 5 7 2 2 3" xfId="28701"/>
    <cellStyle name="Normal 5 7 2 2 3 2" xfId="28702"/>
    <cellStyle name="Normal 5 7 2 2 3 2 2" xfId="28703"/>
    <cellStyle name="Normal 5 7 2 2 3 2 2 2" xfId="28704"/>
    <cellStyle name="Normal 5 7 2 2 3 2 2 2 2" xfId="28705"/>
    <cellStyle name="Normal 5 7 2 2 3 2 2 3" xfId="28706"/>
    <cellStyle name="Normal 5 7 2 2 3 2 3" xfId="28707"/>
    <cellStyle name="Normal 5 7 2 2 3 2 3 2" xfId="28708"/>
    <cellStyle name="Normal 5 7 2 2 3 2 4" xfId="28709"/>
    <cellStyle name="Normal 5 7 2 2 3 3" xfId="28710"/>
    <cellStyle name="Normal 5 7 2 2 3 3 2" xfId="28711"/>
    <cellStyle name="Normal 5 7 2 2 3 3 2 2" xfId="28712"/>
    <cellStyle name="Normal 5 7 2 2 3 3 2 2 2" xfId="28713"/>
    <cellStyle name="Normal 5 7 2 2 3 3 2 3" xfId="28714"/>
    <cellStyle name="Normal 5 7 2 2 3 3 3" xfId="28715"/>
    <cellStyle name="Normal 5 7 2 2 3 3 3 2" xfId="28716"/>
    <cellStyle name="Normal 5 7 2 2 3 3 4" xfId="28717"/>
    <cellStyle name="Normal 5 7 2 2 3 4" xfId="28718"/>
    <cellStyle name="Normal 5 7 2 2 3 4 2" xfId="28719"/>
    <cellStyle name="Normal 5 7 2 2 3 4 2 2" xfId="28720"/>
    <cellStyle name="Normal 5 7 2 2 3 4 3" xfId="28721"/>
    <cellStyle name="Normal 5 7 2 2 3 5" xfId="28722"/>
    <cellStyle name="Normal 5 7 2 2 3 5 2" xfId="28723"/>
    <cellStyle name="Normal 5 7 2 2 3 6" xfId="28724"/>
    <cellStyle name="Normal 5 7 2 2 4" xfId="28725"/>
    <cellStyle name="Normal 5 7 2 2 4 2" xfId="28726"/>
    <cellStyle name="Normal 5 7 2 2 4 2 2" xfId="28727"/>
    <cellStyle name="Normal 5 7 2 2 4 2 2 2" xfId="28728"/>
    <cellStyle name="Normal 5 7 2 2 4 2 3" xfId="28729"/>
    <cellStyle name="Normal 5 7 2 2 4 3" xfId="28730"/>
    <cellStyle name="Normal 5 7 2 2 4 3 2" xfId="28731"/>
    <cellStyle name="Normal 5 7 2 2 4 4" xfId="28732"/>
    <cellStyle name="Normal 5 7 2 2 5" xfId="28733"/>
    <cellStyle name="Normal 5 7 2 2 5 2" xfId="28734"/>
    <cellStyle name="Normal 5 7 2 2 5 2 2" xfId="28735"/>
    <cellStyle name="Normal 5 7 2 2 5 2 2 2" xfId="28736"/>
    <cellStyle name="Normal 5 7 2 2 5 2 3" xfId="28737"/>
    <cellStyle name="Normal 5 7 2 2 5 3" xfId="28738"/>
    <cellStyle name="Normal 5 7 2 2 5 3 2" xfId="28739"/>
    <cellStyle name="Normal 5 7 2 2 5 4" xfId="28740"/>
    <cellStyle name="Normal 5 7 2 2 6" xfId="28741"/>
    <cellStyle name="Normal 5 7 2 2 6 2" xfId="28742"/>
    <cellStyle name="Normal 5 7 2 2 6 2 2" xfId="28743"/>
    <cellStyle name="Normal 5 7 2 2 6 3" xfId="28744"/>
    <cellStyle name="Normal 5 7 2 2 7" xfId="28745"/>
    <cellStyle name="Normal 5 7 2 2 7 2" xfId="28746"/>
    <cellStyle name="Normal 5 7 2 2 8" xfId="28747"/>
    <cellStyle name="Normal 5 7 2 2 9" xfId="28748"/>
    <cellStyle name="Normal 5 7 2 3" xfId="28749"/>
    <cellStyle name="Normal 5 7 2 3 2" xfId="28750"/>
    <cellStyle name="Normal 5 7 2 3 2 2" xfId="28751"/>
    <cellStyle name="Normal 5 7 2 3 2 2 2" xfId="28752"/>
    <cellStyle name="Normal 5 7 2 3 2 2 2 2" xfId="28753"/>
    <cellStyle name="Normal 5 7 2 3 2 2 2 2 2" xfId="28754"/>
    <cellStyle name="Normal 5 7 2 3 2 2 2 2 2 2" xfId="28755"/>
    <cellStyle name="Normal 5 7 2 3 2 2 2 2 3" xfId="28756"/>
    <cellStyle name="Normal 5 7 2 3 2 2 2 3" xfId="28757"/>
    <cellStyle name="Normal 5 7 2 3 2 2 2 3 2" xfId="28758"/>
    <cellStyle name="Normal 5 7 2 3 2 2 2 4" xfId="28759"/>
    <cellStyle name="Normal 5 7 2 3 2 2 3" xfId="28760"/>
    <cellStyle name="Normal 5 7 2 3 2 2 3 2" xfId="28761"/>
    <cellStyle name="Normal 5 7 2 3 2 2 3 2 2" xfId="28762"/>
    <cellStyle name="Normal 5 7 2 3 2 2 3 3" xfId="28763"/>
    <cellStyle name="Normal 5 7 2 3 2 2 4" xfId="28764"/>
    <cellStyle name="Normal 5 7 2 3 2 2 4 2" xfId="28765"/>
    <cellStyle name="Normal 5 7 2 3 2 2 5" xfId="28766"/>
    <cellStyle name="Normal 5 7 2 3 2 3" xfId="28767"/>
    <cellStyle name="Normal 5 7 2 3 2 3 2" xfId="28768"/>
    <cellStyle name="Normal 5 7 2 3 2 3 2 2" xfId="28769"/>
    <cellStyle name="Normal 5 7 2 3 2 3 2 2 2" xfId="28770"/>
    <cellStyle name="Normal 5 7 2 3 2 3 2 3" xfId="28771"/>
    <cellStyle name="Normal 5 7 2 3 2 3 3" xfId="28772"/>
    <cellStyle name="Normal 5 7 2 3 2 3 3 2" xfId="28773"/>
    <cellStyle name="Normal 5 7 2 3 2 3 4" xfId="28774"/>
    <cellStyle name="Normal 5 7 2 3 2 4" xfId="28775"/>
    <cellStyle name="Normal 5 7 2 3 2 4 2" xfId="28776"/>
    <cellStyle name="Normal 5 7 2 3 2 4 2 2" xfId="28777"/>
    <cellStyle name="Normal 5 7 2 3 2 4 2 2 2" xfId="28778"/>
    <cellStyle name="Normal 5 7 2 3 2 4 2 3" xfId="28779"/>
    <cellStyle name="Normal 5 7 2 3 2 4 3" xfId="28780"/>
    <cellStyle name="Normal 5 7 2 3 2 4 3 2" xfId="28781"/>
    <cellStyle name="Normal 5 7 2 3 2 4 4" xfId="28782"/>
    <cellStyle name="Normal 5 7 2 3 2 5" xfId="28783"/>
    <cellStyle name="Normal 5 7 2 3 2 5 2" xfId="28784"/>
    <cellStyle name="Normal 5 7 2 3 2 5 2 2" xfId="28785"/>
    <cellStyle name="Normal 5 7 2 3 2 5 3" xfId="28786"/>
    <cellStyle name="Normal 5 7 2 3 2 6" xfId="28787"/>
    <cellStyle name="Normal 5 7 2 3 2 6 2" xfId="28788"/>
    <cellStyle name="Normal 5 7 2 3 2 7" xfId="28789"/>
    <cellStyle name="Normal 5 7 2 3 3" xfId="28790"/>
    <cellStyle name="Normal 5 7 2 3 3 2" xfId="28791"/>
    <cellStyle name="Normal 5 7 2 3 3 2 2" xfId="28792"/>
    <cellStyle name="Normal 5 7 2 3 3 2 2 2" xfId="28793"/>
    <cellStyle name="Normal 5 7 2 3 3 2 2 2 2" xfId="28794"/>
    <cellStyle name="Normal 5 7 2 3 3 2 2 3" xfId="28795"/>
    <cellStyle name="Normal 5 7 2 3 3 2 3" xfId="28796"/>
    <cellStyle name="Normal 5 7 2 3 3 2 3 2" xfId="28797"/>
    <cellStyle name="Normal 5 7 2 3 3 2 4" xfId="28798"/>
    <cellStyle name="Normal 5 7 2 3 3 3" xfId="28799"/>
    <cellStyle name="Normal 5 7 2 3 3 3 2" xfId="28800"/>
    <cellStyle name="Normal 5 7 2 3 3 3 2 2" xfId="28801"/>
    <cellStyle name="Normal 5 7 2 3 3 3 2 2 2" xfId="28802"/>
    <cellStyle name="Normal 5 7 2 3 3 3 2 3" xfId="28803"/>
    <cellStyle name="Normal 5 7 2 3 3 3 3" xfId="28804"/>
    <cellStyle name="Normal 5 7 2 3 3 3 3 2" xfId="28805"/>
    <cellStyle name="Normal 5 7 2 3 3 3 4" xfId="28806"/>
    <cellStyle name="Normal 5 7 2 3 3 4" xfId="28807"/>
    <cellStyle name="Normal 5 7 2 3 3 4 2" xfId="28808"/>
    <cellStyle name="Normal 5 7 2 3 3 4 2 2" xfId="28809"/>
    <cellStyle name="Normal 5 7 2 3 3 4 3" xfId="28810"/>
    <cellStyle name="Normal 5 7 2 3 3 5" xfId="28811"/>
    <cellStyle name="Normal 5 7 2 3 3 5 2" xfId="28812"/>
    <cellStyle name="Normal 5 7 2 3 3 6" xfId="28813"/>
    <cellStyle name="Normal 5 7 2 3 4" xfId="28814"/>
    <cellStyle name="Normal 5 7 2 3 4 2" xfId="28815"/>
    <cellStyle name="Normal 5 7 2 3 4 2 2" xfId="28816"/>
    <cellStyle name="Normal 5 7 2 3 4 2 2 2" xfId="28817"/>
    <cellStyle name="Normal 5 7 2 3 4 2 3" xfId="28818"/>
    <cellStyle name="Normal 5 7 2 3 4 3" xfId="28819"/>
    <cellStyle name="Normal 5 7 2 3 4 3 2" xfId="28820"/>
    <cellStyle name="Normal 5 7 2 3 4 4" xfId="28821"/>
    <cellStyle name="Normal 5 7 2 3 5" xfId="28822"/>
    <cellStyle name="Normal 5 7 2 3 5 2" xfId="28823"/>
    <cellStyle name="Normal 5 7 2 3 5 2 2" xfId="28824"/>
    <cellStyle name="Normal 5 7 2 3 5 2 2 2" xfId="28825"/>
    <cellStyle name="Normal 5 7 2 3 5 2 3" xfId="28826"/>
    <cellStyle name="Normal 5 7 2 3 5 3" xfId="28827"/>
    <cellStyle name="Normal 5 7 2 3 5 3 2" xfId="28828"/>
    <cellStyle name="Normal 5 7 2 3 5 4" xfId="28829"/>
    <cellStyle name="Normal 5 7 2 3 6" xfId="28830"/>
    <cellStyle name="Normal 5 7 2 3 6 2" xfId="28831"/>
    <cellStyle name="Normal 5 7 2 3 6 2 2" xfId="28832"/>
    <cellStyle name="Normal 5 7 2 3 6 3" xfId="28833"/>
    <cellStyle name="Normal 5 7 2 3 7" xfId="28834"/>
    <cellStyle name="Normal 5 7 2 3 7 2" xfId="28835"/>
    <cellStyle name="Normal 5 7 2 3 8" xfId="28836"/>
    <cellStyle name="Normal 5 7 2 3 9" xfId="28837"/>
    <cellStyle name="Normal 5 7 2 4" xfId="28838"/>
    <cellStyle name="Normal 5 7 2 4 2" xfId="28839"/>
    <cellStyle name="Normal 5 7 2 4 2 2" xfId="28840"/>
    <cellStyle name="Normal 5 7 2 4 2 2 2" xfId="28841"/>
    <cellStyle name="Normal 5 7 2 4 2 2 2 2" xfId="28842"/>
    <cellStyle name="Normal 5 7 2 4 2 2 2 2 2" xfId="28843"/>
    <cellStyle name="Normal 5 7 2 4 2 2 2 2 2 2" xfId="28844"/>
    <cellStyle name="Normal 5 7 2 4 2 2 2 2 3" xfId="28845"/>
    <cellStyle name="Normal 5 7 2 4 2 2 2 3" xfId="28846"/>
    <cellStyle name="Normal 5 7 2 4 2 2 2 3 2" xfId="28847"/>
    <cellStyle name="Normal 5 7 2 4 2 2 2 4" xfId="28848"/>
    <cellStyle name="Normal 5 7 2 4 2 2 3" xfId="28849"/>
    <cellStyle name="Normal 5 7 2 4 2 2 3 2" xfId="28850"/>
    <cellStyle name="Normal 5 7 2 4 2 2 3 2 2" xfId="28851"/>
    <cellStyle name="Normal 5 7 2 4 2 2 3 3" xfId="28852"/>
    <cellStyle name="Normal 5 7 2 4 2 2 4" xfId="28853"/>
    <cellStyle name="Normal 5 7 2 4 2 2 4 2" xfId="28854"/>
    <cellStyle name="Normal 5 7 2 4 2 2 5" xfId="28855"/>
    <cellStyle name="Normal 5 7 2 4 2 3" xfId="28856"/>
    <cellStyle name="Normal 5 7 2 4 2 3 2" xfId="28857"/>
    <cellStyle name="Normal 5 7 2 4 2 3 2 2" xfId="28858"/>
    <cellStyle name="Normal 5 7 2 4 2 3 2 2 2" xfId="28859"/>
    <cellStyle name="Normal 5 7 2 4 2 3 2 3" xfId="28860"/>
    <cellStyle name="Normal 5 7 2 4 2 3 3" xfId="28861"/>
    <cellStyle name="Normal 5 7 2 4 2 3 3 2" xfId="28862"/>
    <cellStyle name="Normal 5 7 2 4 2 3 4" xfId="28863"/>
    <cellStyle name="Normal 5 7 2 4 2 4" xfId="28864"/>
    <cellStyle name="Normal 5 7 2 4 2 4 2" xfId="28865"/>
    <cellStyle name="Normal 5 7 2 4 2 4 2 2" xfId="28866"/>
    <cellStyle name="Normal 5 7 2 4 2 4 2 2 2" xfId="28867"/>
    <cellStyle name="Normal 5 7 2 4 2 4 2 3" xfId="28868"/>
    <cellStyle name="Normal 5 7 2 4 2 4 3" xfId="28869"/>
    <cellStyle name="Normal 5 7 2 4 2 4 3 2" xfId="28870"/>
    <cellStyle name="Normal 5 7 2 4 2 4 4" xfId="28871"/>
    <cellStyle name="Normal 5 7 2 4 2 5" xfId="28872"/>
    <cellStyle name="Normal 5 7 2 4 2 5 2" xfId="28873"/>
    <cellStyle name="Normal 5 7 2 4 2 5 2 2" xfId="28874"/>
    <cellStyle name="Normal 5 7 2 4 2 5 3" xfId="28875"/>
    <cellStyle name="Normal 5 7 2 4 2 6" xfId="28876"/>
    <cellStyle name="Normal 5 7 2 4 2 6 2" xfId="28877"/>
    <cellStyle name="Normal 5 7 2 4 2 7" xfId="28878"/>
    <cellStyle name="Normal 5 7 2 4 3" xfId="28879"/>
    <cellStyle name="Normal 5 7 2 4 3 2" xfId="28880"/>
    <cellStyle name="Normal 5 7 2 4 3 2 2" xfId="28881"/>
    <cellStyle name="Normal 5 7 2 4 3 2 2 2" xfId="28882"/>
    <cellStyle name="Normal 5 7 2 4 3 2 2 2 2" xfId="28883"/>
    <cellStyle name="Normal 5 7 2 4 3 2 2 3" xfId="28884"/>
    <cellStyle name="Normal 5 7 2 4 3 2 3" xfId="28885"/>
    <cellStyle name="Normal 5 7 2 4 3 2 3 2" xfId="28886"/>
    <cellStyle name="Normal 5 7 2 4 3 2 4" xfId="28887"/>
    <cellStyle name="Normal 5 7 2 4 3 3" xfId="28888"/>
    <cellStyle name="Normal 5 7 2 4 3 3 2" xfId="28889"/>
    <cellStyle name="Normal 5 7 2 4 3 3 2 2" xfId="28890"/>
    <cellStyle name="Normal 5 7 2 4 3 3 3" xfId="28891"/>
    <cellStyle name="Normal 5 7 2 4 3 4" xfId="28892"/>
    <cellStyle name="Normal 5 7 2 4 3 4 2" xfId="28893"/>
    <cellStyle name="Normal 5 7 2 4 3 5" xfId="28894"/>
    <cellStyle name="Normal 5 7 2 4 4" xfId="28895"/>
    <cellStyle name="Normal 5 7 2 4 4 2" xfId="28896"/>
    <cellStyle name="Normal 5 7 2 4 4 2 2" xfId="28897"/>
    <cellStyle name="Normal 5 7 2 4 4 2 2 2" xfId="28898"/>
    <cellStyle name="Normal 5 7 2 4 4 2 3" xfId="28899"/>
    <cellStyle name="Normal 5 7 2 4 4 3" xfId="28900"/>
    <cellStyle name="Normal 5 7 2 4 4 3 2" xfId="28901"/>
    <cellStyle name="Normal 5 7 2 4 4 4" xfId="28902"/>
    <cellStyle name="Normal 5 7 2 4 5" xfId="28903"/>
    <cellStyle name="Normal 5 7 2 4 5 2" xfId="28904"/>
    <cellStyle name="Normal 5 7 2 4 5 2 2" xfId="28905"/>
    <cellStyle name="Normal 5 7 2 4 5 2 2 2" xfId="28906"/>
    <cellStyle name="Normal 5 7 2 4 5 2 3" xfId="28907"/>
    <cellStyle name="Normal 5 7 2 4 5 3" xfId="28908"/>
    <cellStyle name="Normal 5 7 2 4 5 3 2" xfId="28909"/>
    <cellStyle name="Normal 5 7 2 4 5 4" xfId="28910"/>
    <cellStyle name="Normal 5 7 2 4 6" xfId="28911"/>
    <cellStyle name="Normal 5 7 2 4 6 2" xfId="28912"/>
    <cellStyle name="Normal 5 7 2 4 6 2 2" xfId="28913"/>
    <cellStyle name="Normal 5 7 2 4 6 3" xfId="28914"/>
    <cellStyle name="Normal 5 7 2 4 7" xfId="28915"/>
    <cellStyle name="Normal 5 7 2 4 7 2" xfId="28916"/>
    <cellStyle name="Normal 5 7 2 4 8" xfId="28917"/>
    <cellStyle name="Normal 5 7 2 5" xfId="28918"/>
    <cellStyle name="Normal 5 7 2 5 2" xfId="28919"/>
    <cellStyle name="Normal 5 7 2 5 2 2" xfId="28920"/>
    <cellStyle name="Normal 5 7 2 5 2 2 2" xfId="28921"/>
    <cellStyle name="Normal 5 7 2 5 2 2 2 2" xfId="28922"/>
    <cellStyle name="Normal 5 7 2 5 2 2 2 2 2" xfId="28923"/>
    <cellStyle name="Normal 5 7 2 5 2 2 2 2 2 2" xfId="28924"/>
    <cellStyle name="Normal 5 7 2 5 2 2 2 2 3" xfId="28925"/>
    <cellStyle name="Normal 5 7 2 5 2 2 2 3" xfId="28926"/>
    <cellStyle name="Normal 5 7 2 5 2 2 2 3 2" xfId="28927"/>
    <cellStyle name="Normal 5 7 2 5 2 2 2 4" xfId="28928"/>
    <cellStyle name="Normal 5 7 2 5 2 2 3" xfId="28929"/>
    <cellStyle name="Normal 5 7 2 5 2 2 3 2" xfId="28930"/>
    <cellStyle name="Normal 5 7 2 5 2 2 3 2 2" xfId="28931"/>
    <cellStyle name="Normal 5 7 2 5 2 2 3 3" xfId="28932"/>
    <cellStyle name="Normal 5 7 2 5 2 2 4" xfId="28933"/>
    <cellStyle name="Normal 5 7 2 5 2 2 4 2" xfId="28934"/>
    <cellStyle name="Normal 5 7 2 5 2 2 5" xfId="28935"/>
    <cellStyle name="Normal 5 7 2 5 2 3" xfId="28936"/>
    <cellStyle name="Normal 5 7 2 5 2 3 2" xfId="28937"/>
    <cellStyle name="Normal 5 7 2 5 2 3 2 2" xfId="28938"/>
    <cellStyle name="Normal 5 7 2 5 2 3 2 2 2" xfId="28939"/>
    <cellStyle name="Normal 5 7 2 5 2 3 2 3" xfId="28940"/>
    <cellStyle name="Normal 5 7 2 5 2 3 3" xfId="28941"/>
    <cellStyle name="Normal 5 7 2 5 2 3 3 2" xfId="28942"/>
    <cellStyle name="Normal 5 7 2 5 2 3 4" xfId="28943"/>
    <cellStyle name="Normal 5 7 2 5 2 4" xfId="28944"/>
    <cellStyle name="Normal 5 7 2 5 2 4 2" xfId="28945"/>
    <cellStyle name="Normal 5 7 2 5 2 4 2 2" xfId="28946"/>
    <cellStyle name="Normal 5 7 2 5 2 4 2 2 2" xfId="28947"/>
    <cellStyle name="Normal 5 7 2 5 2 4 2 3" xfId="28948"/>
    <cellStyle name="Normal 5 7 2 5 2 4 3" xfId="28949"/>
    <cellStyle name="Normal 5 7 2 5 2 4 3 2" xfId="28950"/>
    <cellStyle name="Normal 5 7 2 5 2 4 4" xfId="28951"/>
    <cellStyle name="Normal 5 7 2 5 2 5" xfId="28952"/>
    <cellStyle name="Normal 5 7 2 5 2 5 2" xfId="28953"/>
    <cellStyle name="Normal 5 7 2 5 2 5 2 2" xfId="28954"/>
    <cellStyle name="Normal 5 7 2 5 2 5 3" xfId="28955"/>
    <cellStyle name="Normal 5 7 2 5 2 6" xfId="28956"/>
    <cellStyle name="Normal 5 7 2 5 2 6 2" xfId="28957"/>
    <cellStyle name="Normal 5 7 2 5 2 7" xfId="28958"/>
    <cellStyle name="Normal 5 7 2 5 3" xfId="28959"/>
    <cellStyle name="Normal 5 7 2 5 3 2" xfId="28960"/>
    <cellStyle name="Normal 5 7 2 5 3 2 2" xfId="28961"/>
    <cellStyle name="Normal 5 7 2 5 3 2 2 2" xfId="28962"/>
    <cellStyle name="Normal 5 7 2 5 3 2 2 2 2" xfId="28963"/>
    <cellStyle name="Normal 5 7 2 5 3 2 2 3" xfId="28964"/>
    <cellStyle name="Normal 5 7 2 5 3 2 3" xfId="28965"/>
    <cellStyle name="Normal 5 7 2 5 3 2 3 2" xfId="28966"/>
    <cellStyle name="Normal 5 7 2 5 3 2 4" xfId="28967"/>
    <cellStyle name="Normal 5 7 2 5 3 3" xfId="28968"/>
    <cellStyle name="Normal 5 7 2 5 3 3 2" xfId="28969"/>
    <cellStyle name="Normal 5 7 2 5 3 3 2 2" xfId="28970"/>
    <cellStyle name="Normal 5 7 2 5 3 3 3" xfId="28971"/>
    <cellStyle name="Normal 5 7 2 5 3 4" xfId="28972"/>
    <cellStyle name="Normal 5 7 2 5 3 4 2" xfId="28973"/>
    <cellStyle name="Normal 5 7 2 5 3 5" xfId="28974"/>
    <cellStyle name="Normal 5 7 2 5 4" xfId="28975"/>
    <cellStyle name="Normal 5 7 2 5 4 2" xfId="28976"/>
    <cellStyle name="Normal 5 7 2 5 4 2 2" xfId="28977"/>
    <cellStyle name="Normal 5 7 2 5 4 2 2 2" xfId="28978"/>
    <cellStyle name="Normal 5 7 2 5 4 2 3" xfId="28979"/>
    <cellStyle name="Normal 5 7 2 5 4 3" xfId="28980"/>
    <cellStyle name="Normal 5 7 2 5 4 3 2" xfId="28981"/>
    <cellStyle name="Normal 5 7 2 5 4 4" xfId="28982"/>
    <cellStyle name="Normal 5 7 2 5 5" xfId="28983"/>
    <cellStyle name="Normal 5 7 2 5 5 2" xfId="28984"/>
    <cellStyle name="Normal 5 7 2 5 5 2 2" xfId="28985"/>
    <cellStyle name="Normal 5 7 2 5 5 2 2 2" xfId="28986"/>
    <cellStyle name="Normal 5 7 2 5 5 2 3" xfId="28987"/>
    <cellStyle name="Normal 5 7 2 5 5 3" xfId="28988"/>
    <cellStyle name="Normal 5 7 2 5 5 3 2" xfId="28989"/>
    <cellStyle name="Normal 5 7 2 5 5 4" xfId="28990"/>
    <cellStyle name="Normal 5 7 2 5 6" xfId="28991"/>
    <cellStyle name="Normal 5 7 2 5 6 2" xfId="28992"/>
    <cellStyle name="Normal 5 7 2 5 6 2 2" xfId="28993"/>
    <cellStyle name="Normal 5 7 2 5 6 3" xfId="28994"/>
    <cellStyle name="Normal 5 7 2 5 7" xfId="28995"/>
    <cellStyle name="Normal 5 7 2 5 7 2" xfId="28996"/>
    <cellStyle name="Normal 5 7 2 5 8" xfId="28997"/>
    <cellStyle name="Normal 5 7 2 6" xfId="28998"/>
    <cellStyle name="Normal 5 7 2 6 2" xfId="28999"/>
    <cellStyle name="Normal 5 7 2 6 2 2" xfId="29000"/>
    <cellStyle name="Normal 5 7 2 6 2 2 2" xfId="29001"/>
    <cellStyle name="Normal 5 7 2 6 2 2 2 2" xfId="29002"/>
    <cellStyle name="Normal 5 7 2 6 2 2 2 2 2" xfId="29003"/>
    <cellStyle name="Normal 5 7 2 6 2 2 2 3" xfId="29004"/>
    <cellStyle name="Normal 5 7 2 6 2 2 3" xfId="29005"/>
    <cellStyle name="Normal 5 7 2 6 2 2 3 2" xfId="29006"/>
    <cellStyle name="Normal 5 7 2 6 2 2 4" xfId="29007"/>
    <cellStyle name="Normal 5 7 2 6 2 3" xfId="29008"/>
    <cellStyle name="Normal 5 7 2 6 2 3 2" xfId="29009"/>
    <cellStyle name="Normal 5 7 2 6 2 3 2 2" xfId="29010"/>
    <cellStyle name="Normal 5 7 2 6 2 3 3" xfId="29011"/>
    <cellStyle name="Normal 5 7 2 6 2 4" xfId="29012"/>
    <cellStyle name="Normal 5 7 2 6 2 4 2" xfId="29013"/>
    <cellStyle name="Normal 5 7 2 6 2 5" xfId="29014"/>
    <cellStyle name="Normal 5 7 2 6 3" xfId="29015"/>
    <cellStyle name="Normal 5 7 2 6 3 2" xfId="29016"/>
    <cellStyle name="Normal 5 7 2 6 3 2 2" xfId="29017"/>
    <cellStyle name="Normal 5 7 2 6 3 2 2 2" xfId="29018"/>
    <cellStyle name="Normal 5 7 2 6 3 2 3" xfId="29019"/>
    <cellStyle name="Normal 5 7 2 6 3 3" xfId="29020"/>
    <cellStyle name="Normal 5 7 2 6 3 3 2" xfId="29021"/>
    <cellStyle name="Normal 5 7 2 6 3 4" xfId="29022"/>
    <cellStyle name="Normal 5 7 2 6 4" xfId="29023"/>
    <cellStyle name="Normal 5 7 2 6 4 2" xfId="29024"/>
    <cellStyle name="Normal 5 7 2 6 4 2 2" xfId="29025"/>
    <cellStyle name="Normal 5 7 2 6 4 2 2 2" xfId="29026"/>
    <cellStyle name="Normal 5 7 2 6 4 2 3" xfId="29027"/>
    <cellStyle name="Normal 5 7 2 6 4 3" xfId="29028"/>
    <cellStyle name="Normal 5 7 2 6 4 3 2" xfId="29029"/>
    <cellStyle name="Normal 5 7 2 6 4 4" xfId="29030"/>
    <cellStyle name="Normal 5 7 2 6 5" xfId="29031"/>
    <cellStyle name="Normal 5 7 2 6 5 2" xfId="29032"/>
    <cellStyle name="Normal 5 7 2 6 5 2 2" xfId="29033"/>
    <cellStyle name="Normal 5 7 2 6 5 3" xfId="29034"/>
    <cellStyle name="Normal 5 7 2 6 6" xfId="29035"/>
    <cellStyle name="Normal 5 7 2 6 6 2" xfId="29036"/>
    <cellStyle name="Normal 5 7 2 6 7" xfId="29037"/>
    <cellStyle name="Normal 5 7 2 7" xfId="29038"/>
    <cellStyle name="Normal 5 7 2 7 2" xfId="29039"/>
    <cellStyle name="Normal 5 7 2 7 2 2" xfId="29040"/>
    <cellStyle name="Normal 5 7 2 7 2 2 2" xfId="29041"/>
    <cellStyle name="Normal 5 7 2 7 2 2 2 2" xfId="29042"/>
    <cellStyle name="Normal 5 7 2 7 2 2 3" xfId="29043"/>
    <cellStyle name="Normal 5 7 2 7 2 3" xfId="29044"/>
    <cellStyle name="Normal 5 7 2 7 2 3 2" xfId="29045"/>
    <cellStyle name="Normal 5 7 2 7 2 4" xfId="29046"/>
    <cellStyle name="Normal 5 7 2 7 3" xfId="29047"/>
    <cellStyle name="Normal 5 7 2 7 3 2" xfId="29048"/>
    <cellStyle name="Normal 5 7 2 7 3 2 2" xfId="29049"/>
    <cellStyle name="Normal 5 7 2 7 3 2 2 2" xfId="29050"/>
    <cellStyle name="Normal 5 7 2 7 3 2 3" xfId="29051"/>
    <cellStyle name="Normal 5 7 2 7 3 3" xfId="29052"/>
    <cellStyle name="Normal 5 7 2 7 3 3 2" xfId="29053"/>
    <cellStyle name="Normal 5 7 2 7 3 4" xfId="29054"/>
    <cellStyle name="Normal 5 7 2 7 4" xfId="29055"/>
    <cellStyle name="Normal 5 7 2 7 4 2" xfId="29056"/>
    <cellStyle name="Normal 5 7 2 7 4 2 2" xfId="29057"/>
    <cellStyle name="Normal 5 7 2 7 4 3" xfId="29058"/>
    <cellStyle name="Normal 5 7 2 7 5" xfId="29059"/>
    <cellStyle name="Normal 5 7 2 7 5 2" xfId="29060"/>
    <cellStyle name="Normal 5 7 2 7 6" xfId="29061"/>
    <cellStyle name="Normal 5 7 2 8" xfId="29062"/>
    <cellStyle name="Normal 5 7 2 8 2" xfId="29063"/>
    <cellStyle name="Normal 5 7 2 8 2 2" xfId="29064"/>
    <cellStyle name="Normal 5 7 2 8 2 2 2" xfId="29065"/>
    <cellStyle name="Normal 5 7 2 8 2 3" xfId="29066"/>
    <cellStyle name="Normal 5 7 2 8 3" xfId="29067"/>
    <cellStyle name="Normal 5 7 2 8 3 2" xfId="29068"/>
    <cellStyle name="Normal 5 7 2 8 4" xfId="29069"/>
    <cellStyle name="Normal 5 7 2 9" xfId="29070"/>
    <cellStyle name="Normal 5 7 2 9 2" xfId="29071"/>
    <cellStyle name="Normal 5 7 2 9 2 2" xfId="29072"/>
    <cellStyle name="Normal 5 7 2 9 2 2 2" xfId="29073"/>
    <cellStyle name="Normal 5 7 2 9 2 3" xfId="29074"/>
    <cellStyle name="Normal 5 7 2 9 3" xfId="29075"/>
    <cellStyle name="Normal 5 7 2 9 3 2" xfId="29076"/>
    <cellStyle name="Normal 5 7 2 9 4" xfId="29077"/>
    <cellStyle name="Normal 5 7 3" xfId="29078"/>
    <cellStyle name="Normal 5 7 3 2" xfId="29079"/>
    <cellStyle name="Normal 5 7 3 2 2" xfId="29080"/>
    <cellStyle name="Normal 5 7 3 2 2 2" xfId="29081"/>
    <cellStyle name="Normal 5 7 3 2 2 2 2" xfId="29082"/>
    <cellStyle name="Normal 5 7 3 2 2 2 2 2" xfId="29083"/>
    <cellStyle name="Normal 5 7 3 2 2 2 2 2 2" xfId="29084"/>
    <cellStyle name="Normal 5 7 3 2 2 2 2 3" xfId="29085"/>
    <cellStyle name="Normal 5 7 3 2 2 2 3" xfId="29086"/>
    <cellStyle name="Normal 5 7 3 2 2 2 3 2" xfId="29087"/>
    <cellStyle name="Normal 5 7 3 2 2 2 4" xfId="29088"/>
    <cellStyle name="Normal 5 7 3 2 2 3" xfId="29089"/>
    <cellStyle name="Normal 5 7 3 2 2 3 2" xfId="29090"/>
    <cellStyle name="Normal 5 7 3 2 2 3 2 2" xfId="29091"/>
    <cellStyle name="Normal 5 7 3 2 2 3 3" xfId="29092"/>
    <cellStyle name="Normal 5 7 3 2 2 4" xfId="29093"/>
    <cellStyle name="Normal 5 7 3 2 2 4 2" xfId="29094"/>
    <cellStyle name="Normal 5 7 3 2 2 5" xfId="29095"/>
    <cellStyle name="Normal 5 7 3 2 3" xfId="29096"/>
    <cellStyle name="Normal 5 7 3 2 3 2" xfId="29097"/>
    <cellStyle name="Normal 5 7 3 2 3 2 2" xfId="29098"/>
    <cellStyle name="Normal 5 7 3 2 3 2 2 2" xfId="29099"/>
    <cellStyle name="Normal 5 7 3 2 3 2 3" xfId="29100"/>
    <cellStyle name="Normal 5 7 3 2 3 3" xfId="29101"/>
    <cellStyle name="Normal 5 7 3 2 3 3 2" xfId="29102"/>
    <cellStyle name="Normal 5 7 3 2 3 4" xfId="29103"/>
    <cellStyle name="Normal 5 7 3 2 4" xfId="29104"/>
    <cellStyle name="Normal 5 7 3 2 4 2" xfId="29105"/>
    <cellStyle name="Normal 5 7 3 2 4 2 2" xfId="29106"/>
    <cellStyle name="Normal 5 7 3 2 4 2 2 2" xfId="29107"/>
    <cellStyle name="Normal 5 7 3 2 4 2 3" xfId="29108"/>
    <cellStyle name="Normal 5 7 3 2 4 3" xfId="29109"/>
    <cellStyle name="Normal 5 7 3 2 4 3 2" xfId="29110"/>
    <cellStyle name="Normal 5 7 3 2 4 4" xfId="29111"/>
    <cellStyle name="Normal 5 7 3 2 5" xfId="29112"/>
    <cellStyle name="Normal 5 7 3 2 5 2" xfId="29113"/>
    <cellStyle name="Normal 5 7 3 2 5 2 2" xfId="29114"/>
    <cellStyle name="Normal 5 7 3 2 5 3" xfId="29115"/>
    <cellStyle name="Normal 5 7 3 2 6" xfId="29116"/>
    <cellStyle name="Normal 5 7 3 2 6 2" xfId="29117"/>
    <cellStyle name="Normal 5 7 3 2 7" xfId="29118"/>
    <cellStyle name="Normal 5 7 3 3" xfId="29119"/>
    <cellStyle name="Normal 5 7 3 3 2" xfId="29120"/>
    <cellStyle name="Normal 5 7 3 3 2 2" xfId="29121"/>
    <cellStyle name="Normal 5 7 3 3 2 2 2" xfId="29122"/>
    <cellStyle name="Normal 5 7 3 3 2 2 2 2" xfId="29123"/>
    <cellStyle name="Normal 5 7 3 3 2 2 3" xfId="29124"/>
    <cellStyle name="Normal 5 7 3 3 2 3" xfId="29125"/>
    <cellStyle name="Normal 5 7 3 3 2 3 2" xfId="29126"/>
    <cellStyle name="Normal 5 7 3 3 2 4" xfId="29127"/>
    <cellStyle name="Normal 5 7 3 3 3" xfId="29128"/>
    <cellStyle name="Normal 5 7 3 3 3 2" xfId="29129"/>
    <cellStyle name="Normal 5 7 3 3 3 2 2" xfId="29130"/>
    <cellStyle name="Normal 5 7 3 3 3 2 2 2" xfId="29131"/>
    <cellStyle name="Normal 5 7 3 3 3 2 3" xfId="29132"/>
    <cellStyle name="Normal 5 7 3 3 3 3" xfId="29133"/>
    <cellStyle name="Normal 5 7 3 3 3 3 2" xfId="29134"/>
    <cellStyle name="Normal 5 7 3 3 3 4" xfId="29135"/>
    <cellStyle name="Normal 5 7 3 3 4" xfId="29136"/>
    <cellStyle name="Normal 5 7 3 3 4 2" xfId="29137"/>
    <cellStyle name="Normal 5 7 3 3 4 2 2" xfId="29138"/>
    <cellStyle name="Normal 5 7 3 3 4 3" xfId="29139"/>
    <cellStyle name="Normal 5 7 3 3 5" xfId="29140"/>
    <cellStyle name="Normal 5 7 3 3 5 2" xfId="29141"/>
    <cellStyle name="Normal 5 7 3 3 6" xfId="29142"/>
    <cellStyle name="Normal 5 7 3 4" xfId="29143"/>
    <cellStyle name="Normal 5 7 3 4 2" xfId="29144"/>
    <cellStyle name="Normal 5 7 3 4 2 2" xfId="29145"/>
    <cellStyle name="Normal 5 7 3 4 2 2 2" xfId="29146"/>
    <cellStyle name="Normal 5 7 3 4 2 3" xfId="29147"/>
    <cellStyle name="Normal 5 7 3 4 3" xfId="29148"/>
    <cellStyle name="Normal 5 7 3 4 3 2" xfId="29149"/>
    <cellStyle name="Normal 5 7 3 4 4" xfId="29150"/>
    <cellStyle name="Normal 5 7 3 5" xfId="29151"/>
    <cellStyle name="Normal 5 7 3 5 2" xfId="29152"/>
    <cellStyle name="Normal 5 7 3 5 2 2" xfId="29153"/>
    <cellStyle name="Normal 5 7 3 5 2 2 2" xfId="29154"/>
    <cellStyle name="Normal 5 7 3 5 2 3" xfId="29155"/>
    <cellStyle name="Normal 5 7 3 5 3" xfId="29156"/>
    <cellStyle name="Normal 5 7 3 5 3 2" xfId="29157"/>
    <cellStyle name="Normal 5 7 3 5 4" xfId="29158"/>
    <cellStyle name="Normal 5 7 3 6" xfId="29159"/>
    <cellStyle name="Normal 5 7 3 6 2" xfId="29160"/>
    <cellStyle name="Normal 5 7 3 6 2 2" xfId="29161"/>
    <cellStyle name="Normal 5 7 3 6 3" xfId="29162"/>
    <cellStyle name="Normal 5 7 3 7" xfId="29163"/>
    <cellStyle name="Normal 5 7 3 7 2" xfId="29164"/>
    <cellStyle name="Normal 5 7 3 8" xfId="29165"/>
    <cellStyle name="Normal 5 7 3 9" xfId="29166"/>
    <cellStyle name="Normal 5 7 4" xfId="29167"/>
    <cellStyle name="Normal 5 7 4 2" xfId="29168"/>
    <cellStyle name="Normal 5 7 4 2 2" xfId="29169"/>
    <cellStyle name="Normal 5 7 4 2 2 2" xfId="29170"/>
    <cellStyle name="Normal 5 7 4 2 2 2 2" xfId="29171"/>
    <cellStyle name="Normal 5 7 4 2 2 2 2 2" xfId="29172"/>
    <cellStyle name="Normal 5 7 4 2 2 2 2 2 2" xfId="29173"/>
    <cellStyle name="Normal 5 7 4 2 2 2 2 3" xfId="29174"/>
    <cellStyle name="Normal 5 7 4 2 2 2 3" xfId="29175"/>
    <cellStyle name="Normal 5 7 4 2 2 2 3 2" xfId="29176"/>
    <cellStyle name="Normal 5 7 4 2 2 2 4" xfId="29177"/>
    <cellStyle name="Normal 5 7 4 2 2 3" xfId="29178"/>
    <cellStyle name="Normal 5 7 4 2 2 3 2" xfId="29179"/>
    <cellStyle name="Normal 5 7 4 2 2 3 2 2" xfId="29180"/>
    <cellStyle name="Normal 5 7 4 2 2 3 3" xfId="29181"/>
    <cellStyle name="Normal 5 7 4 2 2 4" xfId="29182"/>
    <cellStyle name="Normal 5 7 4 2 2 4 2" xfId="29183"/>
    <cellStyle name="Normal 5 7 4 2 2 5" xfId="29184"/>
    <cellStyle name="Normal 5 7 4 2 3" xfId="29185"/>
    <cellStyle name="Normal 5 7 4 2 3 2" xfId="29186"/>
    <cellStyle name="Normal 5 7 4 2 3 2 2" xfId="29187"/>
    <cellStyle name="Normal 5 7 4 2 3 2 2 2" xfId="29188"/>
    <cellStyle name="Normal 5 7 4 2 3 2 3" xfId="29189"/>
    <cellStyle name="Normal 5 7 4 2 3 3" xfId="29190"/>
    <cellStyle name="Normal 5 7 4 2 3 3 2" xfId="29191"/>
    <cellStyle name="Normal 5 7 4 2 3 4" xfId="29192"/>
    <cellStyle name="Normal 5 7 4 2 4" xfId="29193"/>
    <cellStyle name="Normal 5 7 4 2 4 2" xfId="29194"/>
    <cellStyle name="Normal 5 7 4 2 4 2 2" xfId="29195"/>
    <cellStyle name="Normal 5 7 4 2 4 2 2 2" xfId="29196"/>
    <cellStyle name="Normal 5 7 4 2 4 2 3" xfId="29197"/>
    <cellStyle name="Normal 5 7 4 2 4 3" xfId="29198"/>
    <cellStyle name="Normal 5 7 4 2 4 3 2" xfId="29199"/>
    <cellStyle name="Normal 5 7 4 2 4 4" xfId="29200"/>
    <cellStyle name="Normal 5 7 4 2 5" xfId="29201"/>
    <cellStyle name="Normal 5 7 4 2 5 2" xfId="29202"/>
    <cellStyle name="Normal 5 7 4 2 5 2 2" xfId="29203"/>
    <cellStyle name="Normal 5 7 4 2 5 3" xfId="29204"/>
    <cellStyle name="Normal 5 7 4 2 6" xfId="29205"/>
    <cellStyle name="Normal 5 7 4 2 6 2" xfId="29206"/>
    <cellStyle name="Normal 5 7 4 2 7" xfId="29207"/>
    <cellStyle name="Normal 5 7 4 3" xfId="29208"/>
    <cellStyle name="Normal 5 7 4 3 2" xfId="29209"/>
    <cellStyle name="Normal 5 7 4 3 2 2" xfId="29210"/>
    <cellStyle name="Normal 5 7 4 3 2 2 2" xfId="29211"/>
    <cellStyle name="Normal 5 7 4 3 2 2 2 2" xfId="29212"/>
    <cellStyle name="Normal 5 7 4 3 2 2 3" xfId="29213"/>
    <cellStyle name="Normal 5 7 4 3 2 3" xfId="29214"/>
    <cellStyle name="Normal 5 7 4 3 2 3 2" xfId="29215"/>
    <cellStyle name="Normal 5 7 4 3 2 4" xfId="29216"/>
    <cellStyle name="Normal 5 7 4 3 3" xfId="29217"/>
    <cellStyle name="Normal 5 7 4 3 3 2" xfId="29218"/>
    <cellStyle name="Normal 5 7 4 3 3 2 2" xfId="29219"/>
    <cellStyle name="Normal 5 7 4 3 3 2 2 2" xfId="29220"/>
    <cellStyle name="Normal 5 7 4 3 3 2 3" xfId="29221"/>
    <cellStyle name="Normal 5 7 4 3 3 3" xfId="29222"/>
    <cellStyle name="Normal 5 7 4 3 3 3 2" xfId="29223"/>
    <cellStyle name="Normal 5 7 4 3 3 4" xfId="29224"/>
    <cellStyle name="Normal 5 7 4 3 4" xfId="29225"/>
    <cellStyle name="Normal 5 7 4 3 4 2" xfId="29226"/>
    <cellStyle name="Normal 5 7 4 3 4 2 2" xfId="29227"/>
    <cellStyle name="Normal 5 7 4 3 4 3" xfId="29228"/>
    <cellStyle name="Normal 5 7 4 3 5" xfId="29229"/>
    <cellStyle name="Normal 5 7 4 3 5 2" xfId="29230"/>
    <cellStyle name="Normal 5 7 4 3 6" xfId="29231"/>
    <cellStyle name="Normal 5 7 4 4" xfId="29232"/>
    <cellStyle name="Normal 5 7 4 4 2" xfId="29233"/>
    <cellStyle name="Normal 5 7 4 4 2 2" xfId="29234"/>
    <cellStyle name="Normal 5 7 4 4 2 2 2" xfId="29235"/>
    <cellStyle name="Normal 5 7 4 4 2 3" xfId="29236"/>
    <cellStyle name="Normal 5 7 4 4 3" xfId="29237"/>
    <cellStyle name="Normal 5 7 4 4 3 2" xfId="29238"/>
    <cellStyle name="Normal 5 7 4 4 4" xfId="29239"/>
    <cellStyle name="Normal 5 7 4 5" xfId="29240"/>
    <cellStyle name="Normal 5 7 4 5 2" xfId="29241"/>
    <cellStyle name="Normal 5 7 4 5 2 2" xfId="29242"/>
    <cellStyle name="Normal 5 7 4 5 2 2 2" xfId="29243"/>
    <cellStyle name="Normal 5 7 4 5 2 3" xfId="29244"/>
    <cellStyle name="Normal 5 7 4 5 3" xfId="29245"/>
    <cellStyle name="Normal 5 7 4 5 3 2" xfId="29246"/>
    <cellStyle name="Normal 5 7 4 5 4" xfId="29247"/>
    <cellStyle name="Normal 5 7 4 6" xfId="29248"/>
    <cellStyle name="Normal 5 7 4 6 2" xfId="29249"/>
    <cellStyle name="Normal 5 7 4 6 2 2" xfId="29250"/>
    <cellStyle name="Normal 5 7 4 6 3" xfId="29251"/>
    <cellStyle name="Normal 5 7 4 7" xfId="29252"/>
    <cellStyle name="Normal 5 7 4 7 2" xfId="29253"/>
    <cellStyle name="Normal 5 7 4 8" xfId="29254"/>
    <cellStyle name="Normal 5 7 4 9" xfId="29255"/>
    <cellStyle name="Normal 5 7 5" xfId="29256"/>
    <cellStyle name="Normal 5 7 5 2" xfId="29257"/>
    <cellStyle name="Normal 5 7 5 2 2" xfId="29258"/>
    <cellStyle name="Normal 5 7 5 2 2 2" xfId="29259"/>
    <cellStyle name="Normal 5 7 5 2 2 2 2" xfId="29260"/>
    <cellStyle name="Normal 5 7 5 2 2 2 2 2" xfId="29261"/>
    <cellStyle name="Normal 5 7 5 2 2 2 2 2 2" xfId="29262"/>
    <cellStyle name="Normal 5 7 5 2 2 2 2 3" xfId="29263"/>
    <cellStyle name="Normal 5 7 5 2 2 2 3" xfId="29264"/>
    <cellStyle name="Normal 5 7 5 2 2 2 3 2" xfId="29265"/>
    <cellStyle name="Normal 5 7 5 2 2 2 4" xfId="29266"/>
    <cellStyle name="Normal 5 7 5 2 2 3" xfId="29267"/>
    <cellStyle name="Normal 5 7 5 2 2 3 2" xfId="29268"/>
    <cellStyle name="Normal 5 7 5 2 2 3 2 2" xfId="29269"/>
    <cellStyle name="Normal 5 7 5 2 2 3 3" xfId="29270"/>
    <cellStyle name="Normal 5 7 5 2 2 4" xfId="29271"/>
    <cellStyle name="Normal 5 7 5 2 2 4 2" xfId="29272"/>
    <cellStyle name="Normal 5 7 5 2 2 5" xfId="29273"/>
    <cellStyle name="Normal 5 7 5 2 3" xfId="29274"/>
    <cellStyle name="Normal 5 7 5 2 3 2" xfId="29275"/>
    <cellStyle name="Normal 5 7 5 2 3 2 2" xfId="29276"/>
    <cellStyle name="Normal 5 7 5 2 3 2 2 2" xfId="29277"/>
    <cellStyle name="Normal 5 7 5 2 3 2 3" xfId="29278"/>
    <cellStyle name="Normal 5 7 5 2 3 3" xfId="29279"/>
    <cellStyle name="Normal 5 7 5 2 3 3 2" xfId="29280"/>
    <cellStyle name="Normal 5 7 5 2 3 4" xfId="29281"/>
    <cellStyle name="Normal 5 7 5 2 4" xfId="29282"/>
    <cellStyle name="Normal 5 7 5 2 4 2" xfId="29283"/>
    <cellStyle name="Normal 5 7 5 2 4 2 2" xfId="29284"/>
    <cellStyle name="Normal 5 7 5 2 4 2 2 2" xfId="29285"/>
    <cellStyle name="Normal 5 7 5 2 4 2 3" xfId="29286"/>
    <cellStyle name="Normal 5 7 5 2 4 3" xfId="29287"/>
    <cellStyle name="Normal 5 7 5 2 4 3 2" xfId="29288"/>
    <cellStyle name="Normal 5 7 5 2 4 4" xfId="29289"/>
    <cellStyle name="Normal 5 7 5 2 5" xfId="29290"/>
    <cellStyle name="Normal 5 7 5 2 5 2" xfId="29291"/>
    <cellStyle name="Normal 5 7 5 2 5 2 2" xfId="29292"/>
    <cellStyle name="Normal 5 7 5 2 5 3" xfId="29293"/>
    <cellStyle name="Normal 5 7 5 2 6" xfId="29294"/>
    <cellStyle name="Normal 5 7 5 2 6 2" xfId="29295"/>
    <cellStyle name="Normal 5 7 5 2 7" xfId="29296"/>
    <cellStyle name="Normal 5 7 5 3" xfId="29297"/>
    <cellStyle name="Normal 5 7 5 3 2" xfId="29298"/>
    <cellStyle name="Normal 5 7 5 3 2 2" xfId="29299"/>
    <cellStyle name="Normal 5 7 5 3 2 2 2" xfId="29300"/>
    <cellStyle name="Normal 5 7 5 3 2 2 2 2" xfId="29301"/>
    <cellStyle name="Normal 5 7 5 3 2 2 3" xfId="29302"/>
    <cellStyle name="Normal 5 7 5 3 2 3" xfId="29303"/>
    <cellStyle name="Normal 5 7 5 3 2 3 2" xfId="29304"/>
    <cellStyle name="Normal 5 7 5 3 2 4" xfId="29305"/>
    <cellStyle name="Normal 5 7 5 3 3" xfId="29306"/>
    <cellStyle name="Normal 5 7 5 3 3 2" xfId="29307"/>
    <cellStyle name="Normal 5 7 5 3 3 2 2" xfId="29308"/>
    <cellStyle name="Normal 5 7 5 3 3 3" xfId="29309"/>
    <cellStyle name="Normal 5 7 5 3 4" xfId="29310"/>
    <cellStyle name="Normal 5 7 5 3 4 2" xfId="29311"/>
    <cellStyle name="Normal 5 7 5 3 5" xfId="29312"/>
    <cellStyle name="Normal 5 7 5 4" xfId="29313"/>
    <cellStyle name="Normal 5 7 5 4 2" xfId="29314"/>
    <cellStyle name="Normal 5 7 5 4 2 2" xfId="29315"/>
    <cellStyle name="Normal 5 7 5 4 2 2 2" xfId="29316"/>
    <cellStyle name="Normal 5 7 5 4 2 3" xfId="29317"/>
    <cellStyle name="Normal 5 7 5 4 3" xfId="29318"/>
    <cellStyle name="Normal 5 7 5 4 3 2" xfId="29319"/>
    <cellStyle name="Normal 5 7 5 4 4" xfId="29320"/>
    <cellStyle name="Normal 5 7 5 5" xfId="29321"/>
    <cellStyle name="Normal 5 7 5 5 2" xfId="29322"/>
    <cellStyle name="Normal 5 7 5 5 2 2" xfId="29323"/>
    <cellStyle name="Normal 5 7 5 5 2 2 2" xfId="29324"/>
    <cellStyle name="Normal 5 7 5 5 2 3" xfId="29325"/>
    <cellStyle name="Normal 5 7 5 5 3" xfId="29326"/>
    <cellStyle name="Normal 5 7 5 5 3 2" xfId="29327"/>
    <cellStyle name="Normal 5 7 5 5 4" xfId="29328"/>
    <cellStyle name="Normal 5 7 5 6" xfId="29329"/>
    <cellStyle name="Normal 5 7 5 6 2" xfId="29330"/>
    <cellStyle name="Normal 5 7 5 6 2 2" xfId="29331"/>
    <cellStyle name="Normal 5 7 5 6 3" xfId="29332"/>
    <cellStyle name="Normal 5 7 5 7" xfId="29333"/>
    <cellStyle name="Normal 5 7 5 7 2" xfId="29334"/>
    <cellStyle name="Normal 5 7 5 8" xfId="29335"/>
    <cellStyle name="Normal 5 7 6" xfId="29336"/>
    <cellStyle name="Normal 5 7 6 2" xfId="29337"/>
    <cellStyle name="Normal 5 7 6 2 2" xfId="29338"/>
    <cellStyle name="Normal 5 7 6 2 2 2" xfId="29339"/>
    <cellStyle name="Normal 5 7 6 2 2 2 2" xfId="29340"/>
    <cellStyle name="Normal 5 7 6 2 2 2 2 2" xfId="29341"/>
    <cellStyle name="Normal 5 7 6 2 2 2 2 2 2" xfId="29342"/>
    <cellStyle name="Normal 5 7 6 2 2 2 2 3" xfId="29343"/>
    <cellStyle name="Normal 5 7 6 2 2 2 3" xfId="29344"/>
    <cellStyle name="Normal 5 7 6 2 2 2 3 2" xfId="29345"/>
    <cellStyle name="Normal 5 7 6 2 2 2 4" xfId="29346"/>
    <cellStyle name="Normal 5 7 6 2 2 3" xfId="29347"/>
    <cellStyle name="Normal 5 7 6 2 2 3 2" xfId="29348"/>
    <cellStyle name="Normal 5 7 6 2 2 3 2 2" xfId="29349"/>
    <cellStyle name="Normal 5 7 6 2 2 3 3" xfId="29350"/>
    <cellStyle name="Normal 5 7 6 2 2 4" xfId="29351"/>
    <cellStyle name="Normal 5 7 6 2 2 4 2" xfId="29352"/>
    <cellStyle name="Normal 5 7 6 2 2 5" xfId="29353"/>
    <cellStyle name="Normal 5 7 6 2 3" xfId="29354"/>
    <cellStyle name="Normal 5 7 6 2 3 2" xfId="29355"/>
    <cellStyle name="Normal 5 7 6 2 3 2 2" xfId="29356"/>
    <cellStyle name="Normal 5 7 6 2 3 2 2 2" xfId="29357"/>
    <cellStyle name="Normal 5 7 6 2 3 2 3" xfId="29358"/>
    <cellStyle name="Normal 5 7 6 2 3 3" xfId="29359"/>
    <cellStyle name="Normal 5 7 6 2 3 3 2" xfId="29360"/>
    <cellStyle name="Normal 5 7 6 2 3 4" xfId="29361"/>
    <cellStyle name="Normal 5 7 6 2 4" xfId="29362"/>
    <cellStyle name="Normal 5 7 6 2 4 2" xfId="29363"/>
    <cellStyle name="Normal 5 7 6 2 4 2 2" xfId="29364"/>
    <cellStyle name="Normal 5 7 6 2 4 2 2 2" xfId="29365"/>
    <cellStyle name="Normal 5 7 6 2 4 2 3" xfId="29366"/>
    <cellStyle name="Normal 5 7 6 2 4 3" xfId="29367"/>
    <cellStyle name="Normal 5 7 6 2 4 3 2" xfId="29368"/>
    <cellStyle name="Normal 5 7 6 2 4 4" xfId="29369"/>
    <cellStyle name="Normal 5 7 6 2 5" xfId="29370"/>
    <cellStyle name="Normal 5 7 6 2 5 2" xfId="29371"/>
    <cellStyle name="Normal 5 7 6 2 5 2 2" xfId="29372"/>
    <cellStyle name="Normal 5 7 6 2 5 3" xfId="29373"/>
    <cellStyle name="Normal 5 7 6 2 6" xfId="29374"/>
    <cellStyle name="Normal 5 7 6 2 6 2" xfId="29375"/>
    <cellStyle name="Normal 5 7 6 2 7" xfId="29376"/>
    <cellStyle name="Normal 5 7 6 3" xfId="29377"/>
    <cellStyle name="Normal 5 7 6 3 2" xfId="29378"/>
    <cellStyle name="Normal 5 7 6 3 2 2" xfId="29379"/>
    <cellStyle name="Normal 5 7 6 3 2 2 2" xfId="29380"/>
    <cellStyle name="Normal 5 7 6 3 2 2 2 2" xfId="29381"/>
    <cellStyle name="Normal 5 7 6 3 2 2 3" xfId="29382"/>
    <cellStyle name="Normal 5 7 6 3 2 3" xfId="29383"/>
    <cellStyle name="Normal 5 7 6 3 2 3 2" xfId="29384"/>
    <cellStyle name="Normal 5 7 6 3 2 4" xfId="29385"/>
    <cellStyle name="Normal 5 7 6 3 3" xfId="29386"/>
    <cellStyle name="Normal 5 7 6 3 3 2" xfId="29387"/>
    <cellStyle name="Normal 5 7 6 3 3 2 2" xfId="29388"/>
    <cellStyle name="Normal 5 7 6 3 3 3" xfId="29389"/>
    <cellStyle name="Normal 5 7 6 3 4" xfId="29390"/>
    <cellStyle name="Normal 5 7 6 3 4 2" xfId="29391"/>
    <cellStyle name="Normal 5 7 6 3 5" xfId="29392"/>
    <cellStyle name="Normal 5 7 6 4" xfId="29393"/>
    <cellStyle name="Normal 5 7 6 4 2" xfId="29394"/>
    <cellStyle name="Normal 5 7 6 4 2 2" xfId="29395"/>
    <cellStyle name="Normal 5 7 6 4 2 2 2" xfId="29396"/>
    <cellStyle name="Normal 5 7 6 4 2 3" xfId="29397"/>
    <cellStyle name="Normal 5 7 6 4 3" xfId="29398"/>
    <cellStyle name="Normal 5 7 6 4 3 2" xfId="29399"/>
    <cellStyle name="Normal 5 7 6 4 4" xfId="29400"/>
    <cellStyle name="Normal 5 7 6 5" xfId="29401"/>
    <cellStyle name="Normal 5 7 6 5 2" xfId="29402"/>
    <cellStyle name="Normal 5 7 6 5 2 2" xfId="29403"/>
    <cellStyle name="Normal 5 7 6 5 2 2 2" xfId="29404"/>
    <cellStyle name="Normal 5 7 6 5 2 3" xfId="29405"/>
    <cellStyle name="Normal 5 7 6 5 3" xfId="29406"/>
    <cellStyle name="Normal 5 7 6 5 3 2" xfId="29407"/>
    <cellStyle name="Normal 5 7 6 5 4" xfId="29408"/>
    <cellStyle name="Normal 5 7 6 6" xfId="29409"/>
    <cellStyle name="Normal 5 7 6 6 2" xfId="29410"/>
    <cellStyle name="Normal 5 7 6 6 2 2" xfId="29411"/>
    <cellStyle name="Normal 5 7 6 6 3" xfId="29412"/>
    <cellStyle name="Normal 5 7 6 7" xfId="29413"/>
    <cellStyle name="Normal 5 7 6 7 2" xfId="29414"/>
    <cellStyle name="Normal 5 7 6 8" xfId="29415"/>
    <cellStyle name="Normal 5 7 7" xfId="29416"/>
    <cellStyle name="Normal 5 7 7 2" xfId="29417"/>
    <cellStyle name="Normal 5 7 7 2 2" xfId="29418"/>
    <cellStyle name="Normal 5 7 7 2 2 2" xfId="29419"/>
    <cellStyle name="Normal 5 7 7 2 2 2 2" xfId="29420"/>
    <cellStyle name="Normal 5 7 7 2 2 2 2 2" xfId="29421"/>
    <cellStyle name="Normal 5 7 7 2 2 2 3" xfId="29422"/>
    <cellStyle name="Normal 5 7 7 2 2 3" xfId="29423"/>
    <cellStyle name="Normal 5 7 7 2 2 3 2" xfId="29424"/>
    <cellStyle name="Normal 5 7 7 2 2 4" xfId="29425"/>
    <cellStyle name="Normal 5 7 7 2 3" xfId="29426"/>
    <cellStyle name="Normal 5 7 7 2 3 2" xfId="29427"/>
    <cellStyle name="Normal 5 7 7 2 3 2 2" xfId="29428"/>
    <cellStyle name="Normal 5 7 7 2 3 3" xfId="29429"/>
    <cellStyle name="Normal 5 7 7 2 4" xfId="29430"/>
    <cellStyle name="Normal 5 7 7 2 4 2" xfId="29431"/>
    <cellStyle name="Normal 5 7 7 2 5" xfId="29432"/>
    <cellStyle name="Normal 5 7 7 3" xfId="29433"/>
    <cellStyle name="Normal 5 7 7 3 2" xfId="29434"/>
    <cellStyle name="Normal 5 7 7 3 2 2" xfId="29435"/>
    <cellStyle name="Normal 5 7 7 3 2 2 2" xfId="29436"/>
    <cellStyle name="Normal 5 7 7 3 2 3" xfId="29437"/>
    <cellStyle name="Normal 5 7 7 3 3" xfId="29438"/>
    <cellStyle name="Normal 5 7 7 3 3 2" xfId="29439"/>
    <cellStyle name="Normal 5 7 7 3 4" xfId="29440"/>
    <cellStyle name="Normal 5 7 7 4" xfId="29441"/>
    <cellStyle name="Normal 5 7 7 4 2" xfId="29442"/>
    <cellStyle name="Normal 5 7 7 4 2 2" xfId="29443"/>
    <cellStyle name="Normal 5 7 7 4 2 2 2" xfId="29444"/>
    <cellStyle name="Normal 5 7 7 4 2 3" xfId="29445"/>
    <cellStyle name="Normal 5 7 7 4 3" xfId="29446"/>
    <cellStyle name="Normal 5 7 7 4 3 2" xfId="29447"/>
    <cellStyle name="Normal 5 7 7 4 4" xfId="29448"/>
    <cellStyle name="Normal 5 7 7 5" xfId="29449"/>
    <cellStyle name="Normal 5 7 7 5 2" xfId="29450"/>
    <cellStyle name="Normal 5 7 7 5 2 2" xfId="29451"/>
    <cellStyle name="Normal 5 7 7 5 3" xfId="29452"/>
    <cellStyle name="Normal 5 7 7 6" xfId="29453"/>
    <cellStyle name="Normal 5 7 7 6 2" xfId="29454"/>
    <cellStyle name="Normal 5 7 7 7" xfId="29455"/>
    <cellStyle name="Normal 5 7 8" xfId="29456"/>
    <cellStyle name="Normal 5 7 8 2" xfId="29457"/>
    <cellStyle name="Normal 5 7 8 2 2" xfId="29458"/>
    <cellStyle name="Normal 5 7 8 2 2 2" xfId="29459"/>
    <cellStyle name="Normal 5 7 8 2 2 2 2" xfId="29460"/>
    <cellStyle name="Normal 5 7 8 2 2 3" xfId="29461"/>
    <cellStyle name="Normal 5 7 8 2 3" xfId="29462"/>
    <cellStyle name="Normal 5 7 8 2 3 2" xfId="29463"/>
    <cellStyle name="Normal 5 7 8 2 4" xfId="29464"/>
    <cellStyle name="Normal 5 7 8 3" xfId="29465"/>
    <cellStyle name="Normal 5 7 8 3 2" xfId="29466"/>
    <cellStyle name="Normal 5 7 8 3 2 2" xfId="29467"/>
    <cellStyle name="Normal 5 7 8 3 2 2 2" xfId="29468"/>
    <cellStyle name="Normal 5 7 8 3 2 3" xfId="29469"/>
    <cellStyle name="Normal 5 7 8 3 3" xfId="29470"/>
    <cellStyle name="Normal 5 7 8 3 3 2" xfId="29471"/>
    <cellStyle name="Normal 5 7 8 3 4" xfId="29472"/>
    <cellStyle name="Normal 5 7 8 4" xfId="29473"/>
    <cellStyle name="Normal 5 7 8 4 2" xfId="29474"/>
    <cellStyle name="Normal 5 7 8 4 2 2" xfId="29475"/>
    <cellStyle name="Normal 5 7 8 4 3" xfId="29476"/>
    <cellStyle name="Normal 5 7 8 5" xfId="29477"/>
    <cellStyle name="Normal 5 7 8 5 2" xfId="29478"/>
    <cellStyle name="Normal 5 7 8 6" xfId="29479"/>
    <cellStyle name="Normal 5 7 9" xfId="29480"/>
    <cellStyle name="Normal 5 7 9 2" xfId="29481"/>
    <cellStyle name="Normal 5 7 9 2 2" xfId="29482"/>
    <cellStyle name="Normal 5 7 9 2 2 2" xfId="29483"/>
    <cellStyle name="Normal 5 7 9 2 3" xfId="29484"/>
    <cellStyle name="Normal 5 7 9 3" xfId="29485"/>
    <cellStyle name="Normal 5 7 9 3 2" xfId="29486"/>
    <cellStyle name="Normal 5 7 9 4" xfId="29487"/>
    <cellStyle name="Normal 5 8" xfId="29488"/>
    <cellStyle name="Normal 5 8 10" xfId="29489"/>
    <cellStyle name="Normal 5 8 10 2" xfId="29490"/>
    <cellStyle name="Normal 5 8 10 2 2" xfId="29491"/>
    <cellStyle name="Normal 5 8 10 3" xfId="29492"/>
    <cellStyle name="Normal 5 8 11" xfId="29493"/>
    <cellStyle name="Normal 5 8 11 2" xfId="29494"/>
    <cellStyle name="Normal 5 8 12" xfId="29495"/>
    <cellStyle name="Normal 5 8 13" xfId="29496"/>
    <cellStyle name="Normal 5 8 2" xfId="29497"/>
    <cellStyle name="Normal 5 8 2 2" xfId="29498"/>
    <cellStyle name="Normal 5 8 2 2 2" xfId="29499"/>
    <cellStyle name="Normal 5 8 2 2 2 2" xfId="29500"/>
    <cellStyle name="Normal 5 8 2 2 2 2 2" xfId="29501"/>
    <cellStyle name="Normal 5 8 2 2 2 2 2 2" xfId="29502"/>
    <cellStyle name="Normal 5 8 2 2 2 2 2 2 2" xfId="29503"/>
    <cellStyle name="Normal 5 8 2 2 2 2 2 3" xfId="29504"/>
    <cellStyle name="Normal 5 8 2 2 2 2 3" xfId="29505"/>
    <cellStyle name="Normal 5 8 2 2 2 2 3 2" xfId="29506"/>
    <cellStyle name="Normal 5 8 2 2 2 2 4" xfId="29507"/>
    <cellStyle name="Normal 5 8 2 2 2 3" xfId="29508"/>
    <cellStyle name="Normal 5 8 2 2 2 3 2" xfId="29509"/>
    <cellStyle name="Normal 5 8 2 2 2 3 2 2" xfId="29510"/>
    <cellStyle name="Normal 5 8 2 2 2 3 3" xfId="29511"/>
    <cellStyle name="Normal 5 8 2 2 2 4" xfId="29512"/>
    <cellStyle name="Normal 5 8 2 2 2 4 2" xfId="29513"/>
    <cellStyle name="Normal 5 8 2 2 2 5" xfId="29514"/>
    <cellStyle name="Normal 5 8 2 2 3" xfId="29515"/>
    <cellStyle name="Normal 5 8 2 2 3 2" xfId="29516"/>
    <cellStyle name="Normal 5 8 2 2 3 2 2" xfId="29517"/>
    <cellStyle name="Normal 5 8 2 2 3 2 2 2" xfId="29518"/>
    <cellStyle name="Normal 5 8 2 2 3 2 3" xfId="29519"/>
    <cellStyle name="Normal 5 8 2 2 3 3" xfId="29520"/>
    <cellStyle name="Normal 5 8 2 2 3 3 2" xfId="29521"/>
    <cellStyle name="Normal 5 8 2 2 3 4" xfId="29522"/>
    <cellStyle name="Normal 5 8 2 2 4" xfId="29523"/>
    <cellStyle name="Normal 5 8 2 2 4 2" xfId="29524"/>
    <cellStyle name="Normal 5 8 2 2 4 2 2" xfId="29525"/>
    <cellStyle name="Normal 5 8 2 2 4 2 2 2" xfId="29526"/>
    <cellStyle name="Normal 5 8 2 2 4 2 3" xfId="29527"/>
    <cellStyle name="Normal 5 8 2 2 4 3" xfId="29528"/>
    <cellStyle name="Normal 5 8 2 2 4 3 2" xfId="29529"/>
    <cellStyle name="Normal 5 8 2 2 4 4" xfId="29530"/>
    <cellStyle name="Normal 5 8 2 2 5" xfId="29531"/>
    <cellStyle name="Normal 5 8 2 2 5 2" xfId="29532"/>
    <cellStyle name="Normal 5 8 2 2 5 2 2" xfId="29533"/>
    <cellStyle name="Normal 5 8 2 2 5 3" xfId="29534"/>
    <cellStyle name="Normal 5 8 2 2 6" xfId="29535"/>
    <cellStyle name="Normal 5 8 2 2 6 2" xfId="29536"/>
    <cellStyle name="Normal 5 8 2 2 7" xfId="29537"/>
    <cellStyle name="Normal 5 8 2 3" xfId="29538"/>
    <cellStyle name="Normal 5 8 2 3 2" xfId="29539"/>
    <cellStyle name="Normal 5 8 2 3 2 2" xfId="29540"/>
    <cellStyle name="Normal 5 8 2 3 2 2 2" xfId="29541"/>
    <cellStyle name="Normal 5 8 2 3 2 2 2 2" xfId="29542"/>
    <cellStyle name="Normal 5 8 2 3 2 2 3" xfId="29543"/>
    <cellStyle name="Normal 5 8 2 3 2 3" xfId="29544"/>
    <cellStyle name="Normal 5 8 2 3 2 3 2" xfId="29545"/>
    <cellStyle name="Normal 5 8 2 3 2 4" xfId="29546"/>
    <cellStyle name="Normal 5 8 2 3 3" xfId="29547"/>
    <cellStyle name="Normal 5 8 2 3 3 2" xfId="29548"/>
    <cellStyle name="Normal 5 8 2 3 3 2 2" xfId="29549"/>
    <cellStyle name="Normal 5 8 2 3 3 2 2 2" xfId="29550"/>
    <cellStyle name="Normal 5 8 2 3 3 2 3" xfId="29551"/>
    <cellStyle name="Normal 5 8 2 3 3 3" xfId="29552"/>
    <cellStyle name="Normal 5 8 2 3 3 3 2" xfId="29553"/>
    <cellStyle name="Normal 5 8 2 3 3 4" xfId="29554"/>
    <cellStyle name="Normal 5 8 2 3 4" xfId="29555"/>
    <cellStyle name="Normal 5 8 2 3 4 2" xfId="29556"/>
    <cellStyle name="Normal 5 8 2 3 4 2 2" xfId="29557"/>
    <cellStyle name="Normal 5 8 2 3 4 3" xfId="29558"/>
    <cellStyle name="Normal 5 8 2 3 5" xfId="29559"/>
    <cellStyle name="Normal 5 8 2 3 5 2" xfId="29560"/>
    <cellStyle name="Normal 5 8 2 3 6" xfId="29561"/>
    <cellStyle name="Normal 5 8 2 4" xfId="29562"/>
    <cellStyle name="Normal 5 8 2 4 2" xfId="29563"/>
    <cellStyle name="Normal 5 8 2 4 2 2" xfId="29564"/>
    <cellStyle name="Normal 5 8 2 4 2 2 2" xfId="29565"/>
    <cellStyle name="Normal 5 8 2 4 2 3" xfId="29566"/>
    <cellStyle name="Normal 5 8 2 4 3" xfId="29567"/>
    <cellStyle name="Normal 5 8 2 4 3 2" xfId="29568"/>
    <cellStyle name="Normal 5 8 2 4 4" xfId="29569"/>
    <cellStyle name="Normal 5 8 2 5" xfId="29570"/>
    <cellStyle name="Normal 5 8 2 5 2" xfId="29571"/>
    <cellStyle name="Normal 5 8 2 5 2 2" xfId="29572"/>
    <cellStyle name="Normal 5 8 2 5 2 2 2" xfId="29573"/>
    <cellStyle name="Normal 5 8 2 5 2 3" xfId="29574"/>
    <cellStyle name="Normal 5 8 2 5 3" xfId="29575"/>
    <cellStyle name="Normal 5 8 2 5 3 2" xfId="29576"/>
    <cellStyle name="Normal 5 8 2 5 4" xfId="29577"/>
    <cellStyle name="Normal 5 8 2 6" xfId="29578"/>
    <cellStyle name="Normal 5 8 2 6 2" xfId="29579"/>
    <cellStyle name="Normal 5 8 2 6 2 2" xfId="29580"/>
    <cellStyle name="Normal 5 8 2 6 3" xfId="29581"/>
    <cellStyle name="Normal 5 8 2 7" xfId="29582"/>
    <cellStyle name="Normal 5 8 2 7 2" xfId="29583"/>
    <cellStyle name="Normal 5 8 2 8" xfId="29584"/>
    <cellStyle name="Normal 5 8 2 9" xfId="29585"/>
    <cellStyle name="Normal 5 8 3" xfId="29586"/>
    <cellStyle name="Normal 5 8 3 2" xfId="29587"/>
    <cellStyle name="Normal 5 8 3 2 2" xfId="29588"/>
    <cellStyle name="Normal 5 8 3 2 2 2" xfId="29589"/>
    <cellStyle name="Normal 5 8 3 2 2 2 2" xfId="29590"/>
    <cellStyle name="Normal 5 8 3 2 2 2 2 2" xfId="29591"/>
    <cellStyle name="Normal 5 8 3 2 2 2 2 2 2" xfId="29592"/>
    <cellStyle name="Normal 5 8 3 2 2 2 2 3" xfId="29593"/>
    <cellStyle name="Normal 5 8 3 2 2 2 3" xfId="29594"/>
    <cellStyle name="Normal 5 8 3 2 2 2 3 2" xfId="29595"/>
    <cellStyle name="Normal 5 8 3 2 2 2 4" xfId="29596"/>
    <cellStyle name="Normal 5 8 3 2 2 3" xfId="29597"/>
    <cellStyle name="Normal 5 8 3 2 2 3 2" xfId="29598"/>
    <cellStyle name="Normal 5 8 3 2 2 3 2 2" xfId="29599"/>
    <cellStyle name="Normal 5 8 3 2 2 3 3" xfId="29600"/>
    <cellStyle name="Normal 5 8 3 2 2 4" xfId="29601"/>
    <cellStyle name="Normal 5 8 3 2 2 4 2" xfId="29602"/>
    <cellStyle name="Normal 5 8 3 2 2 5" xfId="29603"/>
    <cellStyle name="Normal 5 8 3 2 3" xfId="29604"/>
    <cellStyle name="Normal 5 8 3 2 3 2" xfId="29605"/>
    <cellStyle name="Normal 5 8 3 2 3 2 2" xfId="29606"/>
    <cellStyle name="Normal 5 8 3 2 3 2 2 2" xfId="29607"/>
    <cellStyle name="Normal 5 8 3 2 3 2 3" xfId="29608"/>
    <cellStyle name="Normal 5 8 3 2 3 3" xfId="29609"/>
    <cellStyle name="Normal 5 8 3 2 3 3 2" xfId="29610"/>
    <cellStyle name="Normal 5 8 3 2 3 4" xfId="29611"/>
    <cellStyle name="Normal 5 8 3 2 4" xfId="29612"/>
    <cellStyle name="Normal 5 8 3 2 4 2" xfId="29613"/>
    <cellStyle name="Normal 5 8 3 2 4 2 2" xfId="29614"/>
    <cellStyle name="Normal 5 8 3 2 4 2 2 2" xfId="29615"/>
    <cellStyle name="Normal 5 8 3 2 4 2 3" xfId="29616"/>
    <cellStyle name="Normal 5 8 3 2 4 3" xfId="29617"/>
    <cellStyle name="Normal 5 8 3 2 4 3 2" xfId="29618"/>
    <cellStyle name="Normal 5 8 3 2 4 4" xfId="29619"/>
    <cellStyle name="Normal 5 8 3 2 5" xfId="29620"/>
    <cellStyle name="Normal 5 8 3 2 5 2" xfId="29621"/>
    <cellStyle name="Normal 5 8 3 2 5 2 2" xfId="29622"/>
    <cellStyle name="Normal 5 8 3 2 5 3" xfId="29623"/>
    <cellStyle name="Normal 5 8 3 2 6" xfId="29624"/>
    <cellStyle name="Normal 5 8 3 2 6 2" xfId="29625"/>
    <cellStyle name="Normal 5 8 3 2 7" xfId="29626"/>
    <cellStyle name="Normal 5 8 3 3" xfId="29627"/>
    <cellStyle name="Normal 5 8 3 3 2" xfId="29628"/>
    <cellStyle name="Normal 5 8 3 3 2 2" xfId="29629"/>
    <cellStyle name="Normal 5 8 3 3 2 2 2" xfId="29630"/>
    <cellStyle name="Normal 5 8 3 3 2 2 2 2" xfId="29631"/>
    <cellStyle name="Normal 5 8 3 3 2 2 3" xfId="29632"/>
    <cellStyle name="Normal 5 8 3 3 2 3" xfId="29633"/>
    <cellStyle name="Normal 5 8 3 3 2 3 2" xfId="29634"/>
    <cellStyle name="Normal 5 8 3 3 2 4" xfId="29635"/>
    <cellStyle name="Normal 5 8 3 3 3" xfId="29636"/>
    <cellStyle name="Normal 5 8 3 3 3 2" xfId="29637"/>
    <cellStyle name="Normal 5 8 3 3 3 2 2" xfId="29638"/>
    <cellStyle name="Normal 5 8 3 3 3 2 2 2" xfId="29639"/>
    <cellStyle name="Normal 5 8 3 3 3 2 3" xfId="29640"/>
    <cellStyle name="Normal 5 8 3 3 3 3" xfId="29641"/>
    <cellStyle name="Normal 5 8 3 3 3 3 2" xfId="29642"/>
    <cellStyle name="Normal 5 8 3 3 3 4" xfId="29643"/>
    <cellStyle name="Normal 5 8 3 3 4" xfId="29644"/>
    <cellStyle name="Normal 5 8 3 3 4 2" xfId="29645"/>
    <cellStyle name="Normal 5 8 3 3 4 2 2" xfId="29646"/>
    <cellStyle name="Normal 5 8 3 3 4 3" xfId="29647"/>
    <cellStyle name="Normal 5 8 3 3 5" xfId="29648"/>
    <cellStyle name="Normal 5 8 3 3 5 2" xfId="29649"/>
    <cellStyle name="Normal 5 8 3 3 6" xfId="29650"/>
    <cellStyle name="Normal 5 8 3 4" xfId="29651"/>
    <cellStyle name="Normal 5 8 3 4 2" xfId="29652"/>
    <cellStyle name="Normal 5 8 3 4 2 2" xfId="29653"/>
    <cellStyle name="Normal 5 8 3 4 2 2 2" xfId="29654"/>
    <cellStyle name="Normal 5 8 3 4 2 3" xfId="29655"/>
    <cellStyle name="Normal 5 8 3 4 3" xfId="29656"/>
    <cellStyle name="Normal 5 8 3 4 3 2" xfId="29657"/>
    <cellStyle name="Normal 5 8 3 4 4" xfId="29658"/>
    <cellStyle name="Normal 5 8 3 5" xfId="29659"/>
    <cellStyle name="Normal 5 8 3 5 2" xfId="29660"/>
    <cellStyle name="Normal 5 8 3 5 2 2" xfId="29661"/>
    <cellStyle name="Normal 5 8 3 5 2 2 2" xfId="29662"/>
    <cellStyle name="Normal 5 8 3 5 2 3" xfId="29663"/>
    <cellStyle name="Normal 5 8 3 5 3" xfId="29664"/>
    <cellStyle name="Normal 5 8 3 5 3 2" xfId="29665"/>
    <cellStyle name="Normal 5 8 3 5 4" xfId="29666"/>
    <cellStyle name="Normal 5 8 3 6" xfId="29667"/>
    <cellStyle name="Normal 5 8 3 6 2" xfId="29668"/>
    <cellStyle name="Normal 5 8 3 6 2 2" xfId="29669"/>
    <cellStyle name="Normal 5 8 3 6 3" xfId="29670"/>
    <cellStyle name="Normal 5 8 3 7" xfId="29671"/>
    <cellStyle name="Normal 5 8 3 7 2" xfId="29672"/>
    <cellStyle name="Normal 5 8 3 8" xfId="29673"/>
    <cellStyle name="Normal 5 8 3 9" xfId="29674"/>
    <cellStyle name="Normal 5 8 4" xfId="29675"/>
    <cellStyle name="Normal 5 8 4 2" xfId="29676"/>
    <cellStyle name="Normal 5 8 4 2 2" xfId="29677"/>
    <cellStyle name="Normal 5 8 4 2 2 2" xfId="29678"/>
    <cellStyle name="Normal 5 8 4 2 2 2 2" xfId="29679"/>
    <cellStyle name="Normal 5 8 4 2 2 2 2 2" xfId="29680"/>
    <cellStyle name="Normal 5 8 4 2 2 2 2 2 2" xfId="29681"/>
    <cellStyle name="Normal 5 8 4 2 2 2 2 3" xfId="29682"/>
    <cellStyle name="Normal 5 8 4 2 2 2 3" xfId="29683"/>
    <cellStyle name="Normal 5 8 4 2 2 2 3 2" xfId="29684"/>
    <cellStyle name="Normal 5 8 4 2 2 2 4" xfId="29685"/>
    <cellStyle name="Normal 5 8 4 2 2 3" xfId="29686"/>
    <cellStyle name="Normal 5 8 4 2 2 3 2" xfId="29687"/>
    <cellStyle name="Normal 5 8 4 2 2 3 2 2" xfId="29688"/>
    <cellStyle name="Normal 5 8 4 2 2 3 3" xfId="29689"/>
    <cellStyle name="Normal 5 8 4 2 2 4" xfId="29690"/>
    <cellStyle name="Normal 5 8 4 2 2 4 2" xfId="29691"/>
    <cellStyle name="Normal 5 8 4 2 2 5" xfId="29692"/>
    <cellStyle name="Normal 5 8 4 2 3" xfId="29693"/>
    <cellStyle name="Normal 5 8 4 2 3 2" xfId="29694"/>
    <cellStyle name="Normal 5 8 4 2 3 2 2" xfId="29695"/>
    <cellStyle name="Normal 5 8 4 2 3 2 2 2" xfId="29696"/>
    <cellStyle name="Normal 5 8 4 2 3 2 3" xfId="29697"/>
    <cellStyle name="Normal 5 8 4 2 3 3" xfId="29698"/>
    <cellStyle name="Normal 5 8 4 2 3 3 2" xfId="29699"/>
    <cellStyle name="Normal 5 8 4 2 3 4" xfId="29700"/>
    <cellStyle name="Normal 5 8 4 2 4" xfId="29701"/>
    <cellStyle name="Normal 5 8 4 2 4 2" xfId="29702"/>
    <cellStyle name="Normal 5 8 4 2 4 2 2" xfId="29703"/>
    <cellStyle name="Normal 5 8 4 2 4 2 2 2" xfId="29704"/>
    <cellStyle name="Normal 5 8 4 2 4 2 3" xfId="29705"/>
    <cellStyle name="Normal 5 8 4 2 4 3" xfId="29706"/>
    <cellStyle name="Normal 5 8 4 2 4 3 2" xfId="29707"/>
    <cellStyle name="Normal 5 8 4 2 4 4" xfId="29708"/>
    <cellStyle name="Normal 5 8 4 2 5" xfId="29709"/>
    <cellStyle name="Normal 5 8 4 2 5 2" xfId="29710"/>
    <cellStyle name="Normal 5 8 4 2 5 2 2" xfId="29711"/>
    <cellStyle name="Normal 5 8 4 2 5 3" xfId="29712"/>
    <cellStyle name="Normal 5 8 4 2 6" xfId="29713"/>
    <cellStyle name="Normal 5 8 4 2 6 2" xfId="29714"/>
    <cellStyle name="Normal 5 8 4 2 7" xfId="29715"/>
    <cellStyle name="Normal 5 8 4 3" xfId="29716"/>
    <cellStyle name="Normal 5 8 4 3 2" xfId="29717"/>
    <cellStyle name="Normal 5 8 4 3 2 2" xfId="29718"/>
    <cellStyle name="Normal 5 8 4 3 2 2 2" xfId="29719"/>
    <cellStyle name="Normal 5 8 4 3 2 2 2 2" xfId="29720"/>
    <cellStyle name="Normal 5 8 4 3 2 2 3" xfId="29721"/>
    <cellStyle name="Normal 5 8 4 3 2 3" xfId="29722"/>
    <cellStyle name="Normal 5 8 4 3 2 3 2" xfId="29723"/>
    <cellStyle name="Normal 5 8 4 3 2 4" xfId="29724"/>
    <cellStyle name="Normal 5 8 4 3 3" xfId="29725"/>
    <cellStyle name="Normal 5 8 4 3 3 2" xfId="29726"/>
    <cellStyle name="Normal 5 8 4 3 3 2 2" xfId="29727"/>
    <cellStyle name="Normal 5 8 4 3 3 3" xfId="29728"/>
    <cellStyle name="Normal 5 8 4 3 4" xfId="29729"/>
    <cellStyle name="Normal 5 8 4 3 4 2" xfId="29730"/>
    <cellStyle name="Normal 5 8 4 3 5" xfId="29731"/>
    <cellStyle name="Normal 5 8 4 4" xfId="29732"/>
    <cellStyle name="Normal 5 8 4 4 2" xfId="29733"/>
    <cellStyle name="Normal 5 8 4 4 2 2" xfId="29734"/>
    <cellStyle name="Normal 5 8 4 4 2 2 2" xfId="29735"/>
    <cellStyle name="Normal 5 8 4 4 2 3" xfId="29736"/>
    <cellStyle name="Normal 5 8 4 4 3" xfId="29737"/>
    <cellStyle name="Normal 5 8 4 4 3 2" xfId="29738"/>
    <cellStyle name="Normal 5 8 4 4 4" xfId="29739"/>
    <cellStyle name="Normal 5 8 4 5" xfId="29740"/>
    <cellStyle name="Normal 5 8 4 5 2" xfId="29741"/>
    <cellStyle name="Normal 5 8 4 5 2 2" xfId="29742"/>
    <cellStyle name="Normal 5 8 4 5 2 2 2" xfId="29743"/>
    <cellStyle name="Normal 5 8 4 5 2 3" xfId="29744"/>
    <cellStyle name="Normal 5 8 4 5 3" xfId="29745"/>
    <cellStyle name="Normal 5 8 4 5 3 2" xfId="29746"/>
    <cellStyle name="Normal 5 8 4 5 4" xfId="29747"/>
    <cellStyle name="Normal 5 8 4 6" xfId="29748"/>
    <cellStyle name="Normal 5 8 4 6 2" xfId="29749"/>
    <cellStyle name="Normal 5 8 4 6 2 2" xfId="29750"/>
    <cellStyle name="Normal 5 8 4 6 3" xfId="29751"/>
    <cellStyle name="Normal 5 8 4 7" xfId="29752"/>
    <cellStyle name="Normal 5 8 4 7 2" xfId="29753"/>
    <cellStyle name="Normal 5 8 4 8" xfId="29754"/>
    <cellStyle name="Normal 5 8 5" xfId="29755"/>
    <cellStyle name="Normal 5 8 5 2" xfId="29756"/>
    <cellStyle name="Normal 5 8 5 2 2" xfId="29757"/>
    <cellStyle name="Normal 5 8 5 2 2 2" xfId="29758"/>
    <cellStyle name="Normal 5 8 5 2 2 2 2" xfId="29759"/>
    <cellStyle name="Normal 5 8 5 2 2 2 2 2" xfId="29760"/>
    <cellStyle name="Normal 5 8 5 2 2 2 2 2 2" xfId="29761"/>
    <cellStyle name="Normal 5 8 5 2 2 2 2 3" xfId="29762"/>
    <cellStyle name="Normal 5 8 5 2 2 2 3" xfId="29763"/>
    <cellStyle name="Normal 5 8 5 2 2 2 3 2" xfId="29764"/>
    <cellStyle name="Normal 5 8 5 2 2 2 4" xfId="29765"/>
    <cellStyle name="Normal 5 8 5 2 2 3" xfId="29766"/>
    <cellStyle name="Normal 5 8 5 2 2 3 2" xfId="29767"/>
    <cellStyle name="Normal 5 8 5 2 2 3 2 2" xfId="29768"/>
    <cellStyle name="Normal 5 8 5 2 2 3 3" xfId="29769"/>
    <cellStyle name="Normal 5 8 5 2 2 4" xfId="29770"/>
    <cellStyle name="Normal 5 8 5 2 2 4 2" xfId="29771"/>
    <cellStyle name="Normal 5 8 5 2 2 5" xfId="29772"/>
    <cellStyle name="Normal 5 8 5 2 3" xfId="29773"/>
    <cellStyle name="Normal 5 8 5 2 3 2" xfId="29774"/>
    <cellStyle name="Normal 5 8 5 2 3 2 2" xfId="29775"/>
    <cellStyle name="Normal 5 8 5 2 3 2 2 2" xfId="29776"/>
    <cellStyle name="Normal 5 8 5 2 3 2 3" xfId="29777"/>
    <cellStyle name="Normal 5 8 5 2 3 3" xfId="29778"/>
    <cellStyle name="Normal 5 8 5 2 3 3 2" xfId="29779"/>
    <cellStyle name="Normal 5 8 5 2 3 4" xfId="29780"/>
    <cellStyle name="Normal 5 8 5 2 4" xfId="29781"/>
    <cellStyle name="Normal 5 8 5 2 4 2" xfId="29782"/>
    <cellStyle name="Normal 5 8 5 2 4 2 2" xfId="29783"/>
    <cellStyle name="Normal 5 8 5 2 4 2 2 2" xfId="29784"/>
    <cellStyle name="Normal 5 8 5 2 4 2 3" xfId="29785"/>
    <cellStyle name="Normal 5 8 5 2 4 3" xfId="29786"/>
    <cellStyle name="Normal 5 8 5 2 4 3 2" xfId="29787"/>
    <cellStyle name="Normal 5 8 5 2 4 4" xfId="29788"/>
    <cellStyle name="Normal 5 8 5 2 5" xfId="29789"/>
    <cellStyle name="Normal 5 8 5 2 5 2" xfId="29790"/>
    <cellStyle name="Normal 5 8 5 2 5 2 2" xfId="29791"/>
    <cellStyle name="Normal 5 8 5 2 5 3" xfId="29792"/>
    <cellStyle name="Normal 5 8 5 2 6" xfId="29793"/>
    <cellStyle name="Normal 5 8 5 2 6 2" xfId="29794"/>
    <cellStyle name="Normal 5 8 5 2 7" xfId="29795"/>
    <cellStyle name="Normal 5 8 5 3" xfId="29796"/>
    <cellStyle name="Normal 5 8 5 3 2" xfId="29797"/>
    <cellStyle name="Normal 5 8 5 3 2 2" xfId="29798"/>
    <cellStyle name="Normal 5 8 5 3 2 2 2" xfId="29799"/>
    <cellStyle name="Normal 5 8 5 3 2 2 2 2" xfId="29800"/>
    <cellStyle name="Normal 5 8 5 3 2 2 3" xfId="29801"/>
    <cellStyle name="Normal 5 8 5 3 2 3" xfId="29802"/>
    <cellStyle name="Normal 5 8 5 3 2 3 2" xfId="29803"/>
    <cellStyle name="Normal 5 8 5 3 2 4" xfId="29804"/>
    <cellStyle name="Normal 5 8 5 3 3" xfId="29805"/>
    <cellStyle name="Normal 5 8 5 3 3 2" xfId="29806"/>
    <cellStyle name="Normal 5 8 5 3 3 2 2" xfId="29807"/>
    <cellStyle name="Normal 5 8 5 3 3 3" xfId="29808"/>
    <cellStyle name="Normal 5 8 5 3 4" xfId="29809"/>
    <cellStyle name="Normal 5 8 5 3 4 2" xfId="29810"/>
    <cellStyle name="Normal 5 8 5 3 5" xfId="29811"/>
    <cellStyle name="Normal 5 8 5 4" xfId="29812"/>
    <cellStyle name="Normal 5 8 5 4 2" xfId="29813"/>
    <cellStyle name="Normal 5 8 5 4 2 2" xfId="29814"/>
    <cellStyle name="Normal 5 8 5 4 2 2 2" xfId="29815"/>
    <cellStyle name="Normal 5 8 5 4 2 3" xfId="29816"/>
    <cellStyle name="Normal 5 8 5 4 3" xfId="29817"/>
    <cellStyle name="Normal 5 8 5 4 3 2" xfId="29818"/>
    <cellStyle name="Normal 5 8 5 4 4" xfId="29819"/>
    <cellStyle name="Normal 5 8 5 5" xfId="29820"/>
    <cellStyle name="Normal 5 8 5 5 2" xfId="29821"/>
    <cellStyle name="Normal 5 8 5 5 2 2" xfId="29822"/>
    <cellStyle name="Normal 5 8 5 5 2 2 2" xfId="29823"/>
    <cellStyle name="Normal 5 8 5 5 2 3" xfId="29824"/>
    <cellStyle name="Normal 5 8 5 5 3" xfId="29825"/>
    <cellStyle name="Normal 5 8 5 5 3 2" xfId="29826"/>
    <cellStyle name="Normal 5 8 5 5 4" xfId="29827"/>
    <cellStyle name="Normal 5 8 5 6" xfId="29828"/>
    <cellStyle name="Normal 5 8 5 6 2" xfId="29829"/>
    <cellStyle name="Normal 5 8 5 6 2 2" xfId="29830"/>
    <cellStyle name="Normal 5 8 5 6 3" xfId="29831"/>
    <cellStyle name="Normal 5 8 5 7" xfId="29832"/>
    <cellStyle name="Normal 5 8 5 7 2" xfId="29833"/>
    <cellStyle name="Normal 5 8 5 8" xfId="29834"/>
    <cellStyle name="Normal 5 8 6" xfId="29835"/>
    <cellStyle name="Normal 5 8 6 2" xfId="29836"/>
    <cellStyle name="Normal 5 8 6 2 2" xfId="29837"/>
    <cellStyle name="Normal 5 8 6 2 2 2" xfId="29838"/>
    <cellStyle name="Normal 5 8 6 2 2 2 2" xfId="29839"/>
    <cellStyle name="Normal 5 8 6 2 2 2 2 2" xfId="29840"/>
    <cellStyle name="Normal 5 8 6 2 2 2 3" xfId="29841"/>
    <cellStyle name="Normal 5 8 6 2 2 3" xfId="29842"/>
    <cellStyle name="Normal 5 8 6 2 2 3 2" xfId="29843"/>
    <cellStyle name="Normal 5 8 6 2 2 4" xfId="29844"/>
    <cellStyle name="Normal 5 8 6 2 3" xfId="29845"/>
    <cellStyle name="Normal 5 8 6 2 3 2" xfId="29846"/>
    <cellStyle name="Normal 5 8 6 2 3 2 2" xfId="29847"/>
    <cellStyle name="Normal 5 8 6 2 3 3" xfId="29848"/>
    <cellStyle name="Normal 5 8 6 2 4" xfId="29849"/>
    <cellStyle name="Normal 5 8 6 2 4 2" xfId="29850"/>
    <cellStyle name="Normal 5 8 6 2 5" xfId="29851"/>
    <cellStyle name="Normal 5 8 6 3" xfId="29852"/>
    <cellStyle name="Normal 5 8 6 3 2" xfId="29853"/>
    <cellStyle name="Normal 5 8 6 3 2 2" xfId="29854"/>
    <cellStyle name="Normal 5 8 6 3 2 2 2" xfId="29855"/>
    <cellStyle name="Normal 5 8 6 3 2 3" xfId="29856"/>
    <cellStyle name="Normal 5 8 6 3 3" xfId="29857"/>
    <cellStyle name="Normal 5 8 6 3 3 2" xfId="29858"/>
    <cellStyle name="Normal 5 8 6 3 4" xfId="29859"/>
    <cellStyle name="Normal 5 8 6 4" xfId="29860"/>
    <cellStyle name="Normal 5 8 6 4 2" xfId="29861"/>
    <cellStyle name="Normal 5 8 6 4 2 2" xfId="29862"/>
    <cellStyle name="Normal 5 8 6 4 2 2 2" xfId="29863"/>
    <cellStyle name="Normal 5 8 6 4 2 3" xfId="29864"/>
    <cellStyle name="Normal 5 8 6 4 3" xfId="29865"/>
    <cellStyle name="Normal 5 8 6 4 3 2" xfId="29866"/>
    <cellStyle name="Normal 5 8 6 4 4" xfId="29867"/>
    <cellStyle name="Normal 5 8 6 5" xfId="29868"/>
    <cellStyle name="Normal 5 8 6 5 2" xfId="29869"/>
    <cellStyle name="Normal 5 8 6 5 2 2" xfId="29870"/>
    <cellStyle name="Normal 5 8 6 5 3" xfId="29871"/>
    <cellStyle name="Normal 5 8 6 6" xfId="29872"/>
    <cellStyle name="Normal 5 8 6 6 2" xfId="29873"/>
    <cellStyle name="Normal 5 8 6 7" xfId="29874"/>
    <cellStyle name="Normal 5 8 7" xfId="29875"/>
    <cellStyle name="Normal 5 8 7 2" xfId="29876"/>
    <cellStyle name="Normal 5 8 7 2 2" xfId="29877"/>
    <cellStyle name="Normal 5 8 7 2 2 2" xfId="29878"/>
    <cellStyle name="Normal 5 8 7 2 2 2 2" xfId="29879"/>
    <cellStyle name="Normal 5 8 7 2 2 3" xfId="29880"/>
    <cellStyle name="Normal 5 8 7 2 3" xfId="29881"/>
    <cellStyle name="Normal 5 8 7 2 3 2" xfId="29882"/>
    <cellStyle name="Normal 5 8 7 2 4" xfId="29883"/>
    <cellStyle name="Normal 5 8 7 3" xfId="29884"/>
    <cellStyle name="Normal 5 8 7 3 2" xfId="29885"/>
    <cellStyle name="Normal 5 8 7 3 2 2" xfId="29886"/>
    <cellStyle name="Normal 5 8 7 3 2 2 2" xfId="29887"/>
    <cellStyle name="Normal 5 8 7 3 2 3" xfId="29888"/>
    <cellStyle name="Normal 5 8 7 3 3" xfId="29889"/>
    <cellStyle name="Normal 5 8 7 3 3 2" xfId="29890"/>
    <cellStyle name="Normal 5 8 7 3 4" xfId="29891"/>
    <cellStyle name="Normal 5 8 7 4" xfId="29892"/>
    <cellStyle name="Normal 5 8 7 4 2" xfId="29893"/>
    <cellStyle name="Normal 5 8 7 4 2 2" xfId="29894"/>
    <cellStyle name="Normal 5 8 7 4 3" xfId="29895"/>
    <cellStyle name="Normal 5 8 7 5" xfId="29896"/>
    <cellStyle name="Normal 5 8 7 5 2" xfId="29897"/>
    <cellStyle name="Normal 5 8 7 6" xfId="29898"/>
    <cellStyle name="Normal 5 8 8" xfId="29899"/>
    <cellStyle name="Normal 5 8 8 2" xfId="29900"/>
    <cellStyle name="Normal 5 8 8 2 2" xfId="29901"/>
    <cellStyle name="Normal 5 8 8 2 2 2" xfId="29902"/>
    <cellStyle name="Normal 5 8 8 2 3" xfId="29903"/>
    <cellStyle name="Normal 5 8 8 3" xfId="29904"/>
    <cellStyle name="Normal 5 8 8 3 2" xfId="29905"/>
    <cellStyle name="Normal 5 8 8 4" xfId="29906"/>
    <cellStyle name="Normal 5 8 9" xfId="29907"/>
    <cellStyle name="Normal 5 8 9 2" xfId="29908"/>
    <cellStyle name="Normal 5 8 9 2 2" xfId="29909"/>
    <cellStyle name="Normal 5 8 9 2 2 2" xfId="29910"/>
    <cellStyle name="Normal 5 8 9 2 3" xfId="29911"/>
    <cellStyle name="Normal 5 8 9 3" xfId="29912"/>
    <cellStyle name="Normal 5 8 9 3 2" xfId="29913"/>
    <cellStyle name="Normal 5 8 9 4" xfId="29914"/>
    <cellStyle name="Normal 5 9" xfId="29915"/>
    <cellStyle name="Normal 5 9 10" xfId="29916"/>
    <cellStyle name="Normal 5 9 10 2" xfId="29917"/>
    <cellStyle name="Normal 5 9 11" xfId="29918"/>
    <cellStyle name="Normal 5 9 12" xfId="29919"/>
    <cellStyle name="Normal 5 9 2" xfId="29920"/>
    <cellStyle name="Normal 5 9 2 2" xfId="29921"/>
    <cellStyle name="Normal 5 9 2 2 2" xfId="29922"/>
    <cellStyle name="Normal 5 9 2 2 2 2" xfId="29923"/>
    <cellStyle name="Normal 5 9 2 2 2 2 2" xfId="29924"/>
    <cellStyle name="Normal 5 9 2 2 2 2 2 2" xfId="29925"/>
    <cellStyle name="Normal 5 9 2 2 2 2 2 2 2" xfId="29926"/>
    <cellStyle name="Normal 5 9 2 2 2 2 2 3" xfId="29927"/>
    <cellStyle name="Normal 5 9 2 2 2 2 3" xfId="29928"/>
    <cellStyle name="Normal 5 9 2 2 2 2 3 2" xfId="29929"/>
    <cellStyle name="Normal 5 9 2 2 2 2 4" xfId="29930"/>
    <cellStyle name="Normal 5 9 2 2 2 3" xfId="29931"/>
    <cellStyle name="Normal 5 9 2 2 2 3 2" xfId="29932"/>
    <cellStyle name="Normal 5 9 2 2 2 3 2 2" xfId="29933"/>
    <cellStyle name="Normal 5 9 2 2 2 3 3" xfId="29934"/>
    <cellStyle name="Normal 5 9 2 2 2 4" xfId="29935"/>
    <cellStyle name="Normal 5 9 2 2 2 4 2" xfId="29936"/>
    <cellStyle name="Normal 5 9 2 2 2 5" xfId="29937"/>
    <cellStyle name="Normal 5 9 2 2 3" xfId="29938"/>
    <cellStyle name="Normal 5 9 2 2 3 2" xfId="29939"/>
    <cellStyle name="Normal 5 9 2 2 3 2 2" xfId="29940"/>
    <cellStyle name="Normal 5 9 2 2 3 2 2 2" xfId="29941"/>
    <cellStyle name="Normal 5 9 2 2 3 2 3" xfId="29942"/>
    <cellStyle name="Normal 5 9 2 2 3 3" xfId="29943"/>
    <cellStyle name="Normal 5 9 2 2 3 3 2" xfId="29944"/>
    <cellStyle name="Normal 5 9 2 2 3 4" xfId="29945"/>
    <cellStyle name="Normal 5 9 2 2 4" xfId="29946"/>
    <cellStyle name="Normal 5 9 2 2 4 2" xfId="29947"/>
    <cellStyle name="Normal 5 9 2 2 4 2 2" xfId="29948"/>
    <cellStyle name="Normal 5 9 2 2 4 2 2 2" xfId="29949"/>
    <cellStyle name="Normal 5 9 2 2 4 2 3" xfId="29950"/>
    <cellStyle name="Normal 5 9 2 2 4 3" xfId="29951"/>
    <cellStyle name="Normal 5 9 2 2 4 3 2" xfId="29952"/>
    <cellStyle name="Normal 5 9 2 2 4 4" xfId="29953"/>
    <cellStyle name="Normal 5 9 2 2 5" xfId="29954"/>
    <cellStyle name="Normal 5 9 2 2 5 2" xfId="29955"/>
    <cellStyle name="Normal 5 9 2 2 5 2 2" xfId="29956"/>
    <cellStyle name="Normal 5 9 2 2 5 3" xfId="29957"/>
    <cellStyle name="Normal 5 9 2 2 6" xfId="29958"/>
    <cellStyle name="Normal 5 9 2 2 6 2" xfId="29959"/>
    <cellStyle name="Normal 5 9 2 2 7" xfId="29960"/>
    <cellStyle name="Normal 5 9 2 3" xfId="29961"/>
    <cellStyle name="Normal 5 9 2 3 2" xfId="29962"/>
    <cellStyle name="Normal 5 9 2 3 2 2" xfId="29963"/>
    <cellStyle name="Normal 5 9 2 3 2 2 2" xfId="29964"/>
    <cellStyle name="Normal 5 9 2 3 2 2 2 2" xfId="29965"/>
    <cellStyle name="Normal 5 9 2 3 2 2 3" xfId="29966"/>
    <cellStyle name="Normal 5 9 2 3 2 3" xfId="29967"/>
    <cellStyle name="Normal 5 9 2 3 2 3 2" xfId="29968"/>
    <cellStyle name="Normal 5 9 2 3 2 4" xfId="29969"/>
    <cellStyle name="Normal 5 9 2 3 3" xfId="29970"/>
    <cellStyle name="Normal 5 9 2 3 3 2" xfId="29971"/>
    <cellStyle name="Normal 5 9 2 3 3 2 2" xfId="29972"/>
    <cellStyle name="Normal 5 9 2 3 3 2 2 2" xfId="29973"/>
    <cellStyle name="Normal 5 9 2 3 3 2 3" xfId="29974"/>
    <cellStyle name="Normal 5 9 2 3 3 3" xfId="29975"/>
    <cellStyle name="Normal 5 9 2 3 3 3 2" xfId="29976"/>
    <cellStyle name="Normal 5 9 2 3 3 4" xfId="29977"/>
    <cellStyle name="Normal 5 9 2 3 4" xfId="29978"/>
    <cellStyle name="Normal 5 9 2 3 4 2" xfId="29979"/>
    <cellStyle name="Normal 5 9 2 3 4 2 2" xfId="29980"/>
    <cellStyle name="Normal 5 9 2 3 4 3" xfId="29981"/>
    <cellStyle name="Normal 5 9 2 3 5" xfId="29982"/>
    <cellStyle name="Normal 5 9 2 3 5 2" xfId="29983"/>
    <cellStyle name="Normal 5 9 2 3 6" xfId="29984"/>
    <cellStyle name="Normal 5 9 2 4" xfId="29985"/>
    <cellStyle name="Normal 5 9 2 4 2" xfId="29986"/>
    <cellStyle name="Normal 5 9 2 4 2 2" xfId="29987"/>
    <cellStyle name="Normal 5 9 2 4 2 2 2" xfId="29988"/>
    <cellStyle name="Normal 5 9 2 4 2 3" xfId="29989"/>
    <cellStyle name="Normal 5 9 2 4 3" xfId="29990"/>
    <cellStyle name="Normal 5 9 2 4 3 2" xfId="29991"/>
    <cellStyle name="Normal 5 9 2 4 4" xfId="29992"/>
    <cellStyle name="Normal 5 9 2 5" xfId="29993"/>
    <cellStyle name="Normal 5 9 2 5 2" xfId="29994"/>
    <cellStyle name="Normal 5 9 2 5 2 2" xfId="29995"/>
    <cellStyle name="Normal 5 9 2 5 2 2 2" xfId="29996"/>
    <cellStyle name="Normal 5 9 2 5 2 3" xfId="29997"/>
    <cellStyle name="Normal 5 9 2 5 3" xfId="29998"/>
    <cellStyle name="Normal 5 9 2 5 3 2" xfId="29999"/>
    <cellStyle name="Normal 5 9 2 5 4" xfId="30000"/>
    <cellStyle name="Normal 5 9 2 6" xfId="30001"/>
    <cellStyle name="Normal 5 9 2 6 2" xfId="30002"/>
    <cellStyle name="Normal 5 9 2 6 2 2" xfId="30003"/>
    <cellStyle name="Normal 5 9 2 6 3" xfId="30004"/>
    <cellStyle name="Normal 5 9 2 7" xfId="30005"/>
    <cellStyle name="Normal 5 9 2 7 2" xfId="30006"/>
    <cellStyle name="Normal 5 9 2 8" xfId="30007"/>
    <cellStyle name="Normal 5 9 2 9" xfId="30008"/>
    <cellStyle name="Normal 5 9 3" xfId="30009"/>
    <cellStyle name="Normal 5 9 3 2" xfId="30010"/>
    <cellStyle name="Normal 5 9 3 2 2" xfId="30011"/>
    <cellStyle name="Normal 5 9 3 2 2 2" xfId="30012"/>
    <cellStyle name="Normal 5 9 3 2 2 2 2" xfId="30013"/>
    <cellStyle name="Normal 5 9 3 2 2 2 2 2" xfId="30014"/>
    <cellStyle name="Normal 5 9 3 2 2 2 2 2 2" xfId="30015"/>
    <cellStyle name="Normal 5 9 3 2 2 2 2 3" xfId="30016"/>
    <cellStyle name="Normal 5 9 3 2 2 2 3" xfId="30017"/>
    <cellStyle name="Normal 5 9 3 2 2 2 3 2" xfId="30018"/>
    <cellStyle name="Normal 5 9 3 2 2 2 4" xfId="30019"/>
    <cellStyle name="Normal 5 9 3 2 2 3" xfId="30020"/>
    <cellStyle name="Normal 5 9 3 2 2 3 2" xfId="30021"/>
    <cellStyle name="Normal 5 9 3 2 2 3 2 2" xfId="30022"/>
    <cellStyle name="Normal 5 9 3 2 2 3 3" xfId="30023"/>
    <cellStyle name="Normal 5 9 3 2 2 4" xfId="30024"/>
    <cellStyle name="Normal 5 9 3 2 2 4 2" xfId="30025"/>
    <cellStyle name="Normal 5 9 3 2 2 5" xfId="30026"/>
    <cellStyle name="Normal 5 9 3 2 3" xfId="30027"/>
    <cellStyle name="Normal 5 9 3 2 3 2" xfId="30028"/>
    <cellStyle name="Normal 5 9 3 2 3 2 2" xfId="30029"/>
    <cellStyle name="Normal 5 9 3 2 3 2 2 2" xfId="30030"/>
    <cellStyle name="Normal 5 9 3 2 3 2 3" xfId="30031"/>
    <cellStyle name="Normal 5 9 3 2 3 3" xfId="30032"/>
    <cellStyle name="Normal 5 9 3 2 3 3 2" xfId="30033"/>
    <cellStyle name="Normal 5 9 3 2 3 4" xfId="30034"/>
    <cellStyle name="Normal 5 9 3 2 4" xfId="30035"/>
    <cellStyle name="Normal 5 9 3 2 4 2" xfId="30036"/>
    <cellStyle name="Normal 5 9 3 2 4 2 2" xfId="30037"/>
    <cellStyle name="Normal 5 9 3 2 4 2 2 2" xfId="30038"/>
    <cellStyle name="Normal 5 9 3 2 4 2 3" xfId="30039"/>
    <cellStyle name="Normal 5 9 3 2 4 3" xfId="30040"/>
    <cellStyle name="Normal 5 9 3 2 4 3 2" xfId="30041"/>
    <cellStyle name="Normal 5 9 3 2 4 4" xfId="30042"/>
    <cellStyle name="Normal 5 9 3 2 5" xfId="30043"/>
    <cellStyle name="Normal 5 9 3 2 5 2" xfId="30044"/>
    <cellStyle name="Normal 5 9 3 2 5 2 2" xfId="30045"/>
    <cellStyle name="Normal 5 9 3 2 5 3" xfId="30046"/>
    <cellStyle name="Normal 5 9 3 2 6" xfId="30047"/>
    <cellStyle name="Normal 5 9 3 2 6 2" xfId="30048"/>
    <cellStyle name="Normal 5 9 3 2 7" xfId="30049"/>
    <cellStyle name="Normal 5 9 3 3" xfId="30050"/>
    <cellStyle name="Normal 5 9 3 3 2" xfId="30051"/>
    <cellStyle name="Normal 5 9 3 3 2 2" xfId="30052"/>
    <cellStyle name="Normal 5 9 3 3 2 2 2" xfId="30053"/>
    <cellStyle name="Normal 5 9 3 3 2 2 2 2" xfId="30054"/>
    <cellStyle name="Normal 5 9 3 3 2 2 3" xfId="30055"/>
    <cellStyle name="Normal 5 9 3 3 2 3" xfId="30056"/>
    <cellStyle name="Normal 5 9 3 3 2 3 2" xfId="30057"/>
    <cellStyle name="Normal 5 9 3 3 2 4" xfId="30058"/>
    <cellStyle name="Normal 5 9 3 3 3" xfId="30059"/>
    <cellStyle name="Normal 5 9 3 3 3 2" xfId="30060"/>
    <cellStyle name="Normal 5 9 3 3 3 2 2" xfId="30061"/>
    <cellStyle name="Normal 5 9 3 3 3 3" xfId="30062"/>
    <cellStyle name="Normal 5 9 3 3 4" xfId="30063"/>
    <cellStyle name="Normal 5 9 3 3 4 2" xfId="30064"/>
    <cellStyle name="Normal 5 9 3 3 5" xfId="30065"/>
    <cellStyle name="Normal 5 9 3 4" xfId="30066"/>
    <cellStyle name="Normal 5 9 3 4 2" xfId="30067"/>
    <cellStyle name="Normal 5 9 3 4 2 2" xfId="30068"/>
    <cellStyle name="Normal 5 9 3 4 2 2 2" xfId="30069"/>
    <cellStyle name="Normal 5 9 3 4 2 3" xfId="30070"/>
    <cellStyle name="Normal 5 9 3 4 3" xfId="30071"/>
    <cellStyle name="Normal 5 9 3 4 3 2" xfId="30072"/>
    <cellStyle name="Normal 5 9 3 4 4" xfId="30073"/>
    <cellStyle name="Normal 5 9 3 5" xfId="30074"/>
    <cellStyle name="Normal 5 9 3 5 2" xfId="30075"/>
    <cellStyle name="Normal 5 9 3 5 2 2" xfId="30076"/>
    <cellStyle name="Normal 5 9 3 5 2 2 2" xfId="30077"/>
    <cellStyle name="Normal 5 9 3 5 2 3" xfId="30078"/>
    <cellStyle name="Normal 5 9 3 5 3" xfId="30079"/>
    <cellStyle name="Normal 5 9 3 5 3 2" xfId="30080"/>
    <cellStyle name="Normal 5 9 3 5 4" xfId="30081"/>
    <cellStyle name="Normal 5 9 3 6" xfId="30082"/>
    <cellStyle name="Normal 5 9 3 6 2" xfId="30083"/>
    <cellStyle name="Normal 5 9 3 6 2 2" xfId="30084"/>
    <cellStyle name="Normal 5 9 3 6 3" xfId="30085"/>
    <cellStyle name="Normal 5 9 3 7" xfId="30086"/>
    <cellStyle name="Normal 5 9 3 7 2" xfId="30087"/>
    <cellStyle name="Normal 5 9 3 8" xfId="30088"/>
    <cellStyle name="Normal 5 9 4" xfId="30089"/>
    <cellStyle name="Normal 5 9 4 2" xfId="30090"/>
    <cellStyle name="Normal 5 9 4 2 2" xfId="30091"/>
    <cellStyle name="Normal 5 9 4 2 2 2" xfId="30092"/>
    <cellStyle name="Normal 5 9 4 2 2 2 2" xfId="30093"/>
    <cellStyle name="Normal 5 9 4 2 2 2 2 2" xfId="30094"/>
    <cellStyle name="Normal 5 9 4 2 2 2 2 2 2" xfId="30095"/>
    <cellStyle name="Normal 5 9 4 2 2 2 2 3" xfId="30096"/>
    <cellStyle name="Normal 5 9 4 2 2 2 3" xfId="30097"/>
    <cellStyle name="Normal 5 9 4 2 2 2 3 2" xfId="30098"/>
    <cellStyle name="Normal 5 9 4 2 2 2 4" xfId="30099"/>
    <cellStyle name="Normal 5 9 4 2 2 3" xfId="30100"/>
    <cellStyle name="Normal 5 9 4 2 2 3 2" xfId="30101"/>
    <cellStyle name="Normal 5 9 4 2 2 3 2 2" xfId="30102"/>
    <cellStyle name="Normal 5 9 4 2 2 3 3" xfId="30103"/>
    <cellStyle name="Normal 5 9 4 2 2 4" xfId="30104"/>
    <cellStyle name="Normal 5 9 4 2 2 4 2" xfId="30105"/>
    <cellStyle name="Normal 5 9 4 2 2 5" xfId="30106"/>
    <cellStyle name="Normal 5 9 4 2 3" xfId="30107"/>
    <cellStyle name="Normal 5 9 4 2 3 2" xfId="30108"/>
    <cellStyle name="Normal 5 9 4 2 3 2 2" xfId="30109"/>
    <cellStyle name="Normal 5 9 4 2 3 2 2 2" xfId="30110"/>
    <cellStyle name="Normal 5 9 4 2 3 2 3" xfId="30111"/>
    <cellStyle name="Normal 5 9 4 2 3 3" xfId="30112"/>
    <cellStyle name="Normal 5 9 4 2 3 3 2" xfId="30113"/>
    <cellStyle name="Normal 5 9 4 2 3 4" xfId="30114"/>
    <cellStyle name="Normal 5 9 4 2 4" xfId="30115"/>
    <cellStyle name="Normal 5 9 4 2 4 2" xfId="30116"/>
    <cellStyle name="Normal 5 9 4 2 4 2 2" xfId="30117"/>
    <cellStyle name="Normal 5 9 4 2 4 2 2 2" xfId="30118"/>
    <cellStyle name="Normal 5 9 4 2 4 2 3" xfId="30119"/>
    <cellStyle name="Normal 5 9 4 2 4 3" xfId="30120"/>
    <cellStyle name="Normal 5 9 4 2 4 3 2" xfId="30121"/>
    <cellStyle name="Normal 5 9 4 2 4 4" xfId="30122"/>
    <cellStyle name="Normal 5 9 4 2 5" xfId="30123"/>
    <cellStyle name="Normal 5 9 4 2 5 2" xfId="30124"/>
    <cellStyle name="Normal 5 9 4 2 5 2 2" xfId="30125"/>
    <cellStyle name="Normal 5 9 4 2 5 3" xfId="30126"/>
    <cellStyle name="Normal 5 9 4 2 6" xfId="30127"/>
    <cellStyle name="Normal 5 9 4 2 6 2" xfId="30128"/>
    <cellStyle name="Normal 5 9 4 2 7" xfId="30129"/>
    <cellStyle name="Normal 5 9 4 3" xfId="30130"/>
    <cellStyle name="Normal 5 9 4 3 2" xfId="30131"/>
    <cellStyle name="Normal 5 9 4 3 2 2" xfId="30132"/>
    <cellStyle name="Normal 5 9 4 3 2 2 2" xfId="30133"/>
    <cellStyle name="Normal 5 9 4 3 2 2 2 2" xfId="30134"/>
    <cellStyle name="Normal 5 9 4 3 2 2 3" xfId="30135"/>
    <cellStyle name="Normal 5 9 4 3 2 3" xfId="30136"/>
    <cellStyle name="Normal 5 9 4 3 2 3 2" xfId="30137"/>
    <cellStyle name="Normal 5 9 4 3 2 4" xfId="30138"/>
    <cellStyle name="Normal 5 9 4 3 3" xfId="30139"/>
    <cellStyle name="Normal 5 9 4 3 3 2" xfId="30140"/>
    <cellStyle name="Normal 5 9 4 3 3 2 2" xfId="30141"/>
    <cellStyle name="Normal 5 9 4 3 3 3" xfId="30142"/>
    <cellStyle name="Normal 5 9 4 3 4" xfId="30143"/>
    <cellStyle name="Normal 5 9 4 3 4 2" xfId="30144"/>
    <cellStyle name="Normal 5 9 4 3 5" xfId="30145"/>
    <cellStyle name="Normal 5 9 4 4" xfId="30146"/>
    <cellStyle name="Normal 5 9 4 4 2" xfId="30147"/>
    <cellStyle name="Normal 5 9 4 4 2 2" xfId="30148"/>
    <cellStyle name="Normal 5 9 4 4 2 2 2" xfId="30149"/>
    <cellStyle name="Normal 5 9 4 4 2 3" xfId="30150"/>
    <cellStyle name="Normal 5 9 4 4 3" xfId="30151"/>
    <cellStyle name="Normal 5 9 4 4 3 2" xfId="30152"/>
    <cellStyle name="Normal 5 9 4 4 4" xfId="30153"/>
    <cellStyle name="Normal 5 9 4 5" xfId="30154"/>
    <cellStyle name="Normal 5 9 4 5 2" xfId="30155"/>
    <cellStyle name="Normal 5 9 4 5 2 2" xfId="30156"/>
    <cellStyle name="Normal 5 9 4 5 2 2 2" xfId="30157"/>
    <cellStyle name="Normal 5 9 4 5 2 3" xfId="30158"/>
    <cellStyle name="Normal 5 9 4 5 3" xfId="30159"/>
    <cellStyle name="Normal 5 9 4 5 3 2" xfId="30160"/>
    <cellStyle name="Normal 5 9 4 5 4" xfId="30161"/>
    <cellStyle name="Normal 5 9 4 6" xfId="30162"/>
    <cellStyle name="Normal 5 9 4 6 2" xfId="30163"/>
    <cellStyle name="Normal 5 9 4 6 2 2" xfId="30164"/>
    <cellStyle name="Normal 5 9 4 6 3" xfId="30165"/>
    <cellStyle name="Normal 5 9 4 7" xfId="30166"/>
    <cellStyle name="Normal 5 9 4 7 2" xfId="30167"/>
    <cellStyle name="Normal 5 9 4 8" xfId="30168"/>
    <cellStyle name="Normal 5 9 5" xfId="30169"/>
    <cellStyle name="Normal 5 9 5 2" xfId="30170"/>
    <cellStyle name="Normal 5 9 5 2 2" xfId="30171"/>
    <cellStyle name="Normal 5 9 5 2 2 2" xfId="30172"/>
    <cellStyle name="Normal 5 9 5 2 2 2 2" xfId="30173"/>
    <cellStyle name="Normal 5 9 5 2 2 2 2 2" xfId="30174"/>
    <cellStyle name="Normal 5 9 5 2 2 2 3" xfId="30175"/>
    <cellStyle name="Normal 5 9 5 2 2 3" xfId="30176"/>
    <cellStyle name="Normal 5 9 5 2 2 3 2" xfId="30177"/>
    <cellStyle name="Normal 5 9 5 2 2 4" xfId="30178"/>
    <cellStyle name="Normal 5 9 5 2 3" xfId="30179"/>
    <cellStyle name="Normal 5 9 5 2 3 2" xfId="30180"/>
    <cellStyle name="Normal 5 9 5 2 3 2 2" xfId="30181"/>
    <cellStyle name="Normal 5 9 5 2 3 3" xfId="30182"/>
    <cellStyle name="Normal 5 9 5 2 4" xfId="30183"/>
    <cellStyle name="Normal 5 9 5 2 4 2" xfId="30184"/>
    <cellStyle name="Normal 5 9 5 2 5" xfId="30185"/>
    <cellStyle name="Normal 5 9 5 3" xfId="30186"/>
    <cellStyle name="Normal 5 9 5 3 2" xfId="30187"/>
    <cellStyle name="Normal 5 9 5 3 2 2" xfId="30188"/>
    <cellStyle name="Normal 5 9 5 3 2 2 2" xfId="30189"/>
    <cellStyle name="Normal 5 9 5 3 2 3" xfId="30190"/>
    <cellStyle name="Normal 5 9 5 3 3" xfId="30191"/>
    <cellStyle name="Normal 5 9 5 3 3 2" xfId="30192"/>
    <cellStyle name="Normal 5 9 5 3 4" xfId="30193"/>
    <cellStyle name="Normal 5 9 5 4" xfId="30194"/>
    <cellStyle name="Normal 5 9 5 4 2" xfId="30195"/>
    <cellStyle name="Normal 5 9 5 4 2 2" xfId="30196"/>
    <cellStyle name="Normal 5 9 5 4 2 2 2" xfId="30197"/>
    <cellStyle name="Normal 5 9 5 4 2 3" xfId="30198"/>
    <cellStyle name="Normal 5 9 5 4 3" xfId="30199"/>
    <cellStyle name="Normal 5 9 5 4 3 2" xfId="30200"/>
    <cellStyle name="Normal 5 9 5 4 4" xfId="30201"/>
    <cellStyle name="Normal 5 9 5 5" xfId="30202"/>
    <cellStyle name="Normal 5 9 5 5 2" xfId="30203"/>
    <cellStyle name="Normal 5 9 5 5 2 2" xfId="30204"/>
    <cellStyle name="Normal 5 9 5 5 3" xfId="30205"/>
    <cellStyle name="Normal 5 9 5 6" xfId="30206"/>
    <cellStyle name="Normal 5 9 5 6 2" xfId="30207"/>
    <cellStyle name="Normal 5 9 5 7" xfId="30208"/>
    <cellStyle name="Normal 5 9 6" xfId="30209"/>
    <cellStyle name="Normal 5 9 6 2" xfId="30210"/>
    <cellStyle name="Normal 5 9 6 2 2" xfId="30211"/>
    <cellStyle name="Normal 5 9 6 2 2 2" xfId="30212"/>
    <cellStyle name="Normal 5 9 6 2 2 2 2" xfId="30213"/>
    <cellStyle name="Normal 5 9 6 2 2 3" xfId="30214"/>
    <cellStyle name="Normal 5 9 6 2 3" xfId="30215"/>
    <cellStyle name="Normal 5 9 6 2 3 2" xfId="30216"/>
    <cellStyle name="Normal 5 9 6 2 4" xfId="30217"/>
    <cellStyle name="Normal 5 9 6 3" xfId="30218"/>
    <cellStyle name="Normal 5 9 6 3 2" xfId="30219"/>
    <cellStyle name="Normal 5 9 6 3 2 2" xfId="30220"/>
    <cellStyle name="Normal 5 9 6 3 2 2 2" xfId="30221"/>
    <cellStyle name="Normal 5 9 6 3 2 3" xfId="30222"/>
    <cellStyle name="Normal 5 9 6 3 3" xfId="30223"/>
    <cellStyle name="Normal 5 9 6 3 3 2" xfId="30224"/>
    <cellStyle name="Normal 5 9 6 3 4" xfId="30225"/>
    <cellStyle name="Normal 5 9 6 4" xfId="30226"/>
    <cellStyle name="Normal 5 9 6 4 2" xfId="30227"/>
    <cellStyle name="Normal 5 9 6 4 2 2" xfId="30228"/>
    <cellStyle name="Normal 5 9 6 4 3" xfId="30229"/>
    <cellStyle name="Normal 5 9 6 5" xfId="30230"/>
    <cellStyle name="Normal 5 9 6 5 2" xfId="30231"/>
    <cellStyle name="Normal 5 9 6 6" xfId="30232"/>
    <cellStyle name="Normal 5 9 7" xfId="30233"/>
    <cellStyle name="Normal 5 9 7 2" xfId="30234"/>
    <cellStyle name="Normal 5 9 7 2 2" xfId="30235"/>
    <cellStyle name="Normal 5 9 7 2 2 2" xfId="30236"/>
    <cellStyle name="Normal 5 9 7 2 3" xfId="30237"/>
    <cellStyle name="Normal 5 9 7 3" xfId="30238"/>
    <cellStyle name="Normal 5 9 7 3 2" xfId="30239"/>
    <cellStyle name="Normal 5 9 7 4" xfId="30240"/>
    <cellStyle name="Normal 5 9 8" xfId="30241"/>
    <cellStyle name="Normal 5 9 8 2" xfId="30242"/>
    <cellStyle name="Normal 5 9 8 2 2" xfId="30243"/>
    <cellStyle name="Normal 5 9 8 2 2 2" xfId="30244"/>
    <cellStyle name="Normal 5 9 8 2 3" xfId="30245"/>
    <cellStyle name="Normal 5 9 8 3" xfId="30246"/>
    <cellStyle name="Normal 5 9 8 3 2" xfId="30247"/>
    <cellStyle name="Normal 5 9 8 4" xfId="30248"/>
    <cellStyle name="Normal 5 9 9" xfId="30249"/>
    <cellStyle name="Normal 5 9 9 2" xfId="30250"/>
    <cellStyle name="Normal 5 9 9 2 2" xfId="30251"/>
    <cellStyle name="Normal 5 9 9 3" xfId="30252"/>
    <cellStyle name="Normal 6" xfId="30253"/>
    <cellStyle name="Normal 6 10" xfId="30254"/>
    <cellStyle name="Normal 6 10 2" xfId="30255"/>
    <cellStyle name="Normal 6 10 2 2" xfId="30256"/>
    <cellStyle name="Normal 6 10 2 2 2" xfId="30257"/>
    <cellStyle name="Normal 6 10 2 2 2 2" xfId="30258"/>
    <cellStyle name="Normal 6 10 2 2 2 2 2" xfId="30259"/>
    <cellStyle name="Normal 6 10 2 2 2 3" xfId="30260"/>
    <cellStyle name="Normal 6 10 2 2 3" xfId="30261"/>
    <cellStyle name="Normal 6 10 2 2 3 2" xfId="30262"/>
    <cellStyle name="Normal 6 10 2 2 4" xfId="30263"/>
    <cellStyle name="Normal 6 10 2 3" xfId="30264"/>
    <cellStyle name="Normal 6 10 2 3 2" xfId="30265"/>
    <cellStyle name="Normal 6 10 2 3 2 2" xfId="30266"/>
    <cellStyle name="Normal 6 10 2 3 3" xfId="30267"/>
    <cellStyle name="Normal 6 10 2 4" xfId="30268"/>
    <cellStyle name="Normal 6 10 2 4 2" xfId="30269"/>
    <cellStyle name="Normal 6 10 2 5" xfId="30270"/>
    <cellStyle name="Normal 6 10 3" xfId="30271"/>
    <cellStyle name="Normal 6 10 3 2" xfId="30272"/>
    <cellStyle name="Normal 6 10 3 2 2" xfId="30273"/>
    <cellStyle name="Normal 6 10 3 2 2 2" xfId="30274"/>
    <cellStyle name="Normal 6 10 3 2 3" xfId="30275"/>
    <cellStyle name="Normal 6 10 3 3" xfId="30276"/>
    <cellStyle name="Normal 6 10 3 3 2" xfId="30277"/>
    <cellStyle name="Normal 6 10 3 4" xfId="30278"/>
    <cellStyle name="Normal 6 10 4" xfId="30279"/>
    <cellStyle name="Normal 6 10 4 2" xfId="30280"/>
    <cellStyle name="Normal 6 10 4 2 2" xfId="30281"/>
    <cellStyle name="Normal 6 10 4 2 2 2" xfId="30282"/>
    <cellStyle name="Normal 6 10 4 2 3" xfId="30283"/>
    <cellStyle name="Normal 6 10 4 3" xfId="30284"/>
    <cellStyle name="Normal 6 10 4 3 2" xfId="30285"/>
    <cellStyle name="Normal 6 10 4 4" xfId="30286"/>
    <cellStyle name="Normal 6 10 5" xfId="30287"/>
    <cellStyle name="Normal 6 10 5 2" xfId="30288"/>
    <cellStyle name="Normal 6 10 5 2 2" xfId="30289"/>
    <cellStyle name="Normal 6 10 5 3" xfId="30290"/>
    <cellStyle name="Normal 6 10 6" xfId="30291"/>
    <cellStyle name="Normal 6 10 6 2" xfId="30292"/>
    <cellStyle name="Normal 6 10 7" xfId="30293"/>
    <cellStyle name="Normal 6 11" xfId="30294"/>
    <cellStyle name="Normal 6 11 2" xfId="30295"/>
    <cellStyle name="Normal 6 11 2 2" xfId="30296"/>
    <cellStyle name="Normal 6 11 2 2 2" xfId="30297"/>
    <cellStyle name="Normal 6 11 2 2 2 2" xfId="30298"/>
    <cellStyle name="Normal 6 11 2 2 3" xfId="30299"/>
    <cellStyle name="Normal 6 11 2 3" xfId="30300"/>
    <cellStyle name="Normal 6 11 2 3 2" xfId="30301"/>
    <cellStyle name="Normal 6 11 2 4" xfId="30302"/>
    <cellStyle name="Normal 6 11 3" xfId="30303"/>
    <cellStyle name="Normal 6 11 3 2" xfId="30304"/>
    <cellStyle name="Normal 6 11 3 2 2" xfId="30305"/>
    <cellStyle name="Normal 6 11 3 2 2 2" xfId="30306"/>
    <cellStyle name="Normal 6 11 3 2 3" xfId="30307"/>
    <cellStyle name="Normal 6 11 3 3" xfId="30308"/>
    <cellStyle name="Normal 6 11 3 3 2" xfId="30309"/>
    <cellStyle name="Normal 6 11 3 4" xfId="30310"/>
    <cellStyle name="Normal 6 11 4" xfId="30311"/>
    <cellStyle name="Normal 6 11 4 2" xfId="30312"/>
    <cellStyle name="Normal 6 11 4 2 2" xfId="30313"/>
    <cellStyle name="Normal 6 11 4 3" xfId="30314"/>
    <cellStyle name="Normal 6 11 5" xfId="30315"/>
    <cellStyle name="Normal 6 11 5 2" xfId="30316"/>
    <cellStyle name="Normal 6 11 6" xfId="30317"/>
    <cellStyle name="Normal 6 12" xfId="30318"/>
    <cellStyle name="Normal 6 12 2" xfId="30319"/>
    <cellStyle name="Normal 6 12 2 2" xfId="30320"/>
    <cellStyle name="Normal 6 12 2 2 2" xfId="30321"/>
    <cellStyle name="Normal 6 12 2 3" xfId="30322"/>
    <cellStyle name="Normal 6 12 3" xfId="30323"/>
    <cellStyle name="Normal 6 12 3 2" xfId="30324"/>
    <cellStyle name="Normal 6 12 4" xfId="30325"/>
    <cellStyle name="Normal 6 13" xfId="30326"/>
    <cellStyle name="Normal 6 13 2" xfId="30327"/>
    <cellStyle name="Normal 6 13 2 2" xfId="30328"/>
    <cellStyle name="Normal 6 13 2 2 2" xfId="30329"/>
    <cellStyle name="Normal 6 13 2 3" xfId="30330"/>
    <cellStyle name="Normal 6 13 3" xfId="30331"/>
    <cellStyle name="Normal 6 13 3 2" xfId="30332"/>
    <cellStyle name="Normal 6 13 4" xfId="30333"/>
    <cellStyle name="Normal 6 14" xfId="30334"/>
    <cellStyle name="Normal 6 14 2" xfId="30335"/>
    <cellStyle name="Normal 6 14 2 2" xfId="30336"/>
    <cellStyle name="Normal 6 14 3" xfId="30337"/>
    <cellStyle name="Normal 6 15" xfId="30338"/>
    <cellStyle name="Normal 6 15 2" xfId="30339"/>
    <cellStyle name="Normal 6 16" xfId="30340"/>
    <cellStyle name="Normal 6 17" xfId="30341"/>
    <cellStyle name="Normal 6 18" xfId="30342"/>
    <cellStyle name="Normal 6 2" xfId="30343"/>
    <cellStyle name="Normal 6 2 10" xfId="30344"/>
    <cellStyle name="Normal 6 2 10 2" xfId="30345"/>
    <cellStyle name="Normal 6 2 10 2 2" xfId="30346"/>
    <cellStyle name="Normal 6 2 10 2 2 2" xfId="30347"/>
    <cellStyle name="Normal 6 2 10 2 3" xfId="30348"/>
    <cellStyle name="Normal 6 2 10 3" xfId="30349"/>
    <cellStyle name="Normal 6 2 10 3 2" xfId="30350"/>
    <cellStyle name="Normal 6 2 10 4" xfId="30351"/>
    <cellStyle name="Normal 6 2 11" xfId="30352"/>
    <cellStyle name="Normal 6 2 11 2" xfId="30353"/>
    <cellStyle name="Normal 6 2 11 2 2" xfId="30354"/>
    <cellStyle name="Normal 6 2 11 2 2 2" xfId="30355"/>
    <cellStyle name="Normal 6 2 11 2 3" xfId="30356"/>
    <cellStyle name="Normal 6 2 11 3" xfId="30357"/>
    <cellStyle name="Normal 6 2 11 3 2" xfId="30358"/>
    <cellStyle name="Normal 6 2 11 4" xfId="30359"/>
    <cellStyle name="Normal 6 2 12" xfId="30360"/>
    <cellStyle name="Normal 6 2 12 2" xfId="30361"/>
    <cellStyle name="Normal 6 2 12 2 2" xfId="30362"/>
    <cellStyle name="Normal 6 2 12 3" xfId="30363"/>
    <cellStyle name="Normal 6 2 13" xfId="30364"/>
    <cellStyle name="Normal 6 2 13 2" xfId="30365"/>
    <cellStyle name="Normal 6 2 14" xfId="30366"/>
    <cellStyle name="Normal 6 2 15" xfId="30367"/>
    <cellStyle name="Normal 6 2 16" xfId="30368"/>
    <cellStyle name="Normal 6 2 2" xfId="30369"/>
    <cellStyle name="Normal 6 2 2 10" xfId="30370"/>
    <cellStyle name="Normal 6 2 2 10 2" xfId="30371"/>
    <cellStyle name="Normal 6 2 2 10 2 2" xfId="30372"/>
    <cellStyle name="Normal 6 2 2 10 2 2 2" xfId="30373"/>
    <cellStyle name="Normal 6 2 2 10 2 3" xfId="30374"/>
    <cellStyle name="Normal 6 2 2 10 3" xfId="30375"/>
    <cellStyle name="Normal 6 2 2 10 3 2" xfId="30376"/>
    <cellStyle name="Normal 6 2 2 10 4" xfId="30377"/>
    <cellStyle name="Normal 6 2 2 11" xfId="30378"/>
    <cellStyle name="Normal 6 2 2 11 2" xfId="30379"/>
    <cellStyle name="Normal 6 2 2 11 2 2" xfId="30380"/>
    <cellStyle name="Normal 6 2 2 11 3" xfId="30381"/>
    <cellStyle name="Normal 6 2 2 12" xfId="30382"/>
    <cellStyle name="Normal 6 2 2 12 2" xfId="30383"/>
    <cellStyle name="Normal 6 2 2 13" xfId="30384"/>
    <cellStyle name="Normal 6 2 2 14" xfId="30385"/>
    <cellStyle name="Normal 6 2 2 2" xfId="30386"/>
    <cellStyle name="Normal 6 2 2 2 10" xfId="30387"/>
    <cellStyle name="Normal 6 2 2 2 10 2" xfId="30388"/>
    <cellStyle name="Normal 6 2 2 2 10 2 2" xfId="30389"/>
    <cellStyle name="Normal 6 2 2 2 10 3" xfId="30390"/>
    <cellStyle name="Normal 6 2 2 2 11" xfId="30391"/>
    <cellStyle name="Normal 6 2 2 2 11 2" xfId="30392"/>
    <cellStyle name="Normal 6 2 2 2 12" xfId="30393"/>
    <cellStyle name="Normal 6 2 2 2 13" xfId="30394"/>
    <cellStyle name="Normal 6 2 2 2 2" xfId="30395"/>
    <cellStyle name="Normal 6 2 2 2 2 2" xfId="30396"/>
    <cellStyle name="Normal 6 2 2 2 2 2 2" xfId="30397"/>
    <cellStyle name="Normal 6 2 2 2 2 2 2 2" xfId="30398"/>
    <cellStyle name="Normal 6 2 2 2 2 2 2 2 2" xfId="30399"/>
    <cellStyle name="Normal 6 2 2 2 2 2 2 2 2 2" xfId="30400"/>
    <cellStyle name="Normal 6 2 2 2 2 2 2 2 2 2 2" xfId="30401"/>
    <cellStyle name="Normal 6 2 2 2 2 2 2 2 2 3" xfId="30402"/>
    <cellStyle name="Normal 6 2 2 2 2 2 2 2 3" xfId="30403"/>
    <cellStyle name="Normal 6 2 2 2 2 2 2 2 3 2" xfId="30404"/>
    <cellStyle name="Normal 6 2 2 2 2 2 2 2 4" xfId="30405"/>
    <cellStyle name="Normal 6 2 2 2 2 2 2 3" xfId="30406"/>
    <cellStyle name="Normal 6 2 2 2 2 2 2 3 2" xfId="30407"/>
    <cellStyle name="Normal 6 2 2 2 2 2 2 3 2 2" xfId="30408"/>
    <cellStyle name="Normal 6 2 2 2 2 2 2 3 3" xfId="30409"/>
    <cellStyle name="Normal 6 2 2 2 2 2 2 4" xfId="30410"/>
    <cellStyle name="Normal 6 2 2 2 2 2 2 4 2" xfId="30411"/>
    <cellStyle name="Normal 6 2 2 2 2 2 2 5" xfId="30412"/>
    <cellStyle name="Normal 6 2 2 2 2 2 3" xfId="30413"/>
    <cellStyle name="Normal 6 2 2 2 2 2 3 2" xfId="30414"/>
    <cellStyle name="Normal 6 2 2 2 2 2 3 2 2" xfId="30415"/>
    <cellStyle name="Normal 6 2 2 2 2 2 3 2 2 2" xfId="30416"/>
    <cellStyle name="Normal 6 2 2 2 2 2 3 2 3" xfId="30417"/>
    <cellStyle name="Normal 6 2 2 2 2 2 3 3" xfId="30418"/>
    <cellStyle name="Normal 6 2 2 2 2 2 3 3 2" xfId="30419"/>
    <cellStyle name="Normal 6 2 2 2 2 2 3 4" xfId="30420"/>
    <cellStyle name="Normal 6 2 2 2 2 2 4" xfId="30421"/>
    <cellStyle name="Normal 6 2 2 2 2 2 4 2" xfId="30422"/>
    <cellStyle name="Normal 6 2 2 2 2 2 4 2 2" xfId="30423"/>
    <cellStyle name="Normal 6 2 2 2 2 2 4 2 2 2" xfId="30424"/>
    <cellStyle name="Normal 6 2 2 2 2 2 4 2 3" xfId="30425"/>
    <cellStyle name="Normal 6 2 2 2 2 2 4 3" xfId="30426"/>
    <cellStyle name="Normal 6 2 2 2 2 2 4 3 2" xfId="30427"/>
    <cellStyle name="Normal 6 2 2 2 2 2 4 4" xfId="30428"/>
    <cellStyle name="Normal 6 2 2 2 2 2 5" xfId="30429"/>
    <cellStyle name="Normal 6 2 2 2 2 2 5 2" xfId="30430"/>
    <cellStyle name="Normal 6 2 2 2 2 2 5 2 2" xfId="30431"/>
    <cellStyle name="Normal 6 2 2 2 2 2 5 3" xfId="30432"/>
    <cellStyle name="Normal 6 2 2 2 2 2 6" xfId="30433"/>
    <cellStyle name="Normal 6 2 2 2 2 2 6 2" xfId="30434"/>
    <cellStyle name="Normal 6 2 2 2 2 2 7" xfId="30435"/>
    <cellStyle name="Normal 6 2 2 2 2 3" xfId="30436"/>
    <cellStyle name="Normal 6 2 2 2 2 3 2" xfId="30437"/>
    <cellStyle name="Normal 6 2 2 2 2 3 2 2" xfId="30438"/>
    <cellStyle name="Normal 6 2 2 2 2 3 2 2 2" xfId="30439"/>
    <cellStyle name="Normal 6 2 2 2 2 3 2 2 2 2" xfId="30440"/>
    <cellStyle name="Normal 6 2 2 2 2 3 2 2 3" xfId="30441"/>
    <cellStyle name="Normal 6 2 2 2 2 3 2 3" xfId="30442"/>
    <cellStyle name="Normal 6 2 2 2 2 3 2 3 2" xfId="30443"/>
    <cellStyle name="Normal 6 2 2 2 2 3 2 4" xfId="30444"/>
    <cellStyle name="Normal 6 2 2 2 2 3 3" xfId="30445"/>
    <cellStyle name="Normal 6 2 2 2 2 3 3 2" xfId="30446"/>
    <cellStyle name="Normal 6 2 2 2 2 3 3 2 2" xfId="30447"/>
    <cellStyle name="Normal 6 2 2 2 2 3 3 2 2 2" xfId="30448"/>
    <cellStyle name="Normal 6 2 2 2 2 3 3 2 3" xfId="30449"/>
    <cellStyle name="Normal 6 2 2 2 2 3 3 3" xfId="30450"/>
    <cellStyle name="Normal 6 2 2 2 2 3 3 3 2" xfId="30451"/>
    <cellStyle name="Normal 6 2 2 2 2 3 3 4" xfId="30452"/>
    <cellStyle name="Normal 6 2 2 2 2 3 4" xfId="30453"/>
    <cellStyle name="Normal 6 2 2 2 2 3 4 2" xfId="30454"/>
    <cellStyle name="Normal 6 2 2 2 2 3 4 2 2" xfId="30455"/>
    <cellStyle name="Normal 6 2 2 2 2 3 4 3" xfId="30456"/>
    <cellStyle name="Normal 6 2 2 2 2 3 5" xfId="30457"/>
    <cellStyle name="Normal 6 2 2 2 2 3 5 2" xfId="30458"/>
    <cellStyle name="Normal 6 2 2 2 2 3 6" xfId="30459"/>
    <cellStyle name="Normal 6 2 2 2 2 4" xfId="30460"/>
    <cellStyle name="Normal 6 2 2 2 2 4 2" xfId="30461"/>
    <cellStyle name="Normal 6 2 2 2 2 4 2 2" xfId="30462"/>
    <cellStyle name="Normal 6 2 2 2 2 4 2 2 2" xfId="30463"/>
    <cellStyle name="Normal 6 2 2 2 2 4 2 3" xfId="30464"/>
    <cellStyle name="Normal 6 2 2 2 2 4 3" xfId="30465"/>
    <cellStyle name="Normal 6 2 2 2 2 4 3 2" xfId="30466"/>
    <cellStyle name="Normal 6 2 2 2 2 4 4" xfId="30467"/>
    <cellStyle name="Normal 6 2 2 2 2 5" xfId="30468"/>
    <cellStyle name="Normal 6 2 2 2 2 5 2" xfId="30469"/>
    <cellStyle name="Normal 6 2 2 2 2 5 2 2" xfId="30470"/>
    <cellStyle name="Normal 6 2 2 2 2 5 2 2 2" xfId="30471"/>
    <cellStyle name="Normal 6 2 2 2 2 5 2 3" xfId="30472"/>
    <cellStyle name="Normal 6 2 2 2 2 5 3" xfId="30473"/>
    <cellStyle name="Normal 6 2 2 2 2 5 3 2" xfId="30474"/>
    <cellStyle name="Normal 6 2 2 2 2 5 4" xfId="30475"/>
    <cellStyle name="Normal 6 2 2 2 2 6" xfId="30476"/>
    <cellStyle name="Normal 6 2 2 2 2 6 2" xfId="30477"/>
    <cellStyle name="Normal 6 2 2 2 2 6 2 2" xfId="30478"/>
    <cellStyle name="Normal 6 2 2 2 2 6 3" xfId="30479"/>
    <cellStyle name="Normal 6 2 2 2 2 7" xfId="30480"/>
    <cellStyle name="Normal 6 2 2 2 2 7 2" xfId="30481"/>
    <cellStyle name="Normal 6 2 2 2 2 8" xfId="30482"/>
    <cellStyle name="Normal 6 2 2 2 2 9" xfId="30483"/>
    <cellStyle name="Normal 6 2 2 2 3" xfId="30484"/>
    <cellStyle name="Normal 6 2 2 2 3 2" xfId="30485"/>
    <cellStyle name="Normal 6 2 2 2 3 2 2" xfId="30486"/>
    <cellStyle name="Normal 6 2 2 2 3 2 2 2" xfId="30487"/>
    <cellStyle name="Normal 6 2 2 2 3 2 2 2 2" xfId="30488"/>
    <cellStyle name="Normal 6 2 2 2 3 2 2 2 2 2" xfId="30489"/>
    <cellStyle name="Normal 6 2 2 2 3 2 2 2 2 2 2" xfId="30490"/>
    <cellStyle name="Normal 6 2 2 2 3 2 2 2 2 3" xfId="30491"/>
    <cellStyle name="Normal 6 2 2 2 3 2 2 2 3" xfId="30492"/>
    <cellStyle name="Normal 6 2 2 2 3 2 2 2 3 2" xfId="30493"/>
    <cellStyle name="Normal 6 2 2 2 3 2 2 2 4" xfId="30494"/>
    <cellStyle name="Normal 6 2 2 2 3 2 2 3" xfId="30495"/>
    <cellStyle name="Normal 6 2 2 2 3 2 2 3 2" xfId="30496"/>
    <cellStyle name="Normal 6 2 2 2 3 2 2 3 2 2" xfId="30497"/>
    <cellStyle name="Normal 6 2 2 2 3 2 2 3 3" xfId="30498"/>
    <cellStyle name="Normal 6 2 2 2 3 2 2 4" xfId="30499"/>
    <cellStyle name="Normal 6 2 2 2 3 2 2 4 2" xfId="30500"/>
    <cellStyle name="Normal 6 2 2 2 3 2 2 5" xfId="30501"/>
    <cellStyle name="Normal 6 2 2 2 3 2 3" xfId="30502"/>
    <cellStyle name="Normal 6 2 2 2 3 2 3 2" xfId="30503"/>
    <cellStyle name="Normal 6 2 2 2 3 2 3 2 2" xfId="30504"/>
    <cellStyle name="Normal 6 2 2 2 3 2 3 2 2 2" xfId="30505"/>
    <cellStyle name="Normal 6 2 2 2 3 2 3 2 3" xfId="30506"/>
    <cellStyle name="Normal 6 2 2 2 3 2 3 3" xfId="30507"/>
    <cellStyle name="Normal 6 2 2 2 3 2 3 3 2" xfId="30508"/>
    <cellStyle name="Normal 6 2 2 2 3 2 3 4" xfId="30509"/>
    <cellStyle name="Normal 6 2 2 2 3 2 4" xfId="30510"/>
    <cellStyle name="Normal 6 2 2 2 3 2 4 2" xfId="30511"/>
    <cellStyle name="Normal 6 2 2 2 3 2 4 2 2" xfId="30512"/>
    <cellStyle name="Normal 6 2 2 2 3 2 4 2 2 2" xfId="30513"/>
    <cellStyle name="Normal 6 2 2 2 3 2 4 2 3" xfId="30514"/>
    <cellStyle name="Normal 6 2 2 2 3 2 4 3" xfId="30515"/>
    <cellStyle name="Normal 6 2 2 2 3 2 4 3 2" xfId="30516"/>
    <cellStyle name="Normal 6 2 2 2 3 2 4 4" xfId="30517"/>
    <cellStyle name="Normal 6 2 2 2 3 2 5" xfId="30518"/>
    <cellStyle name="Normal 6 2 2 2 3 2 5 2" xfId="30519"/>
    <cellStyle name="Normal 6 2 2 2 3 2 5 2 2" xfId="30520"/>
    <cellStyle name="Normal 6 2 2 2 3 2 5 3" xfId="30521"/>
    <cellStyle name="Normal 6 2 2 2 3 2 6" xfId="30522"/>
    <cellStyle name="Normal 6 2 2 2 3 2 6 2" xfId="30523"/>
    <cellStyle name="Normal 6 2 2 2 3 2 7" xfId="30524"/>
    <cellStyle name="Normal 6 2 2 2 3 3" xfId="30525"/>
    <cellStyle name="Normal 6 2 2 2 3 3 2" xfId="30526"/>
    <cellStyle name="Normal 6 2 2 2 3 3 2 2" xfId="30527"/>
    <cellStyle name="Normal 6 2 2 2 3 3 2 2 2" xfId="30528"/>
    <cellStyle name="Normal 6 2 2 2 3 3 2 2 2 2" xfId="30529"/>
    <cellStyle name="Normal 6 2 2 2 3 3 2 2 3" xfId="30530"/>
    <cellStyle name="Normal 6 2 2 2 3 3 2 3" xfId="30531"/>
    <cellStyle name="Normal 6 2 2 2 3 3 2 3 2" xfId="30532"/>
    <cellStyle name="Normal 6 2 2 2 3 3 2 4" xfId="30533"/>
    <cellStyle name="Normal 6 2 2 2 3 3 3" xfId="30534"/>
    <cellStyle name="Normal 6 2 2 2 3 3 3 2" xfId="30535"/>
    <cellStyle name="Normal 6 2 2 2 3 3 3 2 2" xfId="30536"/>
    <cellStyle name="Normal 6 2 2 2 3 3 3 2 2 2" xfId="30537"/>
    <cellStyle name="Normal 6 2 2 2 3 3 3 2 3" xfId="30538"/>
    <cellStyle name="Normal 6 2 2 2 3 3 3 3" xfId="30539"/>
    <cellStyle name="Normal 6 2 2 2 3 3 3 3 2" xfId="30540"/>
    <cellStyle name="Normal 6 2 2 2 3 3 3 4" xfId="30541"/>
    <cellStyle name="Normal 6 2 2 2 3 3 4" xfId="30542"/>
    <cellStyle name="Normal 6 2 2 2 3 3 4 2" xfId="30543"/>
    <cellStyle name="Normal 6 2 2 2 3 3 4 2 2" xfId="30544"/>
    <cellStyle name="Normal 6 2 2 2 3 3 4 3" xfId="30545"/>
    <cellStyle name="Normal 6 2 2 2 3 3 5" xfId="30546"/>
    <cellStyle name="Normal 6 2 2 2 3 3 5 2" xfId="30547"/>
    <cellStyle name="Normal 6 2 2 2 3 3 6" xfId="30548"/>
    <cellStyle name="Normal 6 2 2 2 3 4" xfId="30549"/>
    <cellStyle name="Normal 6 2 2 2 3 4 2" xfId="30550"/>
    <cellStyle name="Normal 6 2 2 2 3 4 2 2" xfId="30551"/>
    <cellStyle name="Normal 6 2 2 2 3 4 2 2 2" xfId="30552"/>
    <cellStyle name="Normal 6 2 2 2 3 4 2 3" xfId="30553"/>
    <cellStyle name="Normal 6 2 2 2 3 4 3" xfId="30554"/>
    <cellStyle name="Normal 6 2 2 2 3 4 3 2" xfId="30555"/>
    <cellStyle name="Normal 6 2 2 2 3 4 4" xfId="30556"/>
    <cellStyle name="Normal 6 2 2 2 3 5" xfId="30557"/>
    <cellStyle name="Normal 6 2 2 2 3 5 2" xfId="30558"/>
    <cellStyle name="Normal 6 2 2 2 3 5 2 2" xfId="30559"/>
    <cellStyle name="Normal 6 2 2 2 3 5 2 2 2" xfId="30560"/>
    <cellStyle name="Normal 6 2 2 2 3 5 2 3" xfId="30561"/>
    <cellStyle name="Normal 6 2 2 2 3 5 3" xfId="30562"/>
    <cellStyle name="Normal 6 2 2 2 3 5 3 2" xfId="30563"/>
    <cellStyle name="Normal 6 2 2 2 3 5 4" xfId="30564"/>
    <cellStyle name="Normal 6 2 2 2 3 6" xfId="30565"/>
    <cellStyle name="Normal 6 2 2 2 3 6 2" xfId="30566"/>
    <cellStyle name="Normal 6 2 2 2 3 6 2 2" xfId="30567"/>
    <cellStyle name="Normal 6 2 2 2 3 6 3" xfId="30568"/>
    <cellStyle name="Normal 6 2 2 2 3 7" xfId="30569"/>
    <cellStyle name="Normal 6 2 2 2 3 7 2" xfId="30570"/>
    <cellStyle name="Normal 6 2 2 2 3 8" xfId="30571"/>
    <cellStyle name="Normal 6 2 2 2 3 9" xfId="30572"/>
    <cellStyle name="Normal 6 2 2 2 4" xfId="30573"/>
    <cellStyle name="Normal 6 2 2 2 4 2" xfId="30574"/>
    <cellStyle name="Normal 6 2 2 2 4 2 2" xfId="30575"/>
    <cellStyle name="Normal 6 2 2 2 4 2 2 2" xfId="30576"/>
    <cellStyle name="Normal 6 2 2 2 4 2 2 2 2" xfId="30577"/>
    <cellStyle name="Normal 6 2 2 2 4 2 2 2 2 2" xfId="30578"/>
    <cellStyle name="Normal 6 2 2 2 4 2 2 2 2 2 2" xfId="30579"/>
    <cellStyle name="Normal 6 2 2 2 4 2 2 2 2 3" xfId="30580"/>
    <cellStyle name="Normal 6 2 2 2 4 2 2 2 3" xfId="30581"/>
    <cellStyle name="Normal 6 2 2 2 4 2 2 2 3 2" xfId="30582"/>
    <cellStyle name="Normal 6 2 2 2 4 2 2 2 4" xfId="30583"/>
    <cellStyle name="Normal 6 2 2 2 4 2 2 3" xfId="30584"/>
    <cellStyle name="Normal 6 2 2 2 4 2 2 3 2" xfId="30585"/>
    <cellStyle name="Normal 6 2 2 2 4 2 2 3 2 2" xfId="30586"/>
    <cellStyle name="Normal 6 2 2 2 4 2 2 3 3" xfId="30587"/>
    <cellStyle name="Normal 6 2 2 2 4 2 2 4" xfId="30588"/>
    <cellStyle name="Normal 6 2 2 2 4 2 2 4 2" xfId="30589"/>
    <cellStyle name="Normal 6 2 2 2 4 2 2 5" xfId="30590"/>
    <cellStyle name="Normal 6 2 2 2 4 2 3" xfId="30591"/>
    <cellStyle name="Normal 6 2 2 2 4 2 3 2" xfId="30592"/>
    <cellStyle name="Normal 6 2 2 2 4 2 3 2 2" xfId="30593"/>
    <cellStyle name="Normal 6 2 2 2 4 2 3 2 2 2" xfId="30594"/>
    <cellStyle name="Normal 6 2 2 2 4 2 3 2 3" xfId="30595"/>
    <cellStyle name="Normal 6 2 2 2 4 2 3 3" xfId="30596"/>
    <cellStyle name="Normal 6 2 2 2 4 2 3 3 2" xfId="30597"/>
    <cellStyle name="Normal 6 2 2 2 4 2 3 4" xfId="30598"/>
    <cellStyle name="Normal 6 2 2 2 4 2 4" xfId="30599"/>
    <cellStyle name="Normal 6 2 2 2 4 2 4 2" xfId="30600"/>
    <cellStyle name="Normal 6 2 2 2 4 2 4 2 2" xfId="30601"/>
    <cellStyle name="Normal 6 2 2 2 4 2 4 2 2 2" xfId="30602"/>
    <cellStyle name="Normal 6 2 2 2 4 2 4 2 3" xfId="30603"/>
    <cellStyle name="Normal 6 2 2 2 4 2 4 3" xfId="30604"/>
    <cellStyle name="Normal 6 2 2 2 4 2 4 3 2" xfId="30605"/>
    <cellStyle name="Normal 6 2 2 2 4 2 4 4" xfId="30606"/>
    <cellStyle name="Normal 6 2 2 2 4 2 5" xfId="30607"/>
    <cellStyle name="Normal 6 2 2 2 4 2 5 2" xfId="30608"/>
    <cellStyle name="Normal 6 2 2 2 4 2 5 2 2" xfId="30609"/>
    <cellStyle name="Normal 6 2 2 2 4 2 5 3" xfId="30610"/>
    <cellStyle name="Normal 6 2 2 2 4 2 6" xfId="30611"/>
    <cellStyle name="Normal 6 2 2 2 4 2 6 2" xfId="30612"/>
    <cellStyle name="Normal 6 2 2 2 4 2 7" xfId="30613"/>
    <cellStyle name="Normal 6 2 2 2 4 3" xfId="30614"/>
    <cellStyle name="Normal 6 2 2 2 4 3 2" xfId="30615"/>
    <cellStyle name="Normal 6 2 2 2 4 3 2 2" xfId="30616"/>
    <cellStyle name="Normal 6 2 2 2 4 3 2 2 2" xfId="30617"/>
    <cellStyle name="Normal 6 2 2 2 4 3 2 2 2 2" xfId="30618"/>
    <cellStyle name="Normal 6 2 2 2 4 3 2 2 3" xfId="30619"/>
    <cellStyle name="Normal 6 2 2 2 4 3 2 3" xfId="30620"/>
    <cellStyle name="Normal 6 2 2 2 4 3 2 3 2" xfId="30621"/>
    <cellStyle name="Normal 6 2 2 2 4 3 2 4" xfId="30622"/>
    <cellStyle name="Normal 6 2 2 2 4 3 3" xfId="30623"/>
    <cellStyle name="Normal 6 2 2 2 4 3 3 2" xfId="30624"/>
    <cellStyle name="Normal 6 2 2 2 4 3 3 2 2" xfId="30625"/>
    <cellStyle name="Normal 6 2 2 2 4 3 3 3" xfId="30626"/>
    <cellStyle name="Normal 6 2 2 2 4 3 4" xfId="30627"/>
    <cellStyle name="Normal 6 2 2 2 4 3 4 2" xfId="30628"/>
    <cellStyle name="Normal 6 2 2 2 4 3 5" xfId="30629"/>
    <cellStyle name="Normal 6 2 2 2 4 4" xfId="30630"/>
    <cellStyle name="Normal 6 2 2 2 4 4 2" xfId="30631"/>
    <cellStyle name="Normal 6 2 2 2 4 4 2 2" xfId="30632"/>
    <cellStyle name="Normal 6 2 2 2 4 4 2 2 2" xfId="30633"/>
    <cellStyle name="Normal 6 2 2 2 4 4 2 3" xfId="30634"/>
    <cellStyle name="Normal 6 2 2 2 4 4 3" xfId="30635"/>
    <cellStyle name="Normal 6 2 2 2 4 4 3 2" xfId="30636"/>
    <cellStyle name="Normal 6 2 2 2 4 4 4" xfId="30637"/>
    <cellStyle name="Normal 6 2 2 2 4 5" xfId="30638"/>
    <cellStyle name="Normal 6 2 2 2 4 5 2" xfId="30639"/>
    <cellStyle name="Normal 6 2 2 2 4 5 2 2" xfId="30640"/>
    <cellStyle name="Normal 6 2 2 2 4 5 2 2 2" xfId="30641"/>
    <cellStyle name="Normal 6 2 2 2 4 5 2 3" xfId="30642"/>
    <cellStyle name="Normal 6 2 2 2 4 5 3" xfId="30643"/>
    <cellStyle name="Normal 6 2 2 2 4 5 3 2" xfId="30644"/>
    <cellStyle name="Normal 6 2 2 2 4 5 4" xfId="30645"/>
    <cellStyle name="Normal 6 2 2 2 4 6" xfId="30646"/>
    <cellStyle name="Normal 6 2 2 2 4 6 2" xfId="30647"/>
    <cellStyle name="Normal 6 2 2 2 4 6 2 2" xfId="30648"/>
    <cellStyle name="Normal 6 2 2 2 4 6 3" xfId="30649"/>
    <cellStyle name="Normal 6 2 2 2 4 7" xfId="30650"/>
    <cellStyle name="Normal 6 2 2 2 4 7 2" xfId="30651"/>
    <cellStyle name="Normal 6 2 2 2 4 8" xfId="30652"/>
    <cellStyle name="Normal 6 2 2 2 5" xfId="30653"/>
    <cellStyle name="Normal 6 2 2 2 5 2" xfId="30654"/>
    <cellStyle name="Normal 6 2 2 2 5 2 2" xfId="30655"/>
    <cellStyle name="Normal 6 2 2 2 5 2 2 2" xfId="30656"/>
    <cellStyle name="Normal 6 2 2 2 5 2 2 2 2" xfId="30657"/>
    <cellStyle name="Normal 6 2 2 2 5 2 2 2 2 2" xfId="30658"/>
    <cellStyle name="Normal 6 2 2 2 5 2 2 2 2 2 2" xfId="30659"/>
    <cellStyle name="Normal 6 2 2 2 5 2 2 2 2 3" xfId="30660"/>
    <cellStyle name="Normal 6 2 2 2 5 2 2 2 3" xfId="30661"/>
    <cellStyle name="Normal 6 2 2 2 5 2 2 2 3 2" xfId="30662"/>
    <cellStyle name="Normal 6 2 2 2 5 2 2 2 4" xfId="30663"/>
    <cellStyle name="Normal 6 2 2 2 5 2 2 3" xfId="30664"/>
    <cellStyle name="Normal 6 2 2 2 5 2 2 3 2" xfId="30665"/>
    <cellStyle name="Normal 6 2 2 2 5 2 2 3 2 2" xfId="30666"/>
    <cellStyle name="Normal 6 2 2 2 5 2 2 3 3" xfId="30667"/>
    <cellStyle name="Normal 6 2 2 2 5 2 2 4" xfId="30668"/>
    <cellStyle name="Normal 6 2 2 2 5 2 2 4 2" xfId="30669"/>
    <cellStyle name="Normal 6 2 2 2 5 2 2 5" xfId="30670"/>
    <cellStyle name="Normal 6 2 2 2 5 2 3" xfId="30671"/>
    <cellStyle name="Normal 6 2 2 2 5 2 3 2" xfId="30672"/>
    <cellStyle name="Normal 6 2 2 2 5 2 3 2 2" xfId="30673"/>
    <cellStyle name="Normal 6 2 2 2 5 2 3 2 2 2" xfId="30674"/>
    <cellStyle name="Normal 6 2 2 2 5 2 3 2 3" xfId="30675"/>
    <cellStyle name="Normal 6 2 2 2 5 2 3 3" xfId="30676"/>
    <cellStyle name="Normal 6 2 2 2 5 2 3 3 2" xfId="30677"/>
    <cellStyle name="Normal 6 2 2 2 5 2 3 4" xfId="30678"/>
    <cellStyle name="Normal 6 2 2 2 5 2 4" xfId="30679"/>
    <cellStyle name="Normal 6 2 2 2 5 2 4 2" xfId="30680"/>
    <cellStyle name="Normal 6 2 2 2 5 2 4 2 2" xfId="30681"/>
    <cellStyle name="Normal 6 2 2 2 5 2 4 2 2 2" xfId="30682"/>
    <cellStyle name="Normal 6 2 2 2 5 2 4 2 3" xfId="30683"/>
    <cellStyle name="Normal 6 2 2 2 5 2 4 3" xfId="30684"/>
    <cellStyle name="Normal 6 2 2 2 5 2 4 3 2" xfId="30685"/>
    <cellStyle name="Normal 6 2 2 2 5 2 4 4" xfId="30686"/>
    <cellStyle name="Normal 6 2 2 2 5 2 5" xfId="30687"/>
    <cellStyle name="Normal 6 2 2 2 5 2 5 2" xfId="30688"/>
    <cellStyle name="Normal 6 2 2 2 5 2 5 2 2" xfId="30689"/>
    <cellStyle name="Normal 6 2 2 2 5 2 5 3" xfId="30690"/>
    <cellStyle name="Normal 6 2 2 2 5 2 6" xfId="30691"/>
    <cellStyle name="Normal 6 2 2 2 5 2 6 2" xfId="30692"/>
    <cellStyle name="Normal 6 2 2 2 5 2 7" xfId="30693"/>
    <cellStyle name="Normal 6 2 2 2 5 3" xfId="30694"/>
    <cellStyle name="Normal 6 2 2 2 5 3 2" xfId="30695"/>
    <cellStyle name="Normal 6 2 2 2 5 3 2 2" xfId="30696"/>
    <cellStyle name="Normal 6 2 2 2 5 3 2 2 2" xfId="30697"/>
    <cellStyle name="Normal 6 2 2 2 5 3 2 2 2 2" xfId="30698"/>
    <cellStyle name="Normal 6 2 2 2 5 3 2 2 3" xfId="30699"/>
    <cellStyle name="Normal 6 2 2 2 5 3 2 3" xfId="30700"/>
    <cellStyle name="Normal 6 2 2 2 5 3 2 3 2" xfId="30701"/>
    <cellStyle name="Normal 6 2 2 2 5 3 2 4" xfId="30702"/>
    <cellStyle name="Normal 6 2 2 2 5 3 3" xfId="30703"/>
    <cellStyle name="Normal 6 2 2 2 5 3 3 2" xfId="30704"/>
    <cellStyle name="Normal 6 2 2 2 5 3 3 2 2" xfId="30705"/>
    <cellStyle name="Normal 6 2 2 2 5 3 3 3" xfId="30706"/>
    <cellStyle name="Normal 6 2 2 2 5 3 4" xfId="30707"/>
    <cellStyle name="Normal 6 2 2 2 5 3 4 2" xfId="30708"/>
    <cellStyle name="Normal 6 2 2 2 5 3 5" xfId="30709"/>
    <cellStyle name="Normal 6 2 2 2 5 4" xfId="30710"/>
    <cellStyle name="Normal 6 2 2 2 5 4 2" xfId="30711"/>
    <cellStyle name="Normal 6 2 2 2 5 4 2 2" xfId="30712"/>
    <cellStyle name="Normal 6 2 2 2 5 4 2 2 2" xfId="30713"/>
    <cellStyle name="Normal 6 2 2 2 5 4 2 3" xfId="30714"/>
    <cellStyle name="Normal 6 2 2 2 5 4 3" xfId="30715"/>
    <cellStyle name="Normal 6 2 2 2 5 4 3 2" xfId="30716"/>
    <cellStyle name="Normal 6 2 2 2 5 4 4" xfId="30717"/>
    <cellStyle name="Normal 6 2 2 2 5 5" xfId="30718"/>
    <cellStyle name="Normal 6 2 2 2 5 5 2" xfId="30719"/>
    <cellStyle name="Normal 6 2 2 2 5 5 2 2" xfId="30720"/>
    <cellStyle name="Normal 6 2 2 2 5 5 2 2 2" xfId="30721"/>
    <cellStyle name="Normal 6 2 2 2 5 5 2 3" xfId="30722"/>
    <cellStyle name="Normal 6 2 2 2 5 5 3" xfId="30723"/>
    <cellStyle name="Normal 6 2 2 2 5 5 3 2" xfId="30724"/>
    <cellStyle name="Normal 6 2 2 2 5 5 4" xfId="30725"/>
    <cellStyle name="Normal 6 2 2 2 5 6" xfId="30726"/>
    <cellStyle name="Normal 6 2 2 2 5 6 2" xfId="30727"/>
    <cellStyle name="Normal 6 2 2 2 5 6 2 2" xfId="30728"/>
    <cellStyle name="Normal 6 2 2 2 5 6 3" xfId="30729"/>
    <cellStyle name="Normal 6 2 2 2 5 7" xfId="30730"/>
    <cellStyle name="Normal 6 2 2 2 5 7 2" xfId="30731"/>
    <cellStyle name="Normal 6 2 2 2 5 8" xfId="30732"/>
    <cellStyle name="Normal 6 2 2 2 6" xfId="30733"/>
    <cellStyle name="Normal 6 2 2 2 6 2" xfId="30734"/>
    <cellStyle name="Normal 6 2 2 2 6 2 2" xfId="30735"/>
    <cellStyle name="Normal 6 2 2 2 6 2 2 2" xfId="30736"/>
    <cellStyle name="Normal 6 2 2 2 6 2 2 2 2" xfId="30737"/>
    <cellStyle name="Normal 6 2 2 2 6 2 2 2 2 2" xfId="30738"/>
    <cellStyle name="Normal 6 2 2 2 6 2 2 2 3" xfId="30739"/>
    <cellStyle name="Normal 6 2 2 2 6 2 2 3" xfId="30740"/>
    <cellStyle name="Normal 6 2 2 2 6 2 2 3 2" xfId="30741"/>
    <cellStyle name="Normal 6 2 2 2 6 2 2 4" xfId="30742"/>
    <cellStyle name="Normal 6 2 2 2 6 2 3" xfId="30743"/>
    <cellStyle name="Normal 6 2 2 2 6 2 3 2" xfId="30744"/>
    <cellStyle name="Normal 6 2 2 2 6 2 3 2 2" xfId="30745"/>
    <cellStyle name="Normal 6 2 2 2 6 2 3 3" xfId="30746"/>
    <cellStyle name="Normal 6 2 2 2 6 2 4" xfId="30747"/>
    <cellStyle name="Normal 6 2 2 2 6 2 4 2" xfId="30748"/>
    <cellStyle name="Normal 6 2 2 2 6 2 5" xfId="30749"/>
    <cellStyle name="Normal 6 2 2 2 6 3" xfId="30750"/>
    <cellStyle name="Normal 6 2 2 2 6 3 2" xfId="30751"/>
    <cellStyle name="Normal 6 2 2 2 6 3 2 2" xfId="30752"/>
    <cellStyle name="Normal 6 2 2 2 6 3 2 2 2" xfId="30753"/>
    <cellStyle name="Normal 6 2 2 2 6 3 2 3" xfId="30754"/>
    <cellStyle name="Normal 6 2 2 2 6 3 3" xfId="30755"/>
    <cellStyle name="Normal 6 2 2 2 6 3 3 2" xfId="30756"/>
    <cellStyle name="Normal 6 2 2 2 6 3 4" xfId="30757"/>
    <cellStyle name="Normal 6 2 2 2 6 4" xfId="30758"/>
    <cellStyle name="Normal 6 2 2 2 6 4 2" xfId="30759"/>
    <cellStyle name="Normal 6 2 2 2 6 4 2 2" xfId="30760"/>
    <cellStyle name="Normal 6 2 2 2 6 4 2 2 2" xfId="30761"/>
    <cellStyle name="Normal 6 2 2 2 6 4 2 3" xfId="30762"/>
    <cellStyle name="Normal 6 2 2 2 6 4 3" xfId="30763"/>
    <cellStyle name="Normal 6 2 2 2 6 4 3 2" xfId="30764"/>
    <cellStyle name="Normal 6 2 2 2 6 4 4" xfId="30765"/>
    <cellStyle name="Normal 6 2 2 2 6 5" xfId="30766"/>
    <cellStyle name="Normal 6 2 2 2 6 5 2" xfId="30767"/>
    <cellStyle name="Normal 6 2 2 2 6 5 2 2" xfId="30768"/>
    <cellStyle name="Normal 6 2 2 2 6 5 3" xfId="30769"/>
    <cellStyle name="Normal 6 2 2 2 6 6" xfId="30770"/>
    <cellStyle name="Normal 6 2 2 2 6 6 2" xfId="30771"/>
    <cellStyle name="Normal 6 2 2 2 6 7" xfId="30772"/>
    <cellStyle name="Normal 6 2 2 2 7" xfId="30773"/>
    <cellStyle name="Normal 6 2 2 2 7 2" xfId="30774"/>
    <cellStyle name="Normal 6 2 2 2 7 2 2" xfId="30775"/>
    <cellStyle name="Normal 6 2 2 2 7 2 2 2" xfId="30776"/>
    <cellStyle name="Normal 6 2 2 2 7 2 2 2 2" xfId="30777"/>
    <cellStyle name="Normal 6 2 2 2 7 2 2 3" xfId="30778"/>
    <cellStyle name="Normal 6 2 2 2 7 2 3" xfId="30779"/>
    <cellStyle name="Normal 6 2 2 2 7 2 3 2" xfId="30780"/>
    <cellStyle name="Normal 6 2 2 2 7 2 4" xfId="30781"/>
    <cellStyle name="Normal 6 2 2 2 7 3" xfId="30782"/>
    <cellStyle name="Normal 6 2 2 2 7 3 2" xfId="30783"/>
    <cellStyle name="Normal 6 2 2 2 7 3 2 2" xfId="30784"/>
    <cellStyle name="Normal 6 2 2 2 7 3 2 2 2" xfId="30785"/>
    <cellStyle name="Normal 6 2 2 2 7 3 2 3" xfId="30786"/>
    <cellStyle name="Normal 6 2 2 2 7 3 3" xfId="30787"/>
    <cellStyle name="Normal 6 2 2 2 7 3 3 2" xfId="30788"/>
    <cellStyle name="Normal 6 2 2 2 7 3 4" xfId="30789"/>
    <cellStyle name="Normal 6 2 2 2 7 4" xfId="30790"/>
    <cellStyle name="Normal 6 2 2 2 7 4 2" xfId="30791"/>
    <cellStyle name="Normal 6 2 2 2 7 4 2 2" xfId="30792"/>
    <cellStyle name="Normal 6 2 2 2 7 4 3" xfId="30793"/>
    <cellStyle name="Normal 6 2 2 2 7 5" xfId="30794"/>
    <cellStyle name="Normal 6 2 2 2 7 5 2" xfId="30795"/>
    <cellStyle name="Normal 6 2 2 2 7 6" xfId="30796"/>
    <cellStyle name="Normal 6 2 2 2 8" xfId="30797"/>
    <cellStyle name="Normal 6 2 2 2 8 2" xfId="30798"/>
    <cellStyle name="Normal 6 2 2 2 8 2 2" xfId="30799"/>
    <cellStyle name="Normal 6 2 2 2 8 2 2 2" xfId="30800"/>
    <cellStyle name="Normal 6 2 2 2 8 2 3" xfId="30801"/>
    <cellStyle name="Normal 6 2 2 2 8 3" xfId="30802"/>
    <cellStyle name="Normal 6 2 2 2 8 3 2" xfId="30803"/>
    <cellStyle name="Normal 6 2 2 2 8 4" xfId="30804"/>
    <cellStyle name="Normal 6 2 2 2 9" xfId="30805"/>
    <cellStyle name="Normal 6 2 2 2 9 2" xfId="30806"/>
    <cellStyle name="Normal 6 2 2 2 9 2 2" xfId="30807"/>
    <cellStyle name="Normal 6 2 2 2 9 2 2 2" xfId="30808"/>
    <cellStyle name="Normal 6 2 2 2 9 2 3" xfId="30809"/>
    <cellStyle name="Normal 6 2 2 2 9 3" xfId="30810"/>
    <cellStyle name="Normal 6 2 2 2 9 3 2" xfId="30811"/>
    <cellStyle name="Normal 6 2 2 2 9 4" xfId="30812"/>
    <cellStyle name="Normal 6 2 2 3" xfId="30813"/>
    <cellStyle name="Normal 6 2 2 3 2" xfId="30814"/>
    <cellStyle name="Normal 6 2 2 3 2 2" xfId="30815"/>
    <cellStyle name="Normal 6 2 2 3 2 2 2" xfId="30816"/>
    <cellStyle name="Normal 6 2 2 3 2 2 2 2" xfId="30817"/>
    <cellStyle name="Normal 6 2 2 3 2 2 2 2 2" xfId="30818"/>
    <cellStyle name="Normal 6 2 2 3 2 2 2 2 2 2" xfId="30819"/>
    <cellStyle name="Normal 6 2 2 3 2 2 2 2 3" xfId="30820"/>
    <cellStyle name="Normal 6 2 2 3 2 2 2 3" xfId="30821"/>
    <cellStyle name="Normal 6 2 2 3 2 2 2 3 2" xfId="30822"/>
    <cellStyle name="Normal 6 2 2 3 2 2 2 4" xfId="30823"/>
    <cellStyle name="Normal 6 2 2 3 2 2 3" xfId="30824"/>
    <cellStyle name="Normal 6 2 2 3 2 2 3 2" xfId="30825"/>
    <cellStyle name="Normal 6 2 2 3 2 2 3 2 2" xfId="30826"/>
    <cellStyle name="Normal 6 2 2 3 2 2 3 3" xfId="30827"/>
    <cellStyle name="Normal 6 2 2 3 2 2 4" xfId="30828"/>
    <cellStyle name="Normal 6 2 2 3 2 2 4 2" xfId="30829"/>
    <cellStyle name="Normal 6 2 2 3 2 2 5" xfId="30830"/>
    <cellStyle name="Normal 6 2 2 3 2 3" xfId="30831"/>
    <cellStyle name="Normal 6 2 2 3 2 3 2" xfId="30832"/>
    <cellStyle name="Normal 6 2 2 3 2 3 2 2" xfId="30833"/>
    <cellStyle name="Normal 6 2 2 3 2 3 2 2 2" xfId="30834"/>
    <cellStyle name="Normal 6 2 2 3 2 3 2 3" xfId="30835"/>
    <cellStyle name="Normal 6 2 2 3 2 3 3" xfId="30836"/>
    <cellStyle name="Normal 6 2 2 3 2 3 3 2" xfId="30837"/>
    <cellStyle name="Normal 6 2 2 3 2 3 4" xfId="30838"/>
    <cellStyle name="Normal 6 2 2 3 2 4" xfId="30839"/>
    <cellStyle name="Normal 6 2 2 3 2 4 2" xfId="30840"/>
    <cellStyle name="Normal 6 2 2 3 2 4 2 2" xfId="30841"/>
    <cellStyle name="Normal 6 2 2 3 2 4 2 2 2" xfId="30842"/>
    <cellStyle name="Normal 6 2 2 3 2 4 2 3" xfId="30843"/>
    <cellStyle name="Normal 6 2 2 3 2 4 3" xfId="30844"/>
    <cellStyle name="Normal 6 2 2 3 2 4 3 2" xfId="30845"/>
    <cellStyle name="Normal 6 2 2 3 2 4 4" xfId="30846"/>
    <cellStyle name="Normal 6 2 2 3 2 5" xfId="30847"/>
    <cellStyle name="Normal 6 2 2 3 2 5 2" xfId="30848"/>
    <cellStyle name="Normal 6 2 2 3 2 5 2 2" xfId="30849"/>
    <cellStyle name="Normal 6 2 2 3 2 5 3" xfId="30850"/>
    <cellStyle name="Normal 6 2 2 3 2 6" xfId="30851"/>
    <cellStyle name="Normal 6 2 2 3 2 6 2" xfId="30852"/>
    <cellStyle name="Normal 6 2 2 3 2 7" xfId="30853"/>
    <cellStyle name="Normal 6 2 2 3 3" xfId="30854"/>
    <cellStyle name="Normal 6 2 2 3 3 2" xfId="30855"/>
    <cellStyle name="Normal 6 2 2 3 3 2 2" xfId="30856"/>
    <cellStyle name="Normal 6 2 2 3 3 2 2 2" xfId="30857"/>
    <cellStyle name="Normal 6 2 2 3 3 2 2 2 2" xfId="30858"/>
    <cellStyle name="Normal 6 2 2 3 3 2 2 3" xfId="30859"/>
    <cellStyle name="Normal 6 2 2 3 3 2 3" xfId="30860"/>
    <cellStyle name="Normal 6 2 2 3 3 2 3 2" xfId="30861"/>
    <cellStyle name="Normal 6 2 2 3 3 2 4" xfId="30862"/>
    <cellStyle name="Normal 6 2 2 3 3 3" xfId="30863"/>
    <cellStyle name="Normal 6 2 2 3 3 3 2" xfId="30864"/>
    <cellStyle name="Normal 6 2 2 3 3 3 2 2" xfId="30865"/>
    <cellStyle name="Normal 6 2 2 3 3 3 2 2 2" xfId="30866"/>
    <cellStyle name="Normal 6 2 2 3 3 3 2 3" xfId="30867"/>
    <cellStyle name="Normal 6 2 2 3 3 3 3" xfId="30868"/>
    <cellStyle name="Normal 6 2 2 3 3 3 3 2" xfId="30869"/>
    <cellStyle name="Normal 6 2 2 3 3 3 4" xfId="30870"/>
    <cellStyle name="Normal 6 2 2 3 3 4" xfId="30871"/>
    <cellStyle name="Normal 6 2 2 3 3 4 2" xfId="30872"/>
    <cellStyle name="Normal 6 2 2 3 3 4 2 2" xfId="30873"/>
    <cellStyle name="Normal 6 2 2 3 3 4 3" xfId="30874"/>
    <cellStyle name="Normal 6 2 2 3 3 5" xfId="30875"/>
    <cellStyle name="Normal 6 2 2 3 3 5 2" xfId="30876"/>
    <cellStyle name="Normal 6 2 2 3 3 6" xfId="30877"/>
    <cellStyle name="Normal 6 2 2 3 4" xfId="30878"/>
    <cellStyle name="Normal 6 2 2 3 4 2" xfId="30879"/>
    <cellStyle name="Normal 6 2 2 3 4 2 2" xfId="30880"/>
    <cellStyle name="Normal 6 2 2 3 4 2 2 2" xfId="30881"/>
    <cellStyle name="Normal 6 2 2 3 4 2 3" xfId="30882"/>
    <cellStyle name="Normal 6 2 2 3 4 3" xfId="30883"/>
    <cellStyle name="Normal 6 2 2 3 4 3 2" xfId="30884"/>
    <cellStyle name="Normal 6 2 2 3 4 4" xfId="30885"/>
    <cellStyle name="Normal 6 2 2 3 5" xfId="30886"/>
    <cellStyle name="Normal 6 2 2 3 5 2" xfId="30887"/>
    <cellStyle name="Normal 6 2 2 3 5 2 2" xfId="30888"/>
    <cellStyle name="Normal 6 2 2 3 5 2 2 2" xfId="30889"/>
    <cellStyle name="Normal 6 2 2 3 5 2 3" xfId="30890"/>
    <cellStyle name="Normal 6 2 2 3 5 3" xfId="30891"/>
    <cellStyle name="Normal 6 2 2 3 5 3 2" xfId="30892"/>
    <cellStyle name="Normal 6 2 2 3 5 4" xfId="30893"/>
    <cellStyle name="Normal 6 2 2 3 6" xfId="30894"/>
    <cellStyle name="Normal 6 2 2 3 6 2" xfId="30895"/>
    <cellStyle name="Normal 6 2 2 3 6 2 2" xfId="30896"/>
    <cellStyle name="Normal 6 2 2 3 6 3" xfId="30897"/>
    <cellStyle name="Normal 6 2 2 3 7" xfId="30898"/>
    <cellStyle name="Normal 6 2 2 3 7 2" xfId="30899"/>
    <cellStyle name="Normal 6 2 2 3 8" xfId="30900"/>
    <cellStyle name="Normal 6 2 2 3 9" xfId="30901"/>
    <cellStyle name="Normal 6 2 2 4" xfId="30902"/>
    <cellStyle name="Normal 6 2 2 4 2" xfId="30903"/>
    <cellStyle name="Normal 6 2 2 4 2 2" xfId="30904"/>
    <cellStyle name="Normal 6 2 2 4 2 2 2" xfId="30905"/>
    <cellStyle name="Normal 6 2 2 4 2 2 2 2" xfId="30906"/>
    <cellStyle name="Normal 6 2 2 4 2 2 2 2 2" xfId="30907"/>
    <cellStyle name="Normal 6 2 2 4 2 2 2 2 2 2" xfId="30908"/>
    <cellStyle name="Normal 6 2 2 4 2 2 2 2 3" xfId="30909"/>
    <cellStyle name="Normal 6 2 2 4 2 2 2 3" xfId="30910"/>
    <cellStyle name="Normal 6 2 2 4 2 2 2 3 2" xfId="30911"/>
    <cellStyle name="Normal 6 2 2 4 2 2 2 4" xfId="30912"/>
    <cellStyle name="Normal 6 2 2 4 2 2 3" xfId="30913"/>
    <cellStyle name="Normal 6 2 2 4 2 2 3 2" xfId="30914"/>
    <cellStyle name="Normal 6 2 2 4 2 2 3 2 2" xfId="30915"/>
    <cellStyle name="Normal 6 2 2 4 2 2 3 3" xfId="30916"/>
    <cellStyle name="Normal 6 2 2 4 2 2 4" xfId="30917"/>
    <cellStyle name="Normal 6 2 2 4 2 2 4 2" xfId="30918"/>
    <cellStyle name="Normal 6 2 2 4 2 2 5" xfId="30919"/>
    <cellStyle name="Normal 6 2 2 4 2 3" xfId="30920"/>
    <cellStyle name="Normal 6 2 2 4 2 3 2" xfId="30921"/>
    <cellStyle name="Normal 6 2 2 4 2 3 2 2" xfId="30922"/>
    <cellStyle name="Normal 6 2 2 4 2 3 2 2 2" xfId="30923"/>
    <cellStyle name="Normal 6 2 2 4 2 3 2 3" xfId="30924"/>
    <cellStyle name="Normal 6 2 2 4 2 3 3" xfId="30925"/>
    <cellStyle name="Normal 6 2 2 4 2 3 3 2" xfId="30926"/>
    <cellStyle name="Normal 6 2 2 4 2 3 4" xfId="30927"/>
    <cellStyle name="Normal 6 2 2 4 2 4" xfId="30928"/>
    <cellStyle name="Normal 6 2 2 4 2 4 2" xfId="30929"/>
    <cellStyle name="Normal 6 2 2 4 2 4 2 2" xfId="30930"/>
    <cellStyle name="Normal 6 2 2 4 2 4 2 2 2" xfId="30931"/>
    <cellStyle name="Normal 6 2 2 4 2 4 2 3" xfId="30932"/>
    <cellStyle name="Normal 6 2 2 4 2 4 3" xfId="30933"/>
    <cellStyle name="Normal 6 2 2 4 2 4 3 2" xfId="30934"/>
    <cellStyle name="Normal 6 2 2 4 2 4 4" xfId="30935"/>
    <cellStyle name="Normal 6 2 2 4 2 5" xfId="30936"/>
    <cellStyle name="Normal 6 2 2 4 2 5 2" xfId="30937"/>
    <cellStyle name="Normal 6 2 2 4 2 5 2 2" xfId="30938"/>
    <cellStyle name="Normal 6 2 2 4 2 5 3" xfId="30939"/>
    <cellStyle name="Normal 6 2 2 4 2 6" xfId="30940"/>
    <cellStyle name="Normal 6 2 2 4 2 6 2" xfId="30941"/>
    <cellStyle name="Normal 6 2 2 4 2 7" xfId="30942"/>
    <cellStyle name="Normal 6 2 2 4 3" xfId="30943"/>
    <cellStyle name="Normal 6 2 2 4 3 2" xfId="30944"/>
    <cellStyle name="Normal 6 2 2 4 3 2 2" xfId="30945"/>
    <cellStyle name="Normal 6 2 2 4 3 2 2 2" xfId="30946"/>
    <cellStyle name="Normal 6 2 2 4 3 2 2 2 2" xfId="30947"/>
    <cellStyle name="Normal 6 2 2 4 3 2 2 3" xfId="30948"/>
    <cellStyle name="Normal 6 2 2 4 3 2 3" xfId="30949"/>
    <cellStyle name="Normal 6 2 2 4 3 2 3 2" xfId="30950"/>
    <cellStyle name="Normal 6 2 2 4 3 2 4" xfId="30951"/>
    <cellStyle name="Normal 6 2 2 4 3 3" xfId="30952"/>
    <cellStyle name="Normal 6 2 2 4 3 3 2" xfId="30953"/>
    <cellStyle name="Normal 6 2 2 4 3 3 2 2" xfId="30954"/>
    <cellStyle name="Normal 6 2 2 4 3 3 2 2 2" xfId="30955"/>
    <cellStyle name="Normal 6 2 2 4 3 3 2 3" xfId="30956"/>
    <cellStyle name="Normal 6 2 2 4 3 3 3" xfId="30957"/>
    <cellStyle name="Normal 6 2 2 4 3 3 3 2" xfId="30958"/>
    <cellStyle name="Normal 6 2 2 4 3 3 4" xfId="30959"/>
    <cellStyle name="Normal 6 2 2 4 3 4" xfId="30960"/>
    <cellStyle name="Normal 6 2 2 4 3 4 2" xfId="30961"/>
    <cellStyle name="Normal 6 2 2 4 3 4 2 2" xfId="30962"/>
    <cellStyle name="Normal 6 2 2 4 3 4 3" xfId="30963"/>
    <cellStyle name="Normal 6 2 2 4 3 5" xfId="30964"/>
    <cellStyle name="Normal 6 2 2 4 3 5 2" xfId="30965"/>
    <cellStyle name="Normal 6 2 2 4 3 6" xfId="30966"/>
    <cellStyle name="Normal 6 2 2 4 4" xfId="30967"/>
    <cellStyle name="Normal 6 2 2 4 4 2" xfId="30968"/>
    <cellStyle name="Normal 6 2 2 4 4 2 2" xfId="30969"/>
    <cellStyle name="Normal 6 2 2 4 4 2 2 2" xfId="30970"/>
    <cellStyle name="Normal 6 2 2 4 4 2 3" xfId="30971"/>
    <cellStyle name="Normal 6 2 2 4 4 3" xfId="30972"/>
    <cellStyle name="Normal 6 2 2 4 4 3 2" xfId="30973"/>
    <cellStyle name="Normal 6 2 2 4 4 4" xfId="30974"/>
    <cellStyle name="Normal 6 2 2 4 5" xfId="30975"/>
    <cellStyle name="Normal 6 2 2 4 5 2" xfId="30976"/>
    <cellStyle name="Normal 6 2 2 4 5 2 2" xfId="30977"/>
    <cellStyle name="Normal 6 2 2 4 5 2 2 2" xfId="30978"/>
    <cellStyle name="Normal 6 2 2 4 5 2 3" xfId="30979"/>
    <cellStyle name="Normal 6 2 2 4 5 3" xfId="30980"/>
    <cellStyle name="Normal 6 2 2 4 5 3 2" xfId="30981"/>
    <cellStyle name="Normal 6 2 2 4 5 4" xfId="30982"/>
    <cellStyle name="Normal 6 2 2 4 6" xfId="30983"/>
    <cellStyle name="Normal 6 2 2 4 6 2" xfId="30984"/>
    <cellStyle name="Normal 6 2 2 4 6 2 2" xfId="30985"/>
    <cellStyle name="Normal 6 2 2 4 6 3" xfId="30986"/>
    <cellStyle name="Normal 6 2 2 4 7" xfId="30987"/>
    <cellStyle name="Normal 6 2 2 4 7 2" xfId="30988"/>
    <cellStyle name="Normal 6 2 2 4 8" xfId="30989"/>
    <cellStyle name="Normal 6 2 2 4 9" xfId="30990"/>
    <cellStyle name="Normal 6 2 2 5" xfId="30991"/>
    <cellStyle name="Normal 6 2 2 5 2" xfId="30992"/>
    <cellStyle name="Normal 6 2 2 5 2 2" xfId="30993"/>
    <cellStyle name="Normal 6 2 2 5 2 2 2" xfId="30994"/>
    <cellStyle name="Normal 6 2 2 5 2 2 2 2" xfId="30995"/>
    <cellStyle name="Normal 6 2 2 5 2 2 2 2 2" xfId="30996"/>
    <cellStyle name="Normal 6 2 2 5 2 2 2 2 2 2" xfId="30997"/>
    <cellStyle name="Normal 6 2 2 5 2 2 2 2 3" xfId="30998"/>
    <cellStyle name="Normal 6 2 2 5 2 2 2 3" xfId="30999"/>
    <cellStyle name="Normal 6 2 2 5 2 2 2 3 2" xfId="31000"/>
    <cellStyle name="Normal 6 2 2 5 2 2 2 4" xfId="31001"/>
    <cellStyle name="Normal 6 2 2 5 2 2 3" xfId="31002"/>
    <cellStyle name="Normal 6 2 2 5 2 2 3 2" xfId="31003"/>
    <cellStyle name="Normal 6 2 2 5 2 2 3 2 2" xfId="31004"/>
    <cellStyle name="Normal 6 2 2 5 2 2 3 3" xfId="31005"/>
    <cellStyle name="Normal 6 2 2 5 2 2 4" xfId="31006"/>
    <cellStyle name="Normal 6 2 2 5 2 2 4 2" xfId="31007"/>
    <cellStyle name="Normal 6 2 2 5 2 2 5" xfId="31008"/>
    <cellStyle name="Normal 6 2 2 5 2 3" xfId="31009"/>
    <cellStyle name="Normal 6 2 2 5 2 3 2" xfId="31010"/>
    <cellStyle name="Normal 6 2 2 5 2 3 2 2" xfId="31011"/>
    <cellStyle name="Normal 6 2 2 5 2 3 2 2 2" xfId="31012"/>
    <cellStyle name="Normal 6 2 2 5 2 3 2 3" xfId="31013"/>
    <cellStyle name="Normal 6 2 2 5 2 3 3" xfId="31014"/>
    <cellStyle name="Normal 6 2 2 5 2 3 3 2" xfId="31015"/>
    <cellStyle name="Normal 6 2 2 5 2 3 4" xfId="31016"/>
    <cellStyle name="Normal 6 2 2 5 2 4" xfId="31017"/>
    <cellStyle name="Normal 6 2 2 5 2 4 2" xfId="31018"/>
    <cellStyle name="Normal 6 2 2 5 2 4 2 2" xfId="31019"/>
    <cellStyle name="Normal 6 2 2 5 2 4 2 2 2" xfId="31020"/>
    <cellStyle name="Normal 6 2 2 5 2 4 2 3" xfId="31021"/>
    <cellStyle name="Normal 6 2 2 5 2 4 3" xfId="31022"/>
    <cellStyle name="Normal 6 2 2 5 2 4 3 2" xfId="31023"/>
    <cellStyle name="Normal 6 2 2 5 2 4 4" xfId="31024"/>
    <cellStyle name="Normal 6 2 2 5 2 5" xfId="31025"/>
    <cellStyle name="Normal 6 2 2 5 2 5 2" xfId="31026"/>
    <cellStyle name="Normal 6 2 2 5 2 5 2 2" xfId="31027"/>
    <cellStyle name="Normal 6 2 2 5 2 5 3" xfId="31028"/>
    <cellStyle name="Normal 6 2 2 5 2 6" xfId="31029"/>
    <cellStyle name="Normal 6 2 2 5 2 6 2" xfId="31030"/>
    <cellStyle name="Normal 6 2 2 5 2 7" xfId="31031"/>
    <cellStyle name="Normal 6 2 2 5 3" xfId="31032"/>
    <cellStyle name="Normal 6 2 2 5 3 2" xfId="31033"/>
    <cellStyle name="Normal 6 2 2 5 3 2 2" xfId="31034"/>
    <cellStyle name="Normal 6 2 2 5 3 2 2 2" xfId="31035"/>
    <cellStyle name="Normal 6 2 2 5 3 2 2 2 2" xfId="31036"/>
    <cellStyle name="Normal 6 2 2 5 3 2 2 3" xfId="31037"/>
    <cellStyle name="Normal 6 2 2 5 3 2 3" xfId="31038"/>
    <cellStyle name="Normal 6 2 2 5 3 2 3 2" xfId="31039"/>
    <cellStyle name="Normal 6 2 2 5 3 2 4" xfId="31040"/>
    <cellStyle name="Normal 6 2 2 5 3 3" xfId="31041"/>
    <cellStyle name="Normal 6 2 2 5 3 3 2" xfId="31042"/>
    <cellStyle name="Normal 6 2 2 5 3 3 2 2" xfId="31043"/>
    <cellStyle name="Normal 6 2 2 5 3 3 3" xfId="31044"/>
    <cellStyle name="Normal 6 2 2 5 3 4" xfId="31045"/>
    <cellStyle name="Normal 6 2 2 5 3 4 2" xfId="31046"/>
    <cellStyle name="Normal 6 2 2 5 3 5" xfId="31047"/>
    <cellStyle name="Normal 6 2 2 5 4" xfId="31048"/>
    <cellStyle name="Normal 6 2 2 5 4 2" xfId="31049"/>
    <cellStyle name="Normal 6 2 2 5 4 2 2" xfId="31050"/>
    <cellStyle name="Normal 6 2 2 5 4 2 2 2" xfId="31051"/>
    <cellStyle name="Normal 6 2 2 5 4 2 3" xfId="31052"/>
    <cellStyle name="Normal 6 2 2 5 4 3" xfId="31053"/>
    <cellStyle name="Normal 6 2 2 5 4 3 2" xfId="31054"/>
    <cellStyle name="Normal 6 2 2 5 4 4" xfId="31055"/>
    <cellStyle name="Normal 6 2 2 5 5" xfId="31056"/>
    <cellStyle name="Normal 6 2 2 5 5 2" xfId="31057"/>
    <cellStyle name="Normal 6 2 2 5 5 2 2" xfId="31058"/>
    <cellStyle name="Normal 6 2 2 5 5 2 2 2" xfId="31059"/>
    <cellStyle name="Normal 6 2 2 5 5 2 3" xfId="31060"/>
    <cellStyle name="Normal 6 2 2 5 5 3" xfId="31061"/>
    <cellStyle name="Normal 6 2 2 5 5 3 2" xfId="31062"/>
    <cellStyle name="Normal 6 2 2 5 5 4" xfId="31063"/>
    <cellStyle name="Normal 6 2 2 5 6" xfId="31064"/>
    <cellStyle name="Normal 6 2 2 5 6 2" xfId="31065"/>
    <cellStyle name="Normal 6 2 2 5 6 2 2" xfId="31066"/>
    <cellStyle name="Normal 6 2 2 5 6 3" xfId="31067"/>
    <cellStyle name="Normal 6 2 2 5 7" xfId="31068"/>
    <cellStyle name="Normal 6 2 2 5 7 2" xfId="31069"/>
    <cellStyle name="Normal 6 2 2 5 8" xfId="31070"/>
    <cellStyle name="Normal 6 2 2 6" xfId="31071"/>
    <cellStyle name="Normal 6 2 2 6 2" xfId="31072"/>
    <cellStyle name="Normal 6 2 2 6 2 2" xfId="31073"/>
    <cellStyle name="Normal 6 2 2 6 2 2 2" xfId="31074"/>
    <cellStyle name="Normal 6 2 2 6 2 2 2 2" xfId="31075"/>
    <cellStyle name="Normal 6 2 2 6 2 2 2 2 2" xfId="31076"/>
    <cellStyle name="Normal 6 2 2 6 2 2 2 2 2 2" xfId="31077"/>
    <cellStyle name="Normal 6 2 2 6 2 2 2 2 3" xfId="31078"/>
    <cellStyle name="Normal 6 2 2 6 2 2 2 3" xfId="31079"/>
    <cellStyle name="Normal 6 2 2 6 2 2 2 3 2" xfId="31080"/>
    <cellStyle name="Normal 6 2 2 6 2 2 2 4" xfId="31081"/>
    <cellStyle name="Normal 6 2 2 6 2 2 3" xfId="31082"/>
    <cellStyle name="Normal 6 2 2 6 2 2 3 2" xfId="31083"/>
    <cellStyle name="Normal 6 2 2 6 2 2 3 2 2" xfId="31084"/>
    <cellStyle name="Normal 6 2 2 6 2 2 3 3" xfId="31085"/>
    <cellStyle name="Normal 6 2 2 6 2 2 4" xfId="31086"/>
    <cellStyle name="Normal 6 2 2 6 2 2 4 2" xfId="31087"/>
    <cellStyle name="Normal 6 2 2 6 2 2 5" xfId="31088"/>
    <cellStyle name="Normal 6 2 2 6 2 3" xfId="31089"/>
    <cellStyle name="Normal 6 2 2 6 2 3 2" xfId="31090"/>
    <cellStyle name="Normal 6 2 2 6 2 3 2 2" xfId="31091"/>
    <cellStyle name="Normal 6 2 2 6 2 3 2 2 2" xfId="31092"/>
    <cellStyle name="Normal 6 2 2 6 2 3 2 3" xfId="31093"/>
    <cellStyle name="Normal 6 2 2 6 2 3 3" xfId="31094"/>
    <cellStyle name="Normal 6 2 2 6 2 3 3 2" xfId="31095"/>
    <cellStyle name="Normal 6 2 2 6 2 3 4" xfId="31096"/>
    <cellStyle name="Normal 6 2 2 6 2 4" xfId="31097"/>
    <cellStyle name="Normal 6 2 2 6 2 4 2" xfId="31098"/>
    <cellStyle name="Normal 6 2 2 6 2 4 2 2" xfId="31099"/>
    <cellStyle name="Normal 6 2 2 6 2 4 2 2 2" xfId="31100"/>
    <cellStyle name="Normal 6 2 2 6 2 4 2 3" xfId="31101"/>
    <cellStyle name="Normal 6 2 2 6 2 4 3" xfId="31102"/>
    <cellStyle name="Normal 6 2 2 6 2 4 3 2" xfId="31103"/>
    <cellStyle name="Normal 6 2 2 6 2 4 4" xfId="31104"/>
    <cellStyle name="Normal 6 2 2 6 2 5" xfId="31105"/>
    <cellStyle name="Normal 6 2 2 6 2 5 2" xfId="31106"/>
    <cellStyle name="Normal 6 2 2 6 2 5 2 2" xfId="31107"/>
    <cellStyle name="Normal 6 2 2 6 2 5 3" xfId="31108"/>
    <cellStyle name="Normal 6 2 2 6 2 6" xfId="31109"/>
    <cellStyle name="Normal 6 2 2 6 2 6 2" xfId="31110"/>
    <cellStyle name="Normal 6 2 2 6 2 7" xfId="31111"/>
    <cellStyle name="Normal 6 2 2 6 3" xfId="31112"/>
    <cellStyle name="Normal 6 2 2 6 3 2" xfId="31113"/>
    <cellStyle name="Normal 6 2 2 6 3 2 2" xfId="31114"/>
    <cellStyle name="Normal 6 2 2 6 3 2 2 2" xfId="31115"/>
    <cellStyle name="Normal 6 2 2 6 3 2 2 2 2" xfId="31116"/>
    <cellStyle name="Normal 6 2 2 6 3 2 2 3" xfId="31117"/>
    <cellStyle name="Normal 6 2 2 6 3 2 3" xfId="31118"/>
    <cellStyle name="Normal 6 2 2 6 3 2 3 2" xfId="31119"/>
    <cellStyle name="Normal 6 2 2 6 3 2 4" xfId="31120"/>
    <cellStyle name="Normal 6 2 2 6 3 3" xfId="31121"/>
    <cellStyle name="Normal 6 2 2 6 3 3 2" xfId="31122"/>
    <cellStyle name="Normal 6 2 2 6 3 3 2 2" xfId="31123"/>
    <cellStyle name="Normal 6 2 2 6 3 3 3" xfId="31124"/>
    <cellStyle name="Normal 6 2 2 6 3 4" xfId="31125"/>
    <cellStyle name="Normal 6 2 2 6 3 4 2" xfId="31126"/>
    <cellStyle name="Normal 6 2 2 6 3 5" xfId="31127"/>
    <cellStyle name="Normal 6 2 2 6 4" xfId="31128"/>
    <cellStyle name="Normal 6 2 2 6 4 2" xfId="31129"/>
    <cellStyle name="Normal 6 2 2 6 4 2 2" xfId="31130"/>
    <cellStyle name="Normal 6 2 2 6 4 2 2 2" xfId="31131"/>
    <cellStyle name="Normal 6 2 2 6 4 2 3" xfId="31132"/>
    <cellStyle name="Normal 6 2 2 6 4 3" xfId="31133"/>
    <cellStyle name="Normal 6 2 2 6 4 3 2" xfId="31134"/>
    <cellStyle name="Normal 6 2 2 6 4 4" xfId="31135"/>
    <cellStyle name="Normal 6 2 2 6 5" xfId="31136"/>
    <cellStyle name="Normal 6 2 2 6 5 2" xfId="31137"/>
    <cellStyle name="Normal 6 2 2 6 5 2 2" xfId="31138"/>
    <cellStyle name="Normal 6 2 2 6 5 2 2 2" xfId="31139"/>
    <cellStyle name="Normal 6 2 2 6 5 2 3" xfId="31140"/>
    <cellStyle name="Normal 6 2 2 6 5 3" xfId="31141"/>
    <cellStyle name="Normal 6 2 2 6 5 3 2" xfId="31142"/>
    <cellStyle name="Normal 6 2 2 6 5 4" xfId="31143"/>
    <cellStyle name="Normal 6 2 2 6 6" xfId="31144"/>
    <cellStyle name="Normal 6 2 2 6 6 2" xfId="31145"/>
    <cellStyle name="Normal 6 2 2 6 6 2 2" xfId="31146"/>
    <cellStyle name="Normal 6 2 2 6 6 3" xfId="31147"/>
    <cellStyle name="Normal 6 2 2 6 7" xfId="31148"/>
    <cellStyle name="Normal 6 2 2 6 7 2" xfId="31149"/>
    <cellStyle name="Normal 6 2 2 6 8" xfId="31150"/>
    <cellStyle name="Normal 6 2 2 7" xfId="31151"/>
    <cellStyle name="Normal 6 2 2 7 2" xfId="31152"/>
    <cellStyle name="Normal 6 2 2 7 2 2" xfId="31153"/>
    <cellStyle name="Normal 6 2 2 7 2 2 2" xfId="31154"/>
    <cellStyle name="Normal 6 2 2 7 2 2 2 2" xfId="31155"/>
    <cellStyle name="Normal 6 2 2 7 2 2 2 2 2" xfId="31156"/>
    <cellStyle name="Normal 6 2 2 7 2 2 2 3" xfId="31157"/>
    <cellStyle name="Normal 6 2 2 7 2 2 3" xfId="31158"/>
    <cellStyle name="Normal 6 2 2 7 2 2 3 2" xfId="31159"/>
    <cellStyle name="Normal 6 2 2 7 2 2 4" xfId="31160"/>
    <cellStyle name="Normal 6 2 2 7 2 3" xfId="31161"/>
    <cellStyle name="Normal 6 2 2 7 2 3 2" xfId="31162"/>
    <cellStyle name="Normal 6 2 2 7 2 3 2 2" xfId="31163"/>
    <cellStyle name="Normal 6 2 2 7 2 3 3" xfId="31164"/>
    <cellStyle name="Normal 6 2 2 7 2 4" xfId="31165"/>
    <cellStyle name="Normal 6 2 2 7 2 4 2" xfId="31166"/>
    <cellStyle name="Normal 6 2 2 7 2 5" xfId="31167"/>
    <cellStyle name="Normal 6 2 2 7 3" xfId="31168"/>
    <cellStyle name="Normal 6 2 2 7 3 2" xfId="31169"/>
    <cellStyle name="Normal 6 2 2 7 3 2 2" xfId="31170"/>
    <cellStyle name="Normal 6 2 2 7 3 2 2 2" xfId="31171"/>
    <cellStyle name="Normal 6 2 2 7 3 2 3" xfId="31172"/>
    <cellStyle name="Normal 6 2 2 7 3 3" xfId="31173"/>
    <cellStyle name="Normal 6 2 2 7 3 3 2" xfId="31174"/>
    <cellStyle name="Normal 6 2 2 7 3 4" xfId="31175"/>
    <cellStyle name="Normal 6 2 2 7 4" xfId="31176"/>
    <cellStyle name="Normal 6 2 2 7 4 2" xfId="31177"/>
    <cellStyle name="Normal 6 2 2 7 4 2 2" xfId="31178"/>
    <cellStyle name="Normal 6 2 2 7 4 2 2 2" xfId="31179"/>
    <cellStyle name="Normal 6 2 2 7 4 2 3" xfId="31180"/>
    <cellStyle name="Normal 6 2 2 7 4 3" xfId="31181"/>
    <cellStyle name="Normal 6 2 2 7 4 3 2" xfId="31182"/>
    <cellStyle name="Normal 6 2 2 7 4 4" xfId="31183"/>
    <cellStyle name="Normal 6 2 2 7 5" xfId="31184"/>
    <cellStyle name="Normal 6 2 2 7 5 2" xfId="31185"/>
    <cellStyle name="Normal 6 2 2 7 5 2 2" xfId="31186"/>
    <cellStyle name="Normal 6 2 2 7 5 3" xfId="31187"/>
    <cellStyle name="Normal 6 2 2 7 6" xfId="31188"/>
    <cellStyle name="Normal 6 2 2 7 6 2" xfId="31189"/>
    <cellStyle name="Normal 6 2 2 7 7" xfId="31190"/>
    <cellStyle name="Normal 6 2 2 8" xfId="31191"/>
    <cellStyle name="Normal 6 2 2 8 2" xfId="31192"/>
    <cellStyle name="Normal 6 2 2 8 2 2" xfId="31193"/>
    <cellStyle name="Normal 6 2 2 8 2 2 2" xfId="31194"/>
    <cellStyle name="Normal 6 2 2 8 2 2 2 2" xfId="31195"/>
    <cellStyle name="Normal 6 2 2 8 2 2 3" xfId="31196"/>
    <cellStyle name="Normal 6 2 2 8 2 3" xfId="31197"/>
    <cellStyle name="Normal 6 2 2 8 2 3 2" xfId="31198"/>
    <cellStyle name="Normal 6 2 2 8 2 4" xfId="31199"/>
    <cellStyle name="Normal 6 2 2 8 3" xfId="31200"/>
    <cellStyle name="Normal 6 2 2 8 3 2" xfId="31201"/>
    <cellStyle name="Normal 6 2 2 8 3 2 2" xfId="31202"/>
    <cellStyle name="Normal 6 2 2 8 3 2 2 2" xfId="31203"/>
    <cellStyle name="Normal 6 2 2 8 3 2 3" xfId="31204"/>
    <cellStyle name="Normal 6 2 2 8 3 3" xfId="31205"/>
    <cellStyle name="Normal 6 2 2 8 3 3 2" xfId="31206"/>
    <cellStyle name="Normal 6 2 2 8 3 4" xfId="31207"/>
    <cellStyle name="Normal 6 2 2 8 4" xfId="31208"/>
    <cellStyle name="Normal 6 2 2 8 4 2" xfId="31209"/>
    <cellStyle name="Normal 6 2 2 8 4 2 2" xfId="31210"/>
    <cellStyle name="Normal 6 2 2 8 4 3" xfId="31211"/>
    <cellStyle name="Normal 6 2 2 8 5" xfId="31212"/>
    <cellStyle name="Normal 6 2 2 8 5 2" xfId="31213"/>
    <cellStyle name="Normal 6 2 2 8 6" xfId="31214"/>
    <cellStyle name="Normal 6 2 2 9" xfId="31215"/>
    <cellStyle name="Normal 6 2 2 9 2" xfId="31216"/>
    <cellStyle name="Normal 6 2 2 9 2 2" xfId="31217"/>
    <cellStyle name="Normal 6 2 2 9 2 2 2" xfId="31218"/>
    <cellStyle name="Normal 6 2 2 9 2 3" xfId="31219"/>
    <cellStyle name="Normal 6 2 2 9 3" xfId="31220"/>
    <cellStyle name="Normal 6 2 2 9 3 2" xfId="31221"/>
    <cellStyle name="Normal 6 2 2 9 4" xfId="31222"/>
    <cellStyle name="Normal 6 2 3" xfId="31223"/>
    <cellStyle name="Normal 6 2 3 10" xfId="31224"/>
    <cellStyle name="Normal 6 2 3 10 2" xfId="31225"/>
    <cellStyle name="Normal 6 2 3 10 2 2" xfId="31226"/>
    <cellStyle name="Normal 6 2 3 10 3" xfId="31227"/>
    <cellStyle name="Normal 6 2 3 11" xfId="31228"/>
    <cellStyle name="Normal 6 2 3 11 2" xfId="31229"/>
    <cellStyle name="Normal 6 2 3 12" xfId="31230"/>
    <cellStyle name="Normal 6 2 3 13" xfId="31231"/>
    <cellStyle name="Normal 6 2 3 2" xfId="31232"/>
    <cellStyle name="Normal 6 2 3 2 2" xfId="31233"/>
    <cellStyle name="Normal 6 2 3 2 2 2" xfId="31234"/>
    <cellStyle name="Normal 6 2 3 2 2 2 2" xfId="31235"/>
    <cellStyle name="Normal 6 2 3 2 2 2 2 2" xfId="31236"/>
    <cellStyle name="Normal 6 2 3 2 2 2 2 2 2" xfId="31237"/>
    <cellStyle name="Normal 6 2 3 2 2 2 2 2 2 2" xfId="31238"/>
    <cellStyle name="Normal 6 2 3 2 2 2 2 2 3" xfId="31239"/>
    <cellStyle name="Normal 6 2 3 2 2 2 2 3" xfId="31240"/>
    <cellStyle name="Normal 6 2 3 2 2 2 2 3 2" xfId="31241"/>
    <cellStyle name="Normal 6 2 3 2 2 2 2 4" xfId="31242"/>
    <cellStyle name="Normal 6 2 3 2 2 2 3" xfId="31243"/>
    <cellStyle name="Normal 6 2 3 2 2 2 3 2" xfId="31244"/>
    <cellStyle name="Normal 6 2 3 2 2 2 3 2 2" xfId="31245"/>
    <cellStyle name="Normal 6 2 3 2 2 2 3 3" xfId="31246"/>
    <cellStyle name="Normal 6 2 3 2 2 2 4" xfId="31247"/>
    <cellStyle name="Normal 6 2 3 2 2 2 4 2" xfId="31248"/>
    <cellStyle name="Normal 6 2 3 2 2 2 5" xfId="31249"/>
    <cellStyle name="Normal 6 2 3 2 2 3" xfId="31250"/>
    <cellStyle name="Normal 6 2 3 2 2 3 2" xfId="31251"/>
    <cellStyle name="Normal 6 2 3 2 2 3 2 2" xfId="31252"/>
    <cellStyle name="Normal 6 2 3 2 2 3 2 2 2" xfId="31253"/>
    <cellStyle name="Normal 6 2 3 2 2 3 2 3" xfId="31254"/>
    <cellStyle name="Normal 6 2 3 2 2 3 3" xfId="31255"/>
    <cellStyle name="Normal 6 2 3 2 2 3 3 2" xfId="31256"/>
    <cellStyle name="Normal 6 2 3 2 2 3 4" xfId="31257"/>
    <cellStyle name="Normal 6 2 3 2 2 4" xfId="31258"/>
    <cellStyle name="Normal 6 2 3 2 2 4 2" xfId="31259"/>
    <cellStyle name="Normal 6 2 3 2 2 4 2 2" xfId="31260"/>
    <cellStyle name="Normal 6 2 3 2 2 4 2 2 2" xfId="31261"/>
    <cellStyle name="Normal 6 2 3 2 2 4 2 3" xfId="31262"/>
    <cellStyle name="Normal 6 2 3 2 2 4 3" xfId="31263"/>
    <cellStyle name="Normal 6 2 3 2 2 4 3 2" xfId="31264"/>
    <cellStyle name="Normal 6 2 3 2 2 4 4" xfId="31265"/>
    <cellStyle name="Normal 6 2 3 2 2 5" xfId="31266"/>
    <cellStyle name="Normal 6 2 3 2 2 5 2" xfId="31267"/>
    <cellStyle name="Normal 6 2 3 2 2 5 2 2" xfId="31268"/>
    <cellStyle name="Normal 6 2 3 2 2 5 3" xfId="31269"/>
    <cellStyle name="Normal 6 2 3 2 2 6" xfId="31270"/>
    <cellStyle name="Normal 6 2 3 2 2 6 2" xfId="31271"/>
    <cellStyle name="Normal 6 2 3 2 2 7" xfId="31272"/>
    <cellStyle name="Normal 6 2 3 2 3" xfId="31273"/>
    <cellStyle name="Normal 6 2 3 2 3 2" xfId="31274"/>
    <cellStyle name="Normal 6 2 3 2 3 2 2" xfId="31275"/>
    <cellStyle name="Normal 6 2 3 2 3 2 2 2" xfId="31276"/>
    <cellStyle name="Normal 6 2 3 2 3 2 2 2 2" xfId="31277"/>
    <cellStyle name="Normal 6 2 3 2 3 2 2 3" xfId="31278"/>
    <cellStyle name="Normal 6 2 3 2 3 2 3" xfId="31279"/>
    <cellStyle name="Normal 6 2 3 2 3 2 3 2" xfId="31280"/>
    <cellStyle name="Normal 6 2 3 2 3 2 4" xfId="31281"/>
    <cellStyle name="Normal 6 2 3 2 3 3" xfId="31282"/>
    <cellStyle name="Normal 6 2 3 2 3 3 2" xfId="31283"/>
    <cellStyle name="Normal 6 2 3 2 3 3 2 2" xfId="31284"/>
    <cellStyle name="Normal 6 2 3 2 3 3 2 2 2" xfId="31285"/>
    <cellStyle name="Normal 6 2 3 2 3 3 2 3" xfId="31286"/>
    <cellStyle name="Normal 6 2 3 2 3 3 3" xfId="31287"/>
    <cellStyle name="Normal 6 2 3 2 3 3 3 2" xfId="31288"/>
    <cellStyle name="Normal 6 2 3 2 3 3 4" xfId="31289"/>
    <cellStyle name="Normal 6 2 3 2 3 4" xfId="31290"/>
    <cellStyle name="Normal 6 2 3 2 3 4 2" xfId="31291"/>
    <cellStyle name="Normal 6 2 3 2 3 4 2 2" xfId="31292"/>
    <cellStyle name="Normal 6 2 3 2 3 4 3" xfId="31293"/>
    <cellStyle name="Normal 6 2 3 2 3 5" xfId="31294"/>
    <cellStyle name="Normal 6 2 3 2 3 5 2" xfId="31295"/>
    <cellStyle name="Normal 6 2 3 2 3 6" xfId="31296"/>
    <cellStyle name="Normal 6 2 3 2 4" xfId="31297"/>
    <cellStyle name="Normal 6 2 3 2 4 2" xfId="31298"/>
    <cellStyle name="Normal 6 2 3 2 4 2 2" xfId="31299"/>
    <cellStyle name="Normal 6 2 3 2 4 2 2 2" xfId="31300"/>
    <cellStyle name="Normal 6 2 3 2 4 2 3" xfId="31301"/>
    <cellStyle name="Normal 6 2 3 2 4 3" xfId="31302"/>
    <cellStyle name="Normal 6 2 3 2 4 3 2" xfId="31303"/>
    <cellStyle name="Normal 6 2 3 2 4 4" xfId="31304"/>
    <cellStyle name="Normal 6 2 3 2 5" xfId="31305"/>
    <cellStyle name="Normal 6 2 3 2 5 2" xfId="31306"/>
    <cellStyle name="Normal 6 2 3 2 5 2 2" xfId="31307"/>
    <cellStyle name="Normal 6 2 3 2 5 2 2 2" xfId="31308"/>
    <cellStyle name="Normal 6 2 3 2 5 2 3" xfId="31309"/>
    <cellStyle name="Normal 6 2 3 2 5 3" xfId="31310"/>
    <cellStyle name="Normal 6 2 3 2 5 3 2" xfId="31311"/>
    <cellStyle name="Normal 6 2 3 2 5 4" xfId="31312"/>
    <cellStyle name="Normal 6 2 3 2 6" xfId="31313"/>
    <cellStyle name="Normal 6 2 3 2 6 2" xfId="31314"/>
    <cellStyle name="Normal 6 2 3 2 6 2 2" xfId="31315"/>
    <cellStyle name="Normal 6 2 3 2 6 3" xfId="31316"/>
    <cellStyle name="Normal 6 2 3 2 7" xfId="31317"/>
    <cellStyle name="Normal 6 2 3 2 7 2" xfId="31318"/>
    <cellStyle name="Normal 6 2 3 2 8" xfId="31319"/>
    <cellStyle name="Normal 6 2 3 2 9" xfId="31320"/>
    <cellStyle name="Normal 6 2 3 3" xfId="31321"/>
    <cellStyle name="Normal 6 2 3 3 2" xfId="31322"/>
    <cellStyle name="Normal 6 2 3 3 2 2" xfId="31323"/>
    <cellStyle name="Normal 6 2 3 3 2 2 2" xfId="31324"/>
    <cellStyle name="Normal 6 2 3 3 2 2 2 2" xfId="31325"/>
    <cellStyle name="Normal 6 2 3 3 2 2 2 2 2" xfId="31326"/>
    <cellStyle name="Normal 6 2 3 3 2 2 2 2 2 2" xfId="31327"/>
    <cellStyle name="Normal 6 2 3 3 2 2 2 2 3" xfId="31328"/>
    <cellStyle name="Normal 6 2 3 3 2 2 2 3" xfId="31329"/>
    <cellStyle name="Normal 6 2 3 3 2 2 2 3 2" xfId="31330"/>
    <cellStyle name="Normal 6 2 3 3 2 2 2 4" xfId="31331"/>
    <cellStyle name="Normal 6 2 3 3 2 2 3" xfId="31332"/>
    <cellStyle name="Normal 6 2 3 3 2 2 3 2" xfId="31333"/>
    <cellStyle name="Normal 6 2 3 3 2 2 3 2 2" xfId="31334"/>
    <cellStyle name="Normal 6 2 3 3 2 2 3 3" xfId="31335"/>
    <cellStyle name="Normal 6 2 3 3 2 2 4" xfId="31336"/>
    <cellStyle name="Normal 6 2 3 3 2 2 4 2" xfId="31337"/>
    <cellStyle name="Normal 6 2 3 3 2 2 5" xfId="31338"/>
    <cellStyle name="Normal 6 2 3 3 2 3" xfId="31339"/>
    <cellStyle name="Normal 6 2 3 3 2 3 2" xfId="31340"/>
    <cellStyle name="Normal 6 2 3 3 2 3 2 2" xfId="31341"/>
    <cellStyle name="Normal 6 2 3 3 2 3 2 2 2" xfId="31342"/>
    <cellStyle name="Normal 6 2 3 3 2 3 2 3" xfId="31343"/>
    <cellStyle name="Normal 6 2 3 3 2 3 3" xfId="31344"/>
    <cellStyle name="Normal 6 2 3 3 2 3 3 2" xfId="31345"/>
    <cellStyle name="Normal 6 2 3 3 2 3 4" xfId="31346"/>
    <cellStyle name="Normal 6 2 3 3 2 4" xfId="31347"/>
    <cellStyle name="Normal 6 2 3 3 2 4 2" xfId="31348"/>
    <cellStyle name="Normal 6 2 3 3 2 4 2 2" xfId="31349"/>
    <cellStyle name="Normal 6 2 3 3 2 4 2 2 2" xfId="31350"/>
    <cellStyle name="Normal 6 2 3 3 2 4 2 3" xfId="31351"/>
    <cellStyle name="Normal 6 2 3 3 2 4 3" xfId="31352"/>
    <cellStyle name="Normal 6 2 3 3 2 4 3 2" xfId="31353"/>
    <cellStyle name="Normal 6 2 3 3 2 4 4" xfId="31354"/>
    <cellStyle name="Normal 6 2 3 3 2 5" xfId="31355"/>
    <cellStyle name="Normal 6 2 3 3 2 5 2" xfId="31356"/>
    <cellStyle name="Normal 6 2 3 3 2 5 2 2" xfId="31357"/>
    <cellStyle name="Normal 6 2 3 3 2 5 3" xfId="31358"/>
    <cellStyle name="Normal 6 2 3 3 2 6" xfId="31359"/>
    <cellStyle name="Normal 6 2 3 3 2 6 2" xfId="31360"/>
    <cellStyle name="Normal 6 2 3 3 2 7" xfId="31361"/>
    <cellStyle name="Normal 6 2 3 3 3" xfId="31362"/>
    <cellStyle name="Normal 6 2 3 3 3 2" xfId="31363"/>
    <cellStyle name="Normal 6 2 3 3 3 2 2" xfId="31364"/>
    <cellStyle name="Normal 6 2 3 3 3 2 2 2" xfId="31365"/>
    <cellStyle name="Normal 6 2 3 3 3 2 2 2 2" xfId="31366"/>
    <cellStyle name="Normal 6 2 3 3 3 2 2 3" xfId="31367"/>
    <cellStyle name="Normal 6 2 3 3 3 2 3" xfId="31368"/>
    <cellStyle name="Normal 6 2 3 3 3 2 3 2" xfId="31369"/>
    <cellStyle name="Normal 6 2 3 3 3 2 4" xfId="31370"/>
    <cellStyle name="Normal 6 2 3 3 3 3" xfId="31371"/>
    <cellStyle name="Normal 6 2 3 3 3 3 2" xfId="31372"/>
    <cellStyle name="Normal 6 2 3 3 3 3 2 2" xfId="31373"/>
    <cellStyle name="Normal 6 2 3 3 3 3 2 2 2" xfId="31374"/>
    <cellStyle name="Normal 6 2 3 3 3 3 2 3" xfId="31375"/>
    <cellStyle name="Normal 6 2 3 3 3 3 3" xfId="31376"/>
    <cellStyle name="Normal 6 2 3 3 3 3 3 2" xfId="31377"/>
    <cellStyle name="Normal 6 2 3 3 3 3 4" xfId="31378"/>
    <cellStyle name="Normal 6 2 3 3 3 4" xfId="31379"/>
    <cellStyle name="Normal 6 2 3 3 3 4 2" xfId="31380"/>
    <cellStyle name="Normal 6 2 3 3 3 4 2 2" xfId="31381"/>
    <cellStyle name="Normal 6 2 3 3 3 4 3" xfId="31382"/>
    <cellStyle name="Normal 6 2 3 3 3 5" xfId="31383"/>
    <cellStyle name="Normal 6 2 3 3 3 5 2" xfId="31384"/>
    <cellStyle name="Normal 6 2 3 3 3 6" xfId="31385"/>
    <cellStyle name="Normal 6 2 3 3 4" xfId="31386"/>
    <cellStyle name="Normal 6 2 3 3 4 2" xfId="31387"/>
    <cellStyle name="Normal 6 2 3 3 4 2 2" xfId="31388"/>
    <cellStyle name="Normal 6 2 3 3 4 2 2 2" xfId="31389"/>
    <cellStyle name="Normal 6 2 3 3 4 2 3" xfId="31390"/>
    <cellStyle name="Normal 6 2 3 3 4 3" xfId="31391"/>
    <cellStyle name="Normal 6 2 3 3 4 3 2" xfId="31392"/>
    <cellStyle name="Normal 6 2 3 3 4 4" xfId="31393"/>
    <cellStyle name="Normal 6 2 3 3 5" xfId="31394"/>
    <cellStyle name="Normal 6 2 3 3 5 2" xfId="31395"/>
    <cellStyle name="Normal 6 2 3 3 5 2 2" xfId="31396"/>
    <cellStyle name="Normal 6 2 3 3 5 2 2 2" xfId="31397"/>
    <cellStyle name="Normal 6 2 3 3 5 2 3" xfId="31398"/>
    <cellStyle name="Normal 6 2 3 3 5 3" xfId="31399"/>
    <cellStyle name="Normal 6 2 3 3 5 3 2" xfId="31400"/>
    <cellStyle name="Normal 6 2 3 3 5 4" xfId="31401"/>
    <cellStyle name="Normal 6 2 3 3 6" xfId="31402"/>
    <cellStyle name="Normal 6 2 3 3 6 2" xfId="31403"/>
    <cellStyle name="Normal 6 2 3 3 6 2 2" xfId="31404"/>
    <cellStyle name="Normal 6 2 3 3 6 3" xfId="31405"/>
    <cellStyle name="Normal 6 2 3 3 7" xfId="31406"/>
    <cellStyle name="Normal 6 2 3 3 7 2" xfId="31407"/>
    <cellStyle name="Normal 6 2 3 3 8" xfId="31408"/>
    <cellStyle name="Normal 6 2 3 3 9" xfId="31409"/>
    <cellStyle name="Normal 6 2 3 4" xfId="31410"/>
    <cellStyle name="Normal 6 2 3 4 2" xfId="31411"/>
    <cellStyle name="Normal 6 2 3 4 2 2" xfId="31412"/>
    <cellStyle name="Normal 6 2 3 4 2 2 2" xfId="31413"/>
    <cellStyle name="Normal 6 2 3 4 2 2 2 2" xfId="31414"/>
    <cellStyle name="Normal 6 2 3 4 2 2 2 2 2" xfId="31415"/>
    <cellStyle name="Normal 6 2 3 4 2 2 2 2 2 2" xfId="31416"/>
    <cellStyle name="Normal 6 2 3 4 2 2 2 2 3" xfId="31417"/>
    <cellStyle name="Normal 6 2 3 4 2 2 2 3" xfId="31418"/>
    <cellStyle name="Normal 6 2 3 4 2 2 2 3 2" xfId="31419"/>
    <cellStyle name="Normal 6 2 3 4 2 2 2 4" xfId="31420"/>
    <cellStyle name="Normal 6 2 3 4 2 2 3" xfId="31421"/>
    <cellStyle name="Normal 6 2 3 4 2 2 3 2" xfId="31422"/>
    <cellStyle name="Normal 6 2 3 4 2 2 3 2 2" xfId="31423"/>
    <cellStyle name="Normal 6 2 3 4 2 2 3 3" xfId="31424"/>
    <cellStyle name="Normal 6 2 3 4 2 2 4" xfId="31425"/>
    <cellStyle name="Normal 6 2 3 4 2 2 4 2" xfId="31426"/>
    <cellStyle name="Normal 6 2 3 4 2 2 5" xfId="31427"/>
    <cellStyle name="Normal 6 2 3 4 2 3" xfId="31428"/>
    <cellStyle name="Normal 6 2 3 4 2 3 2" xfId="31429"/>
    <cellStyle name="Normal 6 2 3 4 2 3 2 2" xfId="31430"/>
    <cellStyle name="Normal 6 2 3 4 2 3 2 2 2" xfId="31431"/>
    <cellStyle name="Normal 6 2 3 4 2 3 2 3" xfId="31432"/>
    <cellStyle name="Normal 6 2 3 4 2 3 3" xfId="31433"/>
    <cellStyle name="Normal 6 2 3 4 2 3 3 2" xfId="31434"/>
    <cellStyle name="Normal 6 2 3 4 2 3 4" xfId="31435"/>
    <cellStyle name="Normal 6 2 3 4 2 4" xfId="31436"/>
    <cellStyle name="Normal 6 2 3 4 2 4 2" xfId="31437"/>
    <cellStyle name="Normal 6 2 3 4 2 4 2 2" xfId="31438"/>
    <cellStyle name="Normal 6 2 3 4 2 4 2 2 2" xfId="31439"/>
    <cellStyle name="Normal 6 2 3 4 2 4 2 3" xfId="31440"/>
    <cellStyle name="Normal 6 2 3 4 2 4 3" xfId="31441"/>
    <cellStyle name="Normal 6 2 3 4 2 4 3 2" xfId="31442"/>
    <cellStyle name="Normal 6 2 3 4 2 4 4" xfId="31443"/>
    <cellStyle name="Normal 6 2 3 4 2 5" xfId="31444"/>
    <cellStyle name="Normal 6 2 3 4 2 5 2" xfId="31445"/>
    <cellStyle name="Normal 6 2 3 4 2 5 2 2" xfId="31446"/>
    <cellStyle name="Normal 6 2 3 4 2 5 3" xfId="31447"/>
    <cellStyle name="Normal 6 2 3 4 2 6" xfId="31448"/>
    <cellStyle name="Normal 6 2 3 4 2 6 2" xfId="31449"/>
    <cellStyle name="Normal 6 2 3 4 2 7" xfId="31450"/>
    <cellStyle name="Normal 6 2 3 4 3" xfId="31451"/>
    <cellStyle name="Normal 6 2 3 4 3 2" xfId="31452"/>
    <cellStyle name="Normal 6 2 3 4 3 2 2" xfId="31453"/>
    <cellStyle name="Normal 6 2 3 4 3 2 2 2" xfId="31454"/>
    <cellStyle name="Normal 6 2 3 4 3 2 2 2 2" xfId="31455"/>
    <cellStyle name="Normal 6 2 3 4 3 2 2 3" xfId="31456"/>
    <cellStyle name="Normal 6 2 3 4 3 2 3" xfId="31457"/>
    <cellStyle name="Normal 6 2 3 4 3 2 3 2" xfId="31458"/>
    <cellStyle name="Normal 6 2 3 4 3 2 4" xfId="31459"/>
    <cellStyle name="Normal 6 2 3 4 3 3" xfId="31460"/>
    <cellStyle name="Normal 6 2 3 4 3 3 2" xfId="31461"/>
    <cellStyle name="Normal 6 2 3 4 3 3 2 2" xfId="31462"/>
    <cellStyle name="Normal 6 2 3 4 3 3 3" xfId="31463"/>
    <cellStyle name="Normal 6 2 3 4 3 4" xfId="31464"/>
    <cellStyle name="Normal 6 2 3 4 3 4 2" xfId="31465"/>
    <cellStyle name="Normal 6 2 3 4 3 5" xfId="31466"/>
    <cellStyle name="Normal 6 2 3 4 4" xfId="31467"/>
    <cellStyle name="Normal 6 2 3 4 4 2" xfId="31468"/>
    <cellStyle name="Normal 6 2 3 4 4 2 2" xfId="31469"/>
    <cellStyle name="Normal 6 2 3 4 4 2 2 2" xfId="31470"/>
    <cellStyle name="Normal 6 2 3 4 4 2 3" xfId="31471"/>
    <cellStyle name="Normal 6 2 3 4 4 3" xfId="31472"/>
    <cellStyle name="Normal 6 2 3 4 4 3 2" xfId="31473"/>
    <cellStyle name="Normal 6 2 3 4 4 4" xfId="31474"/>
    <cellStyle name="Normal 6 2 3 4 5" xfId="31475"/>
    <cellStyle name="Normal 6 2 3 4 5 2" xfId="31476"/>
    <cellStyle name="Normal 6 2 3 4 5 2 2" xfId="31477"/>
    <cellStyle name="Normal 6 2 3 4 5 2 2 2" xfId="31478"/>
    <cellStyle name="Normal 6 2 3 4 5 2 3" xfId="31479"/>
    <cellStyle name="Normal 6 2 3 4 5 3" xfId="31480"/>
    <cellStyle name="Normal 6 2 3 4 5 3 2" xfId="31481"/>
    <cellStyle name="Normal 6 2 3 4 5 4" xfId="31482"/>
    <cellStyle name="Normal 6 2 3 4 6" xfId="31483"/>
    <cellStyle name="Normal 6 2 3 4 6 2" xfId="31484"/>
    <cellStyle name="Normal 6 2 3 4 6 2 2" xfId="31485"/>
    <cellStyle name="Normal 6 2 3 4 6 3" xfId="31486"/>
    <cellStyle name="Normal 6 2 3 4 7" xfId="31487"/>
    <cellStyle name="Normal 6 2 3 4 7 2" xfId="31488"/>
    <cellStyle name="Normal 6 2 3 4 8" xfId="31489"/>
    <cellStyle name="Normal 6 2 3 5" xfId="31490"/>
    <cellStyle name="Normal 6 2 3 5 2" xfId="31491"/>
    <cellStyle name="Normal 6 2 3 5 2 2" xfId="31492"/>
    <cellStyle name="Normal 6 2 3 5 2 2 2" xfId="31493"/>
    <cellStyle name="Normal 6 2 3 5 2 2 2 2" xfId="31494"/>
    <cellStyle name="Normal 6 2 3 5 2 2 2 2 2" xfId="31495"/>
    <cellStyle name="Normal 6 2 3 5 2 2 2 2 2 2" xfId="31496"/>
    <cellStyle name="Normal 6 2 3 5 2 2 2 2 3" xfId="31497"/>
    <cellStyle name="Normal 6 2 3 5 2 2 2 3" xfId="31498"/>
    <cellStyle name="Normal 6 2 3 5 2 2 2 3 2" xfId="31499"/>
    <cellStyle name="Normal 6 2 3 5 2 2 2 4" xfId="31500"/>
    <cellStyle name="Normal 6 2 3 5 2 2 3" xfId="31501"/>
    <cellStyle name="Normal 6 2 3 5 2 2 3 2" xfId="31502"/>
    <cellStyle name="Normal 6 2 3 5 2 2 3 2 2" xfId="31503"/>
    <cellStyle name="Normal 6 2 3 5 2 2 3 3" xfId="31504"/>
    <cellStyle name="Normal 6 2 3 5 2 2 4" xfId="31505"/>
    <cellStyle name="Normal 6 2 3 5 2 2 4 2" xfId="31506"/>
    <cellStyle name="Normal 6 2 3 5 2 2 5" xfId="31507"/>
    <cellStyle name="Normal 6 2 3 5 2 3" xfId="31508"/>
    <cellStyle name="Normal 6 2 3 5 2 3 2" xfId="31509"/>
    <cellStyle name="Normal 6 2 3 5 2 3 2 2" xfId="31510"/>
    <cellStyle name="Normal 6 2 3 5 2 3 2 2 2" xfId="31511"/>
    <cellStyle name="Normal 6 2 3 5 2 3 2 3" xfId="31512"/>
    <cellStyle name="Normal 6 2 3 5 2 3 3" xfId="31513"/>
    <cellStyle name="Normal 6 2 3 5 2 3 3 2" xfId="31514"/>
    <cellStyle name="Normal 6 2 3 5 2 3 4" xfId="31515"/>
    <cellStyle name="Normal 6 2 3 5 2 4" xfId="31516"/>
    <cellStyle name="Normal 6 2 3 5 2 4 2" xfId="31517"/>
    <cellStyle name="Normal 6 2 3 5 2 4 2 2" xfId="31518"/>
    <cellStyle name="Normal 6 2 3 5 2 4 2 2 2" xfId="31519"/>
    <cellStyle name="Normal 6 2 3 5 2 4 2 3" xfId="31520"/>
    <cellStyle name="Normal 6 2 3 5 2 4 3" xfId="31521"/>
    <cellStyle name="Normal 6 2 3 5 2 4 3 2" xfId="31522"/>
    <cellStyle name="Normal 6 2 3 5 2 4 4" xfId="31523"/>
    <cellStyle name="Normal 6 2 3 5 2 5" xfId="31524"/>
    <cellStyle name="Normal 6 2 3 5 2 5 2" xfId="31525"/>
    <cellStyle name="Normal 6 2 3 5 2 5 2 2" xfId="31526"/>
    <cellStyle name="Normal 6 2 3 5 2 5 3" xfId="31527"/>
    <cellStyle name="Normal 6 2 3 5 2 6" xfId="31528"/>
    <cellStyle name="Normal 6 2 3 5 2 6 2" xfId="31529"/>
    <cellStyle name="Normal 6 2 3 5 2 7" xfId="31530"/>
    <cellStyle name="Normal 6 2 3 5 3" xfId="31531"/>
    <cellStyle name="Normal 6 2 3 5 3 2" xfId="31532"/>
    <cellStyle name="Normal 6 2 3 5 3 2 2" xfId="31533"/>
    <cellStyle name="Normal 6 2 3 5 3 2 2 2" xfId="31534"/>
    <cellStyle name="Normal 6 2 3 5 3 2 2 2 2" xfId="31535"/>
    <cellStyle name="Normal 6 2 3 5 3 2 2 3" xfId="31536"/>
    <cellStyle name="Normal 6 2 3 5 3 2 3" xfId="31537"/>
    <cellStyle name="Normal 6 2 3 5 3 2 3 2" xfId="31538"/>
    <cellStyle name="Normal 6 2 3 5 3 2 4" xfId="31539"/>
    <cellStyle name="Normal 6 2 3 5 3 3" xfId="31540"/>
    <cellStyle name="Normal 6 2 3 5 3 3 2" xfId="31541"/>
    <cellStyle name="Normal 6 2 3 5 3 3 2 2" xfId="31542"/>
    <cellStyle name="Normal 6 2 3 5 3 3 3" xfId="31543"/>
    <cellStyle name="Normal 6 2 3 5 3 4" xfId="31544"/>
    <cellStyle name="Normal 6 2 3 5 3 4 2" xfId="31545"/>
    <cellStyle name="Normal 6 2 3 5 3 5" xfId="31546"/>
    <cellStyle name="Normal 6 2 3 5 4" xfId="31547"/>
    <cellStyle name="Normal 6 2 3 5 4 2" xfId="31548"/>
    <cellStyle name="Normal 6 2 3 5 4 2 2" xfId="31549"/>
    <cellStyle name="Normal 6 2 3 5 4 2 2 2" xfId="31550"/>
    <cellStyle name="Normal 6 2 3 5 4 2 3" xfId="31551"/>
    <cellStyle name="Normal 6 2 3 5 4 3" xfId="31552"/>
    <cellStyle name="Normal 6 2 3 5 4 3 2" xfId="31553"/>
    <cellStyle name="Normal 6 2 3 5 4 4" xfId="31554"/>
    <cellStyle name="Normal 6 2 3 5 5" xfId="31555"/>
    <cellStyle name="Normal 6 2 3 5 5 2" xfId="31556"/>
    <cellStyle name="Normal 6 2 3 5 5 2 2" xfId="31557"/>
    <cellStyle name="Normal 6 2 3 5 5 2 2 2" xfId="31558"/>
    <cellStyle name="Normal 6 2 3 5 5 2 3" xfId="31559"/>
    <cellStyle name="Normal 6 2 3 5 5 3" xfId="31560"/>
    <cellStyle name="Normal 6 2 3 5 5 3 2" xfId="31561"/>
    <cellStyle name="Normal 6 2 3 5 5 4" xfId="31562"/>
    <cellStyle name="Normal 6 2 3 5 6" xfId="31563"/>
    <cellStyle name="Normal 6 2 3 5 6 2" xfId="31564"/>
    <cellStyle name="Normal 6 2 3 5 6 2 2" xfId="31565"/>
    <cellStyle name="Normal 6 2 3 5 6 3" xfId="31566"/>
    <cellStyle name="Normal 6 2 3 5 7" xfId="31567"/>
    <cellStyle name="Normal 6 2 3 5 7 2" xfId="31568"/>
    <cellStyle name="Normal 6 2 3 5 8" xfId="31569"/>
    <cellStyle name="Normal 6 2 3 6" xfId="31570"/>
    <cellStyle name="Normal 6 2 3 6 2" xfId="31571"/>
    <cellStyle name="Normal 6 2 3 6 2 2" xfId="31572"/>
    <cellStyle name="Normal 6 2 3 6 2 2 2" xfId="31573"/>
    <cellStyle name="Normal 6 2 3 6 2 2 2 2" xfId="31574"/>
    <cellStyle name="Normal 6 2 3 6 2 2 2 2 2" xfId="31575"/>
    <cellStyle name="Normal 6 2 3 6 2 2 2 3" xfId="31576"/>
    <cellStyle name="Normal 6 2 3 6 2 2 3" xfId="31577"/>
    <cellStyle name="Normal 6 2 3 6 2 2 3 2" xfId="31578"/>
    <cellStyle name="Normal 6 2 3 6 2 2 4" xfId="31579"/>
    <cellStyle name="Normal 6 2 3 6 2 3" xfId="31580"/>
    <cellStyle name="Normal 6 2 3 6 2 3 2" xfId="31581"/>
    <cellStyle name="Normal 6 2 3 6 2 3 2 2" xfId="31582"/>
    <cellStyle name="Normal 6 2 3 6 2 3 3" xfId="31583"/>
    <cellStyle name="Normal 6 2 3 6 2 4" xfId="31584"/>
    <cellStyle name="Normal 6 2 3 6 2 4 2" xfId="31585"/>
    <cellStyle name="Normal 6 2 3 6 2 5" xfId="31586"/>
    <cellStyle name="Normal 6 2 3 6 3" xfId="31587"/>
    <cellStyle name="Normal 6 2 3 6 3 2" xfId="31588"/>
    <cellStyle name="Normal 6 2 3 6 3 2 2" xfId="31589"/>
    <cellStyle name="Normal 6 2 3 6 3 2 2 2" xfId="31590"/>
    <cellStyle name="Normal 6 2 3 6 3 2 3" xfId="31591"/>
    <cellStyle name="Normal 6 2 3 6 3 3" xfId="31592"/>
    <cellStyle name="Normal 6 2 3 6 3 3 2" xfId="31593"/>
    <cellStyle name="Normal 6 2 3 6 3 4" xfId="31594"/>
    <cellStyle name="Normal 6 2 3 6 4" xfId="31595"/>
    <cellStyle name="Normal 6 2 3 6 4 2" xfId="31596"/>
    <cellStyle name="Normal 6 2 3 6 4 2 2" xfId="31597"/>
    <cellStyle name="Normal 6 2 3 6 4 2 2 2" xfId="31598"/>
    <cellStyle name="Normal 6 2 3 6 4 2 3" xfId="31599"/>
    <cellStyle name="Normal 6 2 3 6 4 3" xfId="31600"/>
    <cellStyle name="Normal 6 2 3 6 4 3 2" xfId="31601"/>
    <cellStyle name="Normal 6 2 3 6 4 4" xfId="31602"/>
    <cellStyle name="Normal 6 2 3 6 5" xfId="31603"/>
    <cellStyle name="Normal 6 2 3 6 5 2" xfId="31604"/>
    <cellStyle name="Normal 6 2 3 6 5 2 2" xfId="31605"/>
    <cellStyle name="Normal 6 2 3 6 5 3" xfId="31606"/>
    <cellStyle name="Normal 6 2 3 6 6" xfId="31607"/>
    <cellStyle name="Normal 6 2 3 6 6 2" xfId="31608"/>
    <cellStyle name="Normal 6 2 3 6 7" xfId="31609"/>
    <cellStyle name="Normal 6 2 3 7" xfId="31610"/>
    <cellStyle name="Normal 6 2 3 7 2" xfId="31611"/>
    <cellStyle name="Normal 6 2 3 7 2 2" xfId="31612"/>
    <cellStyle name="Normal 6 2 3 7 2 2 2" xfId="31613"/>
    <cellStyle name="Normal 6 2 3 7 2 2 2 2" xfId="31614"/>
    <cellStyle name="Normal 6 2 3 7 2 2 3" xfId="31615"/>
    <cellStyle name="Normal 6 2 3 7 2 3" xfId="31616"/>
    <cellStyle name="Normal 6 2 3 7 2 3 2" xfId="31617"/>
    <cellStyle name="Normal 6 2 3 7 2 4" xfId="31618"/>
    <cellStyle name="Normal 6 2 3 7 3" xfId="31619"/>
    <cellStyle name="Normal 6 2 3 7 3 2" xfId="31620"/>
    <cellStyle name="Normal 6 2 3 7 3 2 2" xfId="31621"/>
    <cellStyle name="Normal 6 2 3 7 3 2 2 2" xfId="31622"/>
    <cellStyle name="Normal 6 2 3 7 3 2 3" xfId="31623"/>
    <cellStyle name="Normal 6 2 3 7 3 3" xfId="31624"/>
    <cellStyle name="Normal 6 2 3 7 3 3 2" xfId="31625"/>
    <cellStyle name="Normal 6 2 3 7 3 4" xfId="31626"/>
    <cellStyle name="Normal 6 2 3 7 4" xfId="31627"/>
    <cellStyle name="Normal 6 2 3 7 4 2" xfId="31628"/>
    <cellStyle name="Normal 6 2 3 7 4 2 2" xfId="31629"/>
    <cellStyle name="Normal 6 2 3 7 4 3" xfId="31630"/>
    <cellStyle name="Normal 6 2 3 7 5" xfId="31631"/>
    <cellStyle name="Normal 6 2 3 7 5 2" xfId="31632"/>
    <cellStyle name="Normal 6 2 3 7 6" xfId="31633"/>
    <cellStyle name="Normal 6 2 3 8" xfId="31634"/>
    <cellStyle name="Normal 6 2 3 8 2" xfId="31635"/>
    <cellStyle name="Normal 6 2 3 8 2 2" xfId="31636"/>
    <cellStyle name="Normal 6 2 3 8 2 2 2" xfId="31637"/>
    <cellStyle name="Normal 6 2 3 8 2 3" xfId="31638"/>
    <cellStyle name="Normal 6 2 3 8 3" xfId="31639"/>
    <cellStyle name="Normal 6 2 3 8 3 2" xfId="31640"/>
    <cellStyle name="Normal 6 2 3 8 4" xfId="31641"/>
    <cellStyle name="Normal 6 2 3 9" xfId="31642"/>
    <cellStyle name="Normal 6 2 3 9 2" xfId="31643"/>
    <cellStyle name="Normal 6 2 3 9 2 2" xfId="31644"/>
    <cellStyle name="Normal 6 2 3 9 2 2 2" xfId="31645"/>
    <cellStyle name="Normal 6 2 3 9 2 3" xfId="31646"/>
    <cellStyle name="Normal 6 2 3 9 3" xfId="31647"/>
    <cellStyle name="Normal 6 2 3 9 3 2" xfId="31648"/>
    <cellStyle name="Normal 6 2 3 9 4" xfId="31649"/>
    <cellStyle name="Normal 6 2 4" xfId="31650"/>
    <cellStyle name="Normal 6 2 4 2" xfId="31651"/>
    <cellStyle name="Normal 6 2 4 2 2" xfId="31652"/>
    <cellStyle name="Normal 6 2 4 2 2 2" xfId="31653"/>
    <cellStyle name="Normal 6 2 4 2 2 2 2" xfId="31654"/>
    <cellStyle name="Normal 6 2 4 2 2 2 2 2" xfId="31655"/>
    <cellStyle name="Normal 6 2 4 2 2 2 2 2 2" xfId="31656"/>
    <cellStyle name="Normal 6 2 4 2 2 2 2 3" xfId="31657"/>
    <cellStyle name="Normal 6 2 4 2 2 2 3" xfId="31658"/>
    <cellStyle name="Normal 6 2 4 2 2 2 3 2" xfId="31659"/>
    <cellStyle name="Normal 6 2 4 2 2 2 4" xfId="31660"/>
    <cellStyle name="Normal 6 2 4 2 2 3" xfId="31661"/>
    <cellStyle name="Normal 6 2 4 2 2 3 2" xfId="31662"/>
    <cellStyle name="Normal 6 2 4 2 2 3 2 2" xfId="31663"/>
    <cellStyle name="Normal 6 2 4 2 2 3 3" xfId="31664"/>
    <cellStyle name="Normal 6 2 4 2 2 4" xfId="31665"/>
    <cellStyle name="Normal 6 2 4 2 2 4 2" xfId="31666"/>
    <cellStyle name="Normal 6 2 4 2 2 5" xfId="31667"/>
    <cellStyle name="Normal 6 2 4 2 3" xfId="31668"/>
    <cellStyle name="Normal 6 2 4 2 3 2" xfId="31669"/>
    <cellStyle name="Normal 6 2 4 2 3 2 2" xfId="31670"/>
    <cellStyle name="Normal 6 2 4 2 3 2 2 2" xfId="31671"/>
    <cellStyle name="Normal 6 2 4 2 3 2 3" xfId="31672"/>
    <cellStyle name="Normal 6 2 4 2 3 3" xfId="31673"/>
    <cellStyle name="Normal 6 2 4 2 3 3 2" xfId="31674"/>
    <cellStyle name="Normal 6 2 4 2 3 4" xfId="31675"/>
    <cellStyle name="Normal 6 2 4 2 4" xfId="31676"/>
    <cellStyle name="Normal 6 2 4 2 4 2" xfId="31677"/>
    <cellStyle name="Normal 6 2 4 2 4 2 2" xfId="31678"/>
    <cellStyle name="Normal 6 2 4 2 4 2 2 2" xfId="31679"/>
    <cellStyle name="Normal 6 2 4 2 4 2 3" xfId="31680"/>
    <cellStyle name="Normal 6 2 4 2 4 3" xfId="31681"/>
    <cellStyle name="Normal 6 2 4 2 4 3 2" xfId="31682"/>
    <cellStyle name="Normal 6 2 4 2 4 4" xfId="31683"/>
    <cellStyle name="Normal 6 2 4 2 5" xfId="31684"/>
    <cellStyle name="Normal 6 2 4 2 5 2" xfId="31685"/>
    <cellStyle name="Normal 6 2 4 2 5 2 2" xfId="31686"/>
    <cellStyle name="Normal 6 2 4 2 5 3" xfId="31687"/>
    <cellStyle name="Normal 6 2 4 2 6" xfId="31688"/>
    <cellStyle name="Normal 6 2 4 2 6 2" xfId="31689"/>
    <cellStyle name="Normal 6 2 4 2 7" xfId="31690"/>
    <cellStyle name="Normal 6 2 4 3" xfId="31691"/>
    <cellStyle name="Normal 6 2 4 3 2" xfId="31692"/>
    <cellStyle name="Normal 6 2 4 3 2 2" xfId="31693"/>
    <cellStyle name="Normal 6 2 4 3 2 2 2" xfId="31694"/>
    <cellStyle name="Normal 6 2 4 3 2 2 2 2" xfId="31695"/>
    <cellStyle name="Normal 6 2 4 3 2 2 3" xfId="31696"/>
    <cellStyle name="Normal 6 2 4 3 2 3" xfId="31697"/>
    <cellStyle name="Normal 6 2 4 3 2 3 2" xfId="31698"/>
    <cellStyle name="Normal 6 2 4 3 2 4" xfId="31699"/>
    <cellStyle name="Normal 6 2 4 3 3" xfId="31700"/>
    <cellStyle name="Normal 6 2 4 3 3 2" xfId="31701"/>
    <cellStyle name="Normal 6 2 4 3 3 2 2" xfId="31702"/>
    <cellStyle name="Normal 6 2 4 3 3 2 2 2" xfId="31703"/>
    <cellStyle name="Normal 6 2 4 3 3 2 3" xfId="31704"/>
    <cellStyle name="Normal 6 2 4 3 3 3" xfId="31705"/>
    <cellStyle name="Normal 6 2 4 3 3 3 2" xfId="31706"/>
    <cellStyle name="Normal 6 2 4 3 3 4" xfId="31707"/>
    <cellStyle name="Normal 6 2 4 3 4" xfId="31708"/>
    <cellStyle name="Normal 6 2 4 3 4 2" xfId="31709"/>
    <cellStyle name="Normal 6 2 4 3 4 2 2" xfId="31710"/>
    <cellStyle name="Normal 6 2 4 3 4 3" xfId="31711"/>
    <cellStyle name="Normal 6 2 4 3 5" xfId="31712"/>
    <cellStyle name="Normal 6 2 4 3 5 2" xfId="31713"/>
    <cellStyle name="Normal 6 2 4 3 6" xfId="31714"/>
    <cellStyle name="Normal 6 2 4 4" xfId="31715"/>
    <cellStyle name="Normal 6 2 4 4 2" xfId="31716"/>
    <cellStyle name="Normal 6 2 4 4 2 2" xfId="31717"/>
    <cellStyle name="Normal 6 2 4 4 2 2 2" xfId="31718"/>
    <cellStyle name="Normal 6 2 4 4 2 3" xfId="31719"/>
    <cellStyle name="Normal 6 2 4 4 3" xfId="31720"/>
    <cellStyle name="Normal 6 2 4 4 3 2" xfId="31721"/>
    <cellStyle name="Normal 6 2 4 4 4" xfId="31722"/>
    <cellStyle name="Normal 6 2 4 5" xfId="31723"/>
    <cellStyle name="Normal 6 2 4 5 2" xfId="31724"/>
    <cellStyle name="Normal 6 2 4 5 2 2" xfId="31725"/>
    <cellStyle name="Normal 6 2 4 5 2 2 2" xfId="31726"/>
    <cellStyle name="Normal 6 2 4 5 2 3" xfId="31727"/>
    <cellStyle name="Normal 6 2 4 5 3" xfId="31728"/>
    <cellStyle name="Normal 6 2 4 5 3 2" xfId="31729"/>
    <cellStyle name="Normal 6 2 4 5 4" xfId="31730"/>
    <cellStyle name="Normal 6 2 4 6" xfId="31731"/>
    <cellStyle name="Normal 6 2 4 6 2" xfId="31732"/>
    <cellStyle name="Normal 6 2 4 6 2 2" xfId="31733"/>
    <cellStyle name="Normal 6 2 4 6 3" xfId="31734"/>
    <cellStyle name="Normal 6 2 4 7" xfId="31735"/>
    <cellStyle name="Normal 6 2 4 7 2" xfId="31736"/>
    <cellStyle name="Normal 6 2 4 8" xfId="31737"/>
    <cellStyle name="Normal 6 2 4 9" xfId="31738"/>
    <cellStyle name="Normal 6 2 5" xfId="31739"/>
    <cellStyle name="Normal 6 2 5 2" xfId="31740"/>
    <cellStyle name="Normal 6 2 5 2 2" xfId="31741"/>
    <cellStyle name="Normal 6 2 5 2 2 2" xfId="31742"/>
    <cellStyle name="Normal 6 2 5 2 2 2 2" xfId="31743"/>
    <cellStyle name="Normal 6 2 5 2 2 2 2 2" xfId="31744"/>
    <cellStyle name="Normal 6 2 5 2 2 2 2 2 2" xfId="31745"/>
    <cellStyle name="Normal 6 2 5 2 2 2 2 3" xfId="31746"/>
    <cellStyle name="Normal 6 2 5 2 2 2 3" xfId="31747"/>
    <cellStyle name="Normal 6 2 5 2 2 2 3 2" xfId="31748"/>
    <cellStyle name="Normal 6 2 5 2 2 2 4" xfId="31749"/>
    <cellStyle name="Normal 6 2 5 2 2 3" xfId="31750"/>
    <cellStyle name="Normal 6 2 5 2 2 3 2" xfId="31751"/>
    <cellStyle name="Normal 6 2 5 2 2 3 2 2" xfId="31752"/>
    <cellStyle name="Normal 6 2 5 2 2 3 3" xfId="31753"/>
    <cellStyle name="Normal 6 2 5 2 2 4" xfId="31754"/>
    <cellStyle name="Normal 6 2 5 2 2 4 2" xfId="31755"/>
    <cellStyle name="Normal 6 2 5 2 2 5" xfId="31756"/>
    <cellStyle name="Normal 6 2 5 2 3" xfId="31757"/>
    <cellStyle name="Normal 6 2 5 2 3 2" xfId="31758"/>
    <cellStyle name="Normal 6 2 5 2 3 2 2" xfId="31759"/>
    <cellStyle name="Normal 6 2 5 2 3 2 2 2" xfId="31760"/>
    <cellStyle name="Normal 6 2 5 2 3 2 3" xfId="31761"/>
    <cellStyle name="Normal 6 2 5 2 3 3" xfId="31762"/>
    <cellStyle name="Normal 6 2 5 2 3 3 2" xfId="31763"/>
    <cellStyle name="Normal 6 2 5 2 3 4" xfId="31764"/>
    <cellStyle name="Normal 6 2 5 2 4" xfId="31765"/>
    <cellStyle name="Normal 6 2 5 2 4 2" xfId="31766"/>
    <cellStyle name="Normal 6 2 5 2 4 2 2" xfId="31767"/>
    <cellStyle name="Normal 6 2 5 2 4 2 2 2" xfId="31768"/>
    <cellStyle name="Normal 6 2 5 2 4 2 3" xfId="31769"/>
    <cellStyle name="Normal 6 2 5 2 4 3" xfId="31770"/>
    <cellStyle name="Normal 6 2 5 2 4 3 2" xfId="31771"/>
    <cellStyle name="Normal 6 2 5 2 4 4" xfId="31772"/>
    <cellStyle name="Normal 6 2 5 2 5" xfId="31773"/>
    <cellStyle name="Normal 6 2 5 2 5 2" xfId="31774"/>
    <cellStyle name="Normal 6 2 5 2 5 2 2" xfId="31775"/>
    <cellStyle name="Normal 6 2 5 2 5 3" xfId="31776"/>
    <cellStyle name="Normal 6 2 5 2 6" xfId="31777"/>
    <cellStyle name="Normal 6 2 5 2 6 2" xfId="31778"/>
    <cellStyle name="Normal 6 2 5 2 7" xfId="31779"/>
    <cellStyle name="Normal 6 2 5 3" xfId="31780"/>
    <cellStyle name="Normal 6 2 5 3 2" xfId="31781"/>
    <cellStyle name="Normal 6 2 5 3 2 2" xfId="31782"/>
    <cellStyle name="Normal 6 2 5 3 2 2 2" xfId="31783"/>
    <cellStyle name="Normal 6 2 5 3 2 2 2 2" xfId="31784"/>
    <cellStyle name="Normal 6 2 5 3 2 2 3" xfId="31785"/>
    <cellStyle name="Normal 6 2 5 3 2 3" xfId="31786"/>
    <cellStyle name="Normal 6 2 5 3 2 3 2" xfId="31787"/>
    <cellStyle name="Normal 6 2 5 3 2 4" xfId="31788"/>
    <cellStyle name="Normal 6 2 5 3 3" xfId="31789"/>
    <cellStyle name="Normal 6 2 5 3 3 2" xfId="31790"/>
    <cellStyle name="Normal 6 2 5 3 3 2 2" xfId="31791"/>
    <cellStyle name="Normal 6 2 5 3 3 2 2 2" xfId="31792"/>
    <cellStyle name="Normal 6 2 5 3 3 2 3" xfId="31793"/>
    <cellStyle name="Normal 6 2 5 3 3 3" xfId="31794"/>
    <cellStyle name="Normal 6 2 5 3 3 3 2" xfId="31795"/>
    <cellStyle name="Normal 6 2 5 3 3 4" xfId="31796"/>
    <cellStyle name="Normal 6 2 5 3 4" xfId="31797"/>
    <cellStyle name="Normal 6 2 5 3 4 2" xfId="31798"/>
    <cellStyle name="Normal 6 2 5 3 4 2 2" xfId="31799"/>
    <cellStyle name="Normal 6 2 5 3 4 3" xfId="31800"/>
    <cellStyle name="Normal 6 2 5 3 5" xfId="31801"/>
    <cellStyle name="Normal 6 2 5 3 5 2" xfId="31802"/>
    <cellStyle name="Normal 6 2 5 3 6" xfId="31803"/>
    <cellStyle name="Normal 6 2 5 4" xfId="31804"/>
    <cellStyle name="Normal 6 2 5 4 2" xfId="31805"/>
    <cellStyle name="Normal 6 2 5 4 2 2" xfId="31806"/>
    <cellStyle name="Normal 6 2 5 4 2 2 2" xfId="31807"/>
    <cellStyle name="Normal 6 2 5 4 2 3" xfId="31808"/>
    <cellStyle name="Normal 6 2 5 4 3" xfId="31809"/>
    <cellStyle name="Normal 6 2 5 4 3 2" xfId="31810"/>
    <cellStyle name="Normal 6 2 5 4 4" xfId="31811"/>
    <cellStyle name="Normal 6 2 5 5" xfId="31812"/>
    <cellStyle name="Normal 6 2 5 5 2" xfId="31813"/>
    <cellStyle name="Normal 6 2 5 5 2 2" xfId="31814"/>
    <cellStyle name="Normal 6 2 5 5 2 2 2" xfId="31815"/>
    <cellStyle name="Normal 6 2 5 5 2 3" xfId="31816"/>
    <cellStyle name="Normal 6 2 5 5 3" xfId="31817"/>
    <cellStyle name="Normal 6 2 5 5 3 2" xfId="31818"/>
    <cellStyle name="Normal 6 2 5 5 4" xfId="31819"/>
    <cellStyle name="Normal 6 2 5 6" xfId="31820"/>
    <cellStyle name="Normal 6 2 5 6 2" xfId="31821"/>
    <cellStyle name="Normal 6 2 5 6 2 2" xfId="31822"/>
    <cellStyle name="Normal 6 2 5 6 3" xfId="31823"/>
    <cellStyle name="Normal 6 2 5 7" xfId="31824"/>
    <cellStyle name="Normal 6 2 5 7 2" xfId="31825"/>
    <cellStyle name="Normal 6 2 5 8" xfId="31826"/>
    <cellStyle name="Normal 6 2 5 9" xfId="31827"/>
    <cellStyle name="Normal 6 2 6" xfId="31828"/>
    <cellStyle name="Normal 6 2 6 2" xfId="31829"/>
    <cellStyle name="Normal 6 2 6 2 2" xfId="31830"/>
    <cellStyle name="Normal 6 2 6 2 2 2" xfId="31831"/>
    <cellStyle name="Normal 6 2 6 2 2 2 2" xfId="31832"/>
    <cellStyle name="Normal 6 2 6 2 2 2 2 2" xfId="31833"/>
    <cellStyle name="Normal 6 2 6 2 2 2 2 2 2" xfId="31834"/>
    <cellStyle name="Normal 6 2 6 2 2 2 2 3" xfId="31835"/>
    <cellStyle name="Normal 6 2 6 2 2 2 3" xfId="31836"/>
    <cellStyle name="Normal 6 2 6 2 2 2 3 2" xfId="31837"/>
    <cellStyle name="Normal 6 2 6 2 2 2 4" xfId="31838"/>
    <cellStyle name="Normal 6 2 6 2 2 3" xfId="31839"/>
    <cellStyle name="Normal 6 2 6 2 2 3 2" xfId="31840"/>
    <cellStyle name="Normal 6 2 6 2 2 3 2 2" xfId="31841"/>
    <cellStyle name="Normal 6 2 6 2 2 3 3" xfId="31842"/>
    <cellStyle name="Normal 6 2 6 2 2 4" xfId="31843"/>
    <cellStyle name="Normal 6 2 6 2 2 4 2" xfId="31844"/>
    <cellStyle name="Normal 6 2 6 2 2 5" xfId="31845"/>
    <cellStyle name="Normal 6 2 6 2 3" xfId="31846"/>
    <cellStyle name="Normal 6 2 6 2 3 2" xfId="31847"/>
    <cellStyle name="Normal 6 2 6 2 3 2 2" xfId="31848"/>
    <cellStyle name="Normal 6 2 6 2 3 2 2 2" xfId="31849"/>
    <cellStyle name="Normal 6 2 6 2 3 2 3" xfId="31850"/>
    <cellStyle name="Normal 6 2 6 2 3 3" xfId="31851"/>
    <cellStyle name="Normal 6 2 6 2 3 3 2" xfId="31852"/>
    <cellStyle name="Normal 6 2 6 2 3 4" xfId="31853"/>
    <cellStyle name="Normal 6 2 6 2 4" xfId="31854"/>
    <cellStyle name="Normal 6 2 6 2 4 2" xfId="31855"/>
    <cellStyle name="Normal 6 2 6 2 4 2 2" xfId="31856"/>
    <cellStyle name="Normal 6 2 6 2 4 2 2 2" xfId="31857"/>
    <cellStyle name="Normal 6 2 6 2 4 2 3" xfId="31858"/>
    <cellStyle name="Normal 6 2 6 2 4 3" xfId="31859"/>
    <cellStyle name="Normal 6 2 6 2 4 3 2" xfId="31860"/>
    <cellStyle name="Normal 6 2 6 2 4 4" xfId="31861"/>
    <cellStyle name="Normal 6 2 6 2 5" xfId="31862"/>
    <cellStyle name="Normal 6 2 6 2 5 2" xfId="31863"/>
    <cellStyle name="Normal 6 2 6 2 5 2 2" xfId="31864"/>
    <cellStyle name="Normal 6 2 6 2 5 3" xfId="31865"/>
    <cellStyle name="Normal 6 2 6 2 6" xfId="31866"/>
    <cellStyle name="Normal 6 2 6 2 6 2" xfId="31867"/>
    <cellStyle name="Normal 6 2 6 2 7" xfId="31868"/>
    <cellStyle name="Normal 6 2 6 3" xfId="31869"/>
    <cellStyle name="Normal 6 2 6 3 2" xfId="31870"/>
    <cellStyle name="Normal 6 2 6 3 2 2" xfId="31871"/>
    <cellStyle name="Normal 6 2 6 3 2 2 2" xfId="31872"/>
    <cellStyle name="Normal 6 2 6 3 2 2 2 2" xfId="31873"/>
    <cellStyle name="Normal 6 2 6 3 2 2 3" xfId="31874"/>
    <cellStyle name="Normal 6 2 6 3 2 3" xfId="31875"/>
    <cellStyle name="Normal 6 2 6 3 2 3 2" xfId="31876"/>
    <cellStyle name="Normal 6 2 6 3 2 4" xfId="31877"/>
    <cellStyle name="Normal 6 2 6 3 3" xfId="31878"/>
    <cellStyle name="Normal 6 2 6 3 3 2" xfId="31879"/>
    <cellStyle name="Normal 6 2 6 3 3 2 2" xfId="31880"/>
    <cellStyle name="Normal 6 2 6 3 3 3" xfId="31881"/>
    <cellStyle name="Normal 6 2 6 3 4" xfId="31882"/>
    <cellStyle name="Normal 6 2 6 3 4 2" xfId="31883"/>
    <cellStyle name="Normal 6 2 6 3 5" xfId="31884"/>
    <cellStyle name="Normal 6 2 6 4" xfId="31885"/>
    <cellStyle name="Normal 6 2 6 4 2" xfId="31886"/>
    <cellStyle name="Normal 6 2 6 4 2 2" xfId="31887"/>
    <cellStyle name="Normal 6 2 6 4 2 2 2" xfId="31888"/>
    <cellStyle name="Normal 6 2 6 4 2 3" xfId="31889"/>
    <cellStyle name="Normal 6 2 6 4 3" xfId="31890"/>
    <cellStyle name="Normal 6 2 6 4 3 2" xfId="31891"/>
    <cellStyle name="Normal 6 2 6 4 4" xfId="31892"/>
    <cellStyle name="Normal 6 2 6 5" xfId="31893"/>
    <cellStyle name="Normal 6 2 6 5 2" xfId="31894"/>
    <cellStyle name="Normal 6 2 6 5 2 2" xfId="31895"/>
    <cellStyle name="Normal 6 2 6 5 2 2 2" xfId="31896"/>
    <cellStyle name="Normal 6 2 6 5 2 3" xfId="31897"/>
    <cellStyle name="Normal 6 2 6 5 3" xfId="31898"/>
    <cellStyle name="Normal 6 2 6 5 3 2" xfId="31899"/>
    <cellStyle name="Normal 6 2 6 5 4" xfId="31900"/>
    <cellStyle name="Normal 6 2 6 6" xfId="31901"/>
    <cellStyle name="Normal 6 2 6 6 2" xfId="31902"/>
    <cellStyle name="Normal 6 2 6 6 2 2" xfId="31903"/>
    <cellStyle name="Normal 6 2 6 6 3" xfId="31904"/>
    <cellStyle name="Normal 6 2 6 7" xfId="31905"/>
    <cellStyle name="Normal 6 2 6 7 2" xfId="31906"/>
    <cellStyle name="Normal 6 2 6 8" xfId="31907"/>
    <cellStyle name="Normal 6 2 7" xfId="31908"/>
    <cellStyle name="Normal 6 2 7 2" xfId="31909"/>
    <cellStyle name="Normal 6 2 7 2 2" xfId="31910"/>
    <cellStyle name="Normal 6 2 7 2 2 2" xfId="31911"/>
    <cellStyle name="Normal 6 2 7 2 2 2 2" xfId="31912"/>
    <cellStyle name="Normal 6 2 7 2 2 2 2 2" xfId="31913"/>
    <cellStyle name="Normal 6 2 7 2 2 2 2 2 2" xfId="31914"/>
    <cellStyle name="Normal 6 2 7 2 2 2 2 3" xfId="31915"/>
    <cellStyle name="Normal 6 2 7 2 2 2 3" xfId="31916"/>
    <cellStyle name="Normal 6 2 7 2 2 2 3 2" xfId="31917"/>
    <cellStyle name="Normal 6 2 7 2 2 2 4" xfId="31918"/>
    <cellStyle name="Normal 6 2 7 2 2 3" xfId="31919"/>
    <cellStyle name="Normal 6 2 7 2 2 3 2" xfId="31920"/>
    <cellStyle name="Normal 6 2 7 2 2 3 2 2" xfId="31921"/>
    <cellStyle name="Normal 6 2 7 2 2 3 3" xfId="31922"/>
    <cellStyle name="Normal 6 2 7 2 2 4" xfId="31923"/>
    <cellStyle name="Normal 6 2 7 2 2 4 2" xfId="31924"/>
    <cellStyle name="Normal 6 2 7 2 2 5" xfId="31925"/>
    <cellStyle name="Normal 6 2 7 2 3" xfId="31926"/>
    <cellStyle name="Normal 6 2 7 2 3 2" xfId="31927"/>
    <cellStyle name="Normal 6 2 7 2 3 2 2" xfId="31928"/>
    <cellStyle name="Normal 6 2 7 2 3 2 2 2" xfId="31929"/>
    <cellStyle name="Normal 6 2 7 2 3 2 3" xfId="31930"/>
    <cellStyle name="Normal 6 2 7 2 3 3" xfId="31931"/>
    <cellStyle name="Normal 6 2 7 2 3 3 2" xfId="31932"/>
    <cellStyle name="Normal 6 2 7 2 3 4" xfId="31933"/>
    <cellStyle name="Normal 6 2 7 2 4" xfId="31934"/>
    <cellStyle name="Normal 6 2 7 2 4 2" xfId="31935"/>
    <cellStyle name="Normal 6 2 7 2 4 2 2" xfId="31936"/>
    <cellStyle name="Normal 6 2 7 2 4 2 2 2" xfId="31937"/>
    <cellStyle name="Normal 6 2 7 2 4 2 3" xfId="31938"/>
    <cellStyle name="Normal 6 2 7 2 4 3" xfId="31939"/>
    <cellStyle name="Normal 6 2 7 2 4 3 2" xfId="31940"/>
    <cellStyle name="Normal 6 2 7 2 4 4" xfId="31941"/>
    <cellStyle name="Normal 6 2 7 2 5" xfId="31942"/>
    <cellStyle name="Normal 6 2 7 2 5 2" xfId="31943"/>
    <cellStyle name="Normal 6 2 7 2 5 2 2" xfId="31944"/>
    <cellStyle name="Normal 6 2 7 2 5 3" xfId="31945"/>
    <cellStyle name="Normal 6 2 7 2 6" xfId="31946"/>
    <cellStyle name="Normal 6 2 7 2 6 2" xfId="31947"/>
    <cellStyle name="Normal 6 2 7 2 7" xfId="31948"/>
    <cellStyle name="Normal 6 2 7 3" xfId="31949"/>
    <cellStyle name="Normal 6 2 7 3 2" xfId="31950"/>
    <cellStyle name="Normal 6 2 7 3 2 2" xfId="31951"/>
    <cellStyle name="Normal 6 2 7 3 2 2 2" xfId="31952"/>
    <cellStyle name="Normal 6 2 7 3 2 2 2 2" xfId="31953"/>
    <cellStyle name="Normal 6 2 7 3 2 2 3" xfId="31954"/>
    <cellStyle name="Normal 6 2 7 3 2 3" xfId="31955"/>
    <cellStyle name="Normal 6 2 7 3 2 3 2" xfId="31956"/>
    <cellStyle name="Normal 6 2 7 3 2 4" xfId="31957"/>
    <cellStyle name="Normal 6 2 7 3 3" xfId="31958"/>
    <cellStyle name="Normal 6 2 7 3 3 2" xfId="31959"/>
    <cellStyle name="Normal 6 2 7 3 3 2 2" xfId="31960"/>
    <cellStyle name="Normal 6 2 7 3 3 3" xfId="31961"/>
    <cellStyle name="Normal 6 2 7 3 4" xfId="31962"/>
    <cellStyle name="Normal 6 2 7 3 4 2" xfId="31963"/>
    <cellStyle name="Normal 6 2 7 3 5" xfId="31964"/>
    <cellStyle name="Normal 6 2 7 4" xfId="31965"/>
    <cellStyle name="Normal 6 2 7 4 2" xfId="31966"/>
    <cellStyle name="Normal 6 2 7 4 2 2" xfId="31967"/>
    <cellStyle name="Normal 6 2 7 4 2 2 2" xfId="31968"/>
    <cellStyle name="Normal 6 2 7 4 2 3" xfId="31969"/>
    <cellStyle name="Normal 6 2 7 4 3" xfId="31970"/>
    <cellStyle name="Normal 6 2 7 4 3 2" xfId="31971"/>
    <cellStyle name="Normal 6 2 7 4 4" xfId="31972"/>
    <cellStyle name="Normal 6 2 7 5" xfId="31973"/>
    <cellStyle name="Normal 6 2 7 5 2" xfId="31974"/>
    <cellStyle name="Normal 6 2 7 5 2 2" xfId="31975"/>
    <cellStyle name="Normal 6 2 7 5 2 2 2" xfId="31976"/>
    <cellStyle name="Normal 6 2 7 5 2 3" xfId="31977"/>
    <cellStyle name="Normal 6 2 7 5 3" xfId="31978"/>
    <cellStyle name="Normal 6 2 7 5 3 2" xfId="31979"/>
    <cellStyle name="Normal 6 2 7 5 4" xfId="31980"/>
    <cellStyle name="Normal 6 2 7 6" xfId="31981"/>
    <cellStyle name="Normal 6 2 7 6 2" xfId="31982"/>
    <cellStyle name="Normal 6 2 7 6 2 2" xfId="31983"/>
    <cellStyle name="Normal 6 2 7 6 3" xfId="31984"/>
    <cellStyle name="Normal 6 2 7 7" xfId="31985"/>
    <cellStyle name="Normal 6 2 7 7 2" xfId="31986"/>
    <cellStyle name="Normal 6 2 7 8" xfId="31987"/>
    <cellStyle name="Normal 6 2 8" xfId="31988"/>
    <cellStyle name="Normal 6 2 8 2" xfId="31989"/>
    <cellStyle name="Normal 6 2 8 2 2" xfId="31990"/>
    <cellStyle name="Normal 6 2 8 2 2 2" xfId="31991"/>
    <cellStyle name="Normal 6 2 8 2 2 2 2" xfId="31992"/>
    <cellStyle name="Normal 6 2 8 2 2 2 2 2" xfId="31993"/>
    <cellStyle name="Normal 6 2 8 2 2 2 3" xfId="31994"/>
    <cellStyle name="Normal 6 2 8 2 2 3" xfId="31995"/>
    <cellStyle name="Normal 6 2 8 2 2 3 2" xfId="31996"/>
    <cellStyle name="Normal 6 2 8 2 2 4" xfId="31997"/>
    <cellStyle name="Normal 6 2 8 2 3" xfId="31998"/>
    <cellStyle name="Normal 6 2 8 2 3 2" xfId="31999"/>
    <cellStyle name="Normal 6 2 8 2 3 2 2" xfId="32000"/>
    <cellStyle name="Normal 6 2 8 2 3 3" xfId="32001"/>
    <cellStyle name="Normal 6 2 8 2 4" xfId="32002"/>
    <cellStyle name="Normal 6 2 8 2 4 2" xfId="32003"/>
    <cellStyle name="Normal 6 2 8 2 5" xfId="32004"/>
    <cellStyle name="Normal 6 2 8 3" xfId="32005"/>
    <cellStyle name="Normal 6 2 8 3 2" xfId="32006"/>
    <cellStyle name="Normal 6 2 8 3 2 2" xfId="32007"/>
    <cellStyle name="Normal 6 2 8 3 2 2 2" xfId="32008"/>
    <cellStyle name="Normal 6 2 8 3 2 3" xfId="32009"/>
    <cellStyle name="Normal 6 2 8 3 3" xfId="32010"/>
    <cellStyle name="Normal 6 2 8 3 3 2" xfId="32011"/>
    <cellStyle name="Normal 6 2 8 3 4" xfId="32012"/>
    <cellStyle name="Normal 6 2 8 4" xfId="32013"/>
    <cellStyle name="Normal 6 2 8 4 2" xfId="32014"/>
    <cellStyle name="Normal 6 2 8 4 2 2" xfId="32015"/>
    <cellStyle name="Normal 6 2 8 4 2 2 2" xfId="32016"/>
    <cellStyle name="Normal 6 2 8 4 2 3" xfId="32017"/>
    <cellStyle name="Normal 6 2 8 4 3" xfId="32018"/>
    <cellStyle name="Normal 6 2 8 4 3 2" xfId="32019"/>
    <cellStyle name="Normal 6 2 8 4 4" xfId="32020"/>
    <cellStyle name="Normal 6 2 8 5" xfId="32021"/>
    <cellStyle name="Normal 6 2 8 5 2" xfId="32022"/>
    <cellStyle name="Normal 6 2 8 5 2 2" xfId="32023"/>
    <cellStyle name="Normal 6 2 8 5 3" xfId="32024"/>
    <cellStyle name="Normal 6 2 8 6" xfId="32025"/>
    <cellStyle name="Normal 6 2 8 6 2" xfId="32026"/>
    <cellStyle name="Normal 6 2 8 7" xfId="32027"/>
    <cellStyle name="Normal 6 2 9" xfId="32028"/>
    <cellStyle name="Normal 6 2 9 2" xfId="32029"/>
    <cellStyle name="Normal 6 2 9 2 2" xfId="32030"/>
    <cellStyle name="Normal 6 2 9 2 2 2" xfId="32031"/>
    <cellStyle name="Normal 6 2 9 2 2 2 2" xfId="32032"/>
    <cellStyle name="Normal 6 2 9 2 2 3" xfId="32033"/>
    <cellStyle name="Normal 6 2 9 2 3" xfId="32034"/>
    <cellStyle name="Normal 6 2 9 2 3 2" xfId="32035"/>
    <cellStyle name="Normal 6 2 9 2 4" xfId="32036"/>
    <cellStyle name="Normal 6 2 9 3" xfId="32037"/>
    <cellStyle name="Normal 6 2 9 3 2" xfId="32038"/>
    <cellStyle name="Normal 6 2 9 3 2 2" xfId="32039"/>
    <cellStyle name="Normal 6 2 9 3 2 2 2" xfId="32040"/>
    <cellStyle name="Normal 6 2 9 3 2 3" xfId="32041"/>
    <cellStyle name="Normal 6 2 9 3 3" xfId="32042"/>
    <cellStyle name="Normal 6 2 9 3 3 2" xfId="32043"/>
    <cellStyle name="Normal 6 2 9 3 4" xfId="32044"/>
    <cellStyle name="Normal 6 2 9 4" xfId="32045"/>
    <cellStyle name="Normal 6 2 9 4 2" xfId="32046"/>
    <cellStyle name="Normal 6 2 9 4 2 2" xfId="32047"/>
    <cellStyle name="Normal 6 2 9 4 3" xfId="32048"/>
    <cellStyle name="Normal 6 2 9 5" xfId="32049"/>
    <cellStyle name="Normal 6 2 9 5 2" xfId="32050"/>
    <cellStyle name="Normal 6 2 9 6" xfId="32051"/>
    <cellStyle name="Normal 6 3" xfId="32052"/>
    <cellStyle name="Normal 6 3 10" xfId="32053"/>
    <cellStyle name="Normal 6 3 10 2" xfId="32054"/>
    <cellStyle name="Normal 6 3 10 2 2" xfId="32055"/>
    <cellStyle name="Normal 6 3 10 2 2 2" xfId="32056"/>
    <cellStyle name="Normal 6 3 10 2 3" xfId="32057"/>
    <cellStyle name="Normal 6 3 10 3" xfId="32058"/>
    <cellStyle name="Normal 6 3 10 3 2" xfId="32059"/>
    <cellStyle name="Normal 6 3 10 4" xfId="32060"/>
    <cellStyle name="Normal 6 3 11" xfId="32061"/>
    <cellStyle name="Normal 6 3 11 2" xfId="32062"/>
    <cellStyle name="Normal 6 3 11 2 2" xfId="32063"/>
    <cellStyle name="Normal 6 3 11 2 2 2" xfId="32064"/>
    <cellStyle name="Normal 6 3 11 2 3" xfId="32065"/>
    <cellStyle name="Normal 6 3 11 3" xfId="32066"/>
    <cellStyle name="Normal 6 3 11 3 2" xfId="32067"/>
    <cellStyle name="Normal 6 3 11 4" xfId="32068"/>
    <cellStyle name="Normal 6 3 12" xfId="32069"/>
    <cellStyle name="Normal 6 3 12 2" xfId="32070"/>
    <cellStyle name="Normal 6 3 12 2 2" xfId="32071"/>
    <cellStyle name="Normal 6 3 12 3" xfId="32072"/>
    <cellStyle name="Normal 6 3 13" xfId="32073"/>
    <cellStyle name="Normal 6 3 13 2" xfId="32074"/>
    <cellStyle name="Normal 6 3 14" xfId="32075"/>
    <cellStyle name="Normal 6 3 15" xfId="32076"/>
    <cellStyle name="Normal 6 3 16" xfId="32077"/>
    <cellStyle name="Normal 6 3 2" xfId="32078"/>
    <cellStyle name="Normal 6 3 2 10" xfId="32079"/>
    <cellStyle name="Normal 6 3 2 10 2" xfId="32080"/>
    <cellStyle name="Normal 6 3 2 10 2 2" xfId="32081"/>
    <cellStyle name="Normal 6 3 2 10 2 2 2" xfId="32082"/>
    <cellStyle name="Normal 6 3 2 10 2 3" xfId="32083"/>
    <cellStyle name="Normal 6 3 2 10 3" xfId="32084"/>
    <cellStyle name="Normal 6 3 2 10 3 2" xfId="32085"/>
    <cellStyle name="Normal 6 3 2 10 4" xfId="32086"/>
    <cellStyle name="Normal 6 3 2 11" xfId="32087"/>
    <cellStyle name="Normal 6 3 2 11 2" xfId="32088"/>
    <cellStyle name="Normal 6 3 2 11 2 2" xfId="32089"/>
    <cellStyle name="Normal 6 3 2 11 3" xfId="32090"/>
    <cellStyle name="Normal 6 3 2 12" xfId="32091"/>
    <cellStyle name="Normal 6 3 2 12 2" xfId="32092"/>
    <cellStyle name="Normal 6 3 2 13" xfId="32093"/>
    <cellStyle name="Normal 6 3 2 14" xfId="32094"/>
    <cellStyle name="Normal 6 3 2 2" xfId="32095"/>
    <cellStyle name="Normal 6 3 2 2 10" xfId="32096"/>
    <cellStyle name="Normal 6 3 2 2 10 2" xfId="32097"/>
    <cellStyle name="Normal 6 3 2 2 10 2 2" xfId="32098"/>
    <cellStyle name="Normal 6 3 2 2 10 3" xfId="32099"/>
    <cellStyle name="Normal 6 3 2 2 11" xfId="32100"/>
    <cellStyle name="Normal 6 3 2 2 11 2" xfId="32101"/>
    <cellStyle name="Normal 6 3 2 2 12" xfId="32102"/>
    <cellStyle name="Normal 6 3 2 2 13" xfId="32103"/>
    <cellStyle name="Normal 6 3 2 2 2" xfId="32104"/>
    <cellStyle name="Normal 6 3 2 2 2 2" xfId="32105"/>
    <cellStyle name="Normal 6 3 2 2 2 2 2" xfId="32106"/>
    <cellStyle name="Normal 6 3 2 2 2 2 2 2" xfId="32107"/>
    <cellStyle name="Normal 6 3 2 2 2 2 2 2 2" xfId="32108"/>
    <cellStyle name="Normal 6 3 2 2 2 2 2 2 2 2" xfId="32109"/>
    <cellStyle name="Normal 6 3 2 2 2 2 2 2 2 2 2" xfId="32110"/>
    <cellStyle name="Normal 6 3 2 2 2 2 2 2 2 3" xfId="32111"/>
    <cellStyle name="Normal 6 3 2 2 2 2 2 2 3" xfId="32112"/>
    <cellStyle name="Normal 6 3 2 2 2 2 2 2 3 2" xfId="32113"/>
    <cellStyle name="Normal 6 3 2 2 2 2 2 2 4" xfId="32114"/>
    <cellStyle name="Normal 6 3 2 2 2 2 2 3" xfId="32115"/>
    <cellStyle name="Normal 6 3 2 2 2 2 2 3 2" xfId="32116"/>
    <cellStyle name="Normal 6 3 2 2 2 2 2 3 2 2" xfId="32117"/>
    <cellStyle name="Normal 6 3 2 2 2 2 2 3 3" xfId="32118"/>
    <cellStyle name="Normal 6 3 2 2 2 2 2 4" xfId="32119"/>
    <cellStyle name="Normal 6 3 2 2 2 2 2 4 2" xfId="32120"/>
    <cellStyle name="Normal 6 3 2 2 2 2 2 5" xfId="32121"/>
    <cellStyle name="Normal 6 3 2 2 2 2 3" xfId="32122"/>
    <cellStyle name="Normal 6 3 2 2 2 2 3 2" xfId="32123"/>
    <cellStyle name="Normal 6 3 2 2 2 2 3 2 2" xfId="32124"/>
    <cellStyle name="Normal 6 3 2 2 2 2 3 2 2 2" xfId="32125"/>
    <cellStyle name="Normal 6 3 2 2 2 2 3 2 3" xfId="32126"/>
    <cellStyle name="Normal 6 3 2 2 2 2 3 3" xfId="32127"/>
    <cellStyle name="Normal 6 3 2 2 2 2 3 3 2" xfId="32128"/>
    <cellStyle name="Normal 6 3 2 2 2 2 3 4" xfId="32129"/>
    <cellStyle name="Normal 6 3 2 2 2 2 4" xfId="32130"/>
    <cellStyle name="Normal 6 3 2 2 2 2 4 2" xfId="32131"/>
    <cellStyle name="Normal 6 3 2 2 2 2 4 2 2" xfId="32132"/>
    <cellStyle name="Normal 6 3 2 2 2 2 4 2 2 2" xfId="32133"/>
    <cellStyle name="Normal 6 3 2 2 2 2 4 2 3" xfId="32134"/>
    <cellStyle name="Normal 6 3 2 2 2 2 4 3" xfId="32135"/>
    <cellStyle name="Normal 6 3 2 2 2 2 4 3 2" xfId="32136"/>
    <cellStyle name="Normal 6 3 2 2 2 2 4 4" xfId="32137"/>
    <cellStyle name="Normal 6 3 2 2 2 2 5" xfId="32138"/>
    <cellStyle name="Normal 6 3 2 2 2 2 5 2" xfId="32139"/>
    <cellStyle name="Normal 6 3 2 2 2 2 5 2 2" xfId="32140"/>
    <cellStyle name="Normal 6 3 2 2 2 2 5 3" xfId="32141"/>
    <cellStyle name="Normal 6 3 2 2 2 2 6" xfId="32142"/>
    <cellStyle name="Normal 6 3 2 2 2 2 6 2" xfId="32143"/>
    <cellStyle name="Normal 6 3 2 2 2 2 7" xfId="32144"/>
    <cellStyle name="Normal 6 3 2 2 2 3" xfId="32145"/>
    <cellStyle name="Normal 6 3 2 2 2 3 2" xfId="32146"/>
    <cellStyle name="Normal 6 3 2 2 2 3 2 2" xfId="32147"/>
    <cellStyle name="Normal 6 3 2 2 2 3 2 2 2" xfId="32148"/>
    <cellStyle name="Normal 6 3 2 2 2 3 2 2 2 2" xfId="32149"/>
    <cellStyle name="Normal 6 3 2 2 2 3 2 2 3" xfId="32150"/>
    <cellStyle name="Normal 6 3 2 2 2 3 2 3" xfId="32151"/>
    <cellStyle name="Normal 6 3 2 2 2 3 2 3 2" xfId="32152"/>
    <cellStyle name="Normal 6 3 2 2 2 3 2 4" xfId="32153"/>
    <cellStyle name="Normal 6 3 2 2 2 3 3" xfId="32154"/>
    <cellStyle name="Normal 6 3 2 2 2 3 3 2" xfId="32155"/>
    <cellStyle name="Normal 6 3 2 2 2 3 3 2 2" xfId="32156"/>
    <cellStyle name="Normal 6 3 2 2 2 3 3 2 2 2" xfId="32157"/>
    <cellStyle name="Normal 6 3 2 2 2 3 3 2 3" xfId="32158"/>
    <cellStyle name="Normal 6 3 2 2 2 3 3 3" xfId="32159"/>
    <cellStyle name="Normal 6 3 2 2 2 3 3 3 2" xfId="32160"/>
    <cellStyle name="Normal 6 3 2 2 2 3 3 4" xfId="32161"/>
    <cellStyle name="Normal 6 3 2 2 2 3 4" xfId="32162"/>
    <cellStyle name="Normal 6 3 2 2 2 3 4 2" xfId="32163"/>
    <cellStyle name="Normal 6 3 2 2 2 3 4 2 2" xfId="32164"/>
    <cellStyle name="Normal 6 3 2 2 2 3 4 3" xfId="32165"/>
    <cellStyle name="Normal 6 3 2 2 2 3 5" xfId="32166"/>
    <cellStyle name="Normal 6 3 2 2 2 3 5 2" xfId="32167"/>
    <cellStyle name="Normal 6 3 2 2 2 3 6" xfId="32168"/>
    <cellStyle name="Normal 6 3 2 2 2 4" xfId="32169"/>
    <cellStyle name="Normal 6 3 2 2 2 4 2" xfId="32170"/>
    <cellStyle name="Normal 6 3 2 2 2 4 2 2" xfId="32171"/>
    <cellStyle name="Normal 6 3 2 2 2 4 2 2 2" xfId="32172"/>
    <cellStyle name="Normal 6 3 2 2 2 4 2 3" xfId="32173"/>
    <cellStyle name="Normal 6 3 2 2 2 4 3" xfId="32174"/>
    <cellStyle name="Normal 6 3 2 2 2 4 3 2" xfId="32175"/>
    <cellStyle name="Normal 6 3 2 2 2 4 4" xfId="32176"/>
    <cellStyle name="Normal 6 3 2 2 2 5" xfId="32177"/>
    <cellStyle name="Normal 6 3 2 2 2 5 2" xfId="32178"/>
    <cellStyle name="Normal 6 3 2 2 2 5 2 2" xfId="32179"/>
    <cellStyle name="Normal 6 3 2 2 2 5 2 2 2" xfId="32180"/>
    <cellStyle name="Normal 6 3 2 2 2 5 2 3" xfId="32181"/>
    <cellStyle name="Normal 6 3 2 2 2 5 3" xfId="32182"/>
    <cellStyle name="Normal 6 3 2 2 2 5 3 2" xfId="32183"/>
    <cellStyle name="Normal 6 3 2 2 2 5 4" xfId="32184"/>
    <cellStyle name="Normal 6 3 2 2 2 6" xfId="32185"/>
    <cellStyle name="Normal 6 3 2 2 2 6 2" xfId="32186"/>
    <cellStyle name="Normal 6 3 2 2 2 6 2 2" xfId="32187"/>
    <cellStyle name="Normal 6 3 2 2 2 6 3" xfId="32188"/>
    <cellStyle name="Normal 6 3 2 2 2 7" xfId="32189"/>
    <cellStyle name="Normal 6 3 2 2 2 7 2" xfId="32190"/>
    <cellStyle name="Normal 6 3 2 2 2 8" xfId="32191"/>
    <cellStyle name="Normal 6 3 2 2 2 9" xfId="32192"/>
    <cellStyle name="Normal 6 3 2 2 3" xfId="32193"/>
    <cellStyle name="Normal 6 3 2 2 3 2" xfId="32194"/>
    <cellStyle name="Normal 6 3 2 2 3 2 2" xfId="32195"/>
    <cellStyle name="Normal 6 3 2 2 3 2 2 2" xfId="32196"/>
    <cellStyle name="Normal 6 3 2 2 3 2 2 2 2" xfId="32197"/>
    <cellStyle name="Normal 6 3 2 2 3 2 2 2 2 2" xfId="32198"/>
    <cellStyle name="Normal 6 3 2 2 3 2 2 2 2 2 2" xfId="32199"/>
    <cellStyle name="Normal 6 3 2 2 3 2 2 2 2 3" xfId="32200"/>
    <cellStyle name="Normal 6 3 2 2 3 2 2 2 3" xfId="32201"/>
    <cellStyle name="Normal 6 3 2 2 3 2 2 2 3 2" xfId="32202"/>
    <cellStyle name="Normal 6 3 2 2 3 2 2 2 4" xfId="32203"/>
    <cellStyle name="Normal 6 3 2 2 3 2 2 3" xfId="32204"/>
    <cellStyle name="Normal 6 3 2 2 3 2 2 3 2" xfId="32205"/>
    <cellStyle name="Normal 6 3 2 2 3 2 2 3 2 2" xfId="32206"/>
    <cellStyle name="Normal 6 3 2 2 3 2 2 3 3" xfId="32207"/>
    <cellStyle name="Normal 6 3 2 2 3 2 2 4" xfId="32208"/>
    <cellStyle name="Normal 6 3 2 2 3 2 2 4 2" xfId="32209"/>
    <cellStyle name="Normal 6 3 2 2 3 2 2 5" xfId="32210"/>
    <cellStyle name="Normal 6 3 2 2 3 2 3" xfId="32211"/>
    <cellStyle name="Normal 6 3 2 2 3 2 3 2" xfId="32212"/>
    <cellStyle name="Normal 6 3 2 2 3 2 3 2 2" xfId="32213"/>
    <cellStyle name="Normal 6 3 2 2 3 2 3 2 2 2" xfId="32214"/>
    <cellStyle name="Normal 6 3 2 2 3 2 3 2 3" xfId="32215"/>
    <cellStyle name="Normal 6 3 2 2 3 2 3 3" xfId="32216"/>
    <cellStyle name="Normal 6 3 2 2 3 2 3 3 2" xfId="32217"/>
    <cellStyle name="Normal 6 3 2 2 3 2 3 4" xfId="32218"/>
    <cellStyle name="Normal 6 3 2 2 3 2 4" xfId="32219"/>
    <cellStyle name="Normal 6 3 2 2 3 2 4 2" xfId="32220"/>
    <cellStyle name="Normal 6 3 2 2 3 2 4 2 2" xfId="32221"/>
    <cellStyle name="Normal 6 3 2 2 3 2 4 2 2 2" xfId="32222"/>
    <cellStyle name="Normal 6 3 2 2 3 2 4 2 3" xfId="32223"/>
    <cellStyle name="Normal 6 3 2 2 3 2 4 3" xfId="32224"/>
    <cellStyle name="Normal 6 3 2 2 3 2 4 3 2" xfId="32225"/>
    <cellStyle name="Normal 6 3 2 2 3 2 4 4" xfId="32226"/>
    <cellStyle name="Normal 6 3 2 2 3 2 5" xfId="32227"/>
    <cellStyle name="Normal 6 3 2 2 3 2 5 2" xfId="32228"/>
    <cellStyle name="Normal 6 3 2 2 3 2 5 2 2" xfId="32229"/>
    <cellStyle name="Normal 6 3 2 2 3 2 5 3" xfId="32230"/>
    <cellStyle name="Normal 6 3 2 2 3 2 6" xfId="32231"/>
    <cellStyle name="Normal 6 3 2 2 3 2 6 2" xfId="32232"/>
    <cellStyle name="Normal 6 3 2 2 3 2 7" xfId="32233"/>
    <cellStyle name="Normal 6 3 2 2 3 3" xfId="32234"/>
    <cellStyle name="Normal 6 3 2 2 3 3 2" xfId="32235"/>
    <cellStyle name="Normal 6 3 2 2 3 3 2 2" xfId="32236"/>
    <cellStyle name="Normal 6 3 2 2 3 3 2 2 2" xfId="32237"/>
    <cellStyle name="Normal 6 3 2 2 3 3 2 2 2 2" xfId="32238"/>
    <cellStyle name="Normal 6 3 2 2 3 3 2 2 3" xfId="32239"/>
    <cellStyle name="Normal 6 3 2 2 3 3 2 3" xfId="32240"/>
    <cellStyle name="Normal 6 3 2 2 3 3 2 3 2" xfId="32241"/>
    <cellStyle name="Normal 6 3 2 2 3 3 2 4" xfId="32242"/>
    <cellStyle name="Normal 6 3 2 2 3 3 3" xfId="32243"/>
    <cellStyle name="Normal 6 3 2 2 3 3 3 2" xfId="32244"/>
    <cellStyle name="Normal 6 3 2 2 3 3 3 2 2" xfId="32245"/>
    <cellStyle name="Normal 6 3 2 2 3 3 3 2 2 2" xfId="32246"/>
    <cellStyle name="Normal 6 3 2 2 3 3 3 2 3" xfId="32247"/>
    <cellStyle name="Normal 6 3 2 2 3 3 3 3" xfId="32248"/>
    <cellStyle name="Normal 6 3 2 2 3 3 3 3 2" xfId="32249"/>
    <cellStyle name="Normal 6 3 2 2 3 3 3 4" xfId="32250"/>
    <cellStyle name="Normal 6 3 2 2 3 3 4" xfId="32251"/>
    <cellStyle name="Normal 6 3 2 2 3 3 4 2" xfId="32252"/>
    <cellStyle name="Normal 6 3 2 2 3 3 4 2 2" xfId="32253"/>
    <cellStyle name="Normal 6 3 2 2 3 3 4 3" xfId="32254"/>
    <cellStyle name="Normal 6 3 2 2 3 3 5" xfId="32255"/>
    <cellStyle name="Normal 6 3 2 2 3 3 5 2" xfId="32256"/>
    <cellStyle name="Normal 6 3 2 2 3 3 6" xfId="32257"/>
    <cellStyle name="Normal 6 3 2 2 3 4" xfId="32258"/>
    <cellStyle name="Normal 6 3 2 2 3 4 2" xfId="32259"/>
    <cellStyle name="Normal 6 3 2 2 3 4 2 2" xfId="32260"/>
    <cellStyle name="Normal 6 3 2 2 3 4 2 2 2" xfId="32261"/>
    <cellStyle name="Normal 6 3 2 2 3 4 2 3" xfId="32262"/>
    <cellStyle name="Normal 6 3 2 2 3 4 3" xfId="32263"/>
    <cellStyle name="Normal 6 3 2 2 3 4 3 2" xfId="32264"/>
    <cellStyle name="Normal 6 3 2 2 3 4 4" xfId="32265"/>
    <cellStyle name="Normal 6 3 2 2 3 5" xfId="32266"/>
    <cellStyle name="Normal 6 3 2 2 3 5 2" xfId="32267"/>
    <cellStyle name="Normal 6 3 2 2 3 5 2 2" xfId="32268"/>
    <cellStyle name="Normal 6 3 2 2 3 5 2 2 2" xfId="32269"/>
    <cellStyle name="Normal 6 3 2 2 3 5 2 3" xfId="32270"/>
    <cellStyle name="Normal 6 3 2 2 3 5 3" xfId="32271"/>
    <cellStyle name="Normal 6 3 2 2 3 5 3 2" xfId="32272"/>
    <cellStyle name="Normal 6 3 2 2 3 5 4" xfId="32273"/>
    <cellStyle name="Normal 6 3 2 2 3 6" xfId="32274"/>
    <cellStyle name="Normal 6 3 2 2 3 6 2" xfId="32275"/>
    <cellStyle name="Normal 6 3 2 2 3 6 2 2" xfId="32276"/>
    <cellStyle name="Normal 6 3 2 2 3 6 3" xfId="32277"/>
    <cellStyle name="Normal 6 3 2 2 3 7" xfId="32278"/>
    <cellStyle name="Normal 6 3 2 2 3 7 2" xfId="32279"/>
    <cellStyle name="Normal 6 3 2 2 3 8" xfId="32280"/>
    <cellStyle name="Normal 6 3 2 2 3 9" xfId="32281"/>
    <cellStyle name="Normal 6 3 2 2 4" xfId="32282"/>
    <cellStyle name="Normal 6 3 2 2 4 2" xfId="32283"/>
    <cellStyle name="Normal 6 3 2 2 4 2 2" xfId="32284"/>
    <cellStyle name="Normal 6 3 2 2 4 2 2 2" xfId="32285"/>
    <cellStyle name="Normal 6 3 2 2 4 2 2 2 2" xfId="32286"/>
    <cellStyle name="Normal 6 3 2 2 4 2 2 2 2 2" xfId="32287"/>
    <cellStyle name="Normal 6 3 2 2 4 2 2 2 2 2 2" xfId="32288"/>
    <cellStyle name="Normal 6 3 2 2 4 2 2 2 2 3" xfId="32289"/>
    <cellStyle name="Normal 6 3 2 2 4 2 2 2 3" xfId="32290"/>
    <cellStyle name="Normal 6 3 2 2 4 2 2 2 3 2" xfId="32291"/>
    <cellStyle name="Normal 6 3 2 2 4 2 2 2 4" xfId="32292"/>
    <cellStyle name="Normal 6 3 2 2 4 2 2 3" xfId="32293"/>
    <cellStyle name="Normal 6 3 2 2 4 2 2 3 2" xfId="32294"/>
    <cellStyle name="Normal 6 3 2 2 4 2 2 3 2 2" xfId="32295"/>
    <cellStyle name="Normal 6 3 2 2 4 2 2 3 3" xfId="32296"/>
    <cellStyle name="Normal 6 3 2 2 4 2 2 4" xfId="32297"/>
    <cellStyle name="Normal 6 3 2 2 4 2 2 4 2" xfId="32298"/>
    <cellStyle name="Normal 6 3 2 2 4 2 2 5" xfId="32299"/>
    <cellStyle name="Normal 6 3 2 2 4 2 3" xfId="32300"/>
    <cellStyle name="Normal 6 3 2 2 4 2 3 2" xfId="32301"/>
    <cellStyle name="Normal 6 3 2 2 4 2 3 2 2" xfId="32302"/>
    <cellStyle name="Normal 6 3 2 2 4 2 3 2 2 2" xfId="32303"/>
    <cellStyle name="Normal 6 3 2 2 4 2 3 2 3" xfId="32304"/>
    <cellStyle name="Normal 6 3 2 2 4 2 3 3" xfId="32305"/>
    <cellStyle name="Normal 6 3 2 2 4 2 3 3 2" xfId="32306"/>
    <cellStyle name="Normal 6 3 2 2 4 2 3 4" xfId="32307"/>
    <cellStyle name="Normal 6 3 2 2 4 2 4" xfId="32308"/>
    <cellStyle name="Normal 6 3 2 2 4 2 4 2" xfId="32309"/>
    <cellStyle name="Normal 6 3 2 2 4 2 4 2 2" xfId="32310"/>
    <cellStyle name="Normal 6 3 2 2 4 2 4 2 2 2" xfId="32311"/>
    <cellStyle name="Normal 6 3 2 2 4 2 4 2 3" xfId="32312"/>
    <cellStyle name="Normal 6 3 2 2 4 2 4 3" xfId="32313"/>
    <cellStyle name="Normal 6 3 2 2 4 2 4 3 2" xfId="32314"/>
    <cellStyle name="Normal 6 3 2 2 4 2 4 4" xfId="32315"/>
    <cellStyle name="Normal 6 3 2 2 4 2 5" xfId="32316"/>
    <cellStyle name="Normal 6 3 2 2 4 2 5 2" xfId="32317"/>
    <cellStyle name="Normal 6 3 2 2 4 2 5 2 2" xfId="32318"/>
    <cellStyle name="Normal 6 3 2 2 4 2 5 3" xfId="32319"/>
    <cellStyle name="Normal 6 3 2 2 4 2 6" xfId="32320"/>
    <cellStyle name="Normal 6 3 2 2 4 2 6 2" xfId="32321"/>
    <cellStyle name="Normal 6 3 2 2 4 2 7" xfId="32322"/>
    <cellStyle name="Normal 6 3 2 2 4 3" xfId="32323"/>
    <cellStyle name="Normal 6 3 2 2 4 3 2" xfId="32324"/>
    <cellStyle name="Normal 6 3 2 2 4 3 2 2" xfId="32325"/>
    <cellStyle name="Normal 6 3 2 2 4 3 2 2 2" xfId="32326"/>
    <cellStyle name="Normal 6 3 2 2 4 3 2 2 2 2" xfId="32327"/>
    <cellStyle name="Normal 6 3 2 2 4 3 2 2 3" xfId="32328"/>
    <cellStyle name="Normal 6 3 2 2 4 3 2 3" xfId="32329"/>
    <cellStyle name="Normal 6 3 2 2 4 3 2 3 2" xfId="32330"/>
    <cellStyle name="Normal 6 3 2 2 4 3 2 4" xfId="32331"/>
    <cellStyle name="Normal 6 3 2 2 4 3 3" xfId="32332"/>
    <cellStyle name="Normal 6 3 2 2 4 3 3 2" xfId="32333"/>
    <cellStyle name="Normal 6 3 2 2 4 3 3 2 2" xfId="32334"/>
    <cellStyle name="Normal 6 3 2 2 4 3 3 3" xfId="32335"/>
    <cellStyle name="Normal 6 3 2 2 4 3 4" xfId="32336"/>
    <cellStyle name="Normal 6 3 2 2 4 3 4 2" xfId="32337"/>
    <cellStyle name="Normal 6 3 2 2 4 3 5" xfId="32338"/>
    <cellStyle name="Normal 6 3 2 2 4 4" xfId="32339"/>
    <cellStyle name="Normal 6 3 2 2 4 4 2" xfId="32340"/>
    <cellStyle name="Normal 6 3 2 2 4 4 2 2" xfId="32341"/>
    <cellStyle name="Normal 6 3 2 2 4 4 2 2 2" xfId="32342"/>
    <cellStyle name="Normal 6 3 2 2 4 4 2 3" xfId="32343"/>
    <cellStyle name="Normal 6 3 2 2 4 4 3" xfId="32344"/>
    <cellStyle name="Normal 6 3 2 2 4 4 3 2" xfId="32345"/>
    <cellStyle name="Normal 6 3 2 2 4 4 4" xfId="32346"/>
    <cellStyle name="Normal 6 3 2 2 4 5" xfId="32347"/>
    <cellStyle name="Normal 6 3 2 2 4 5 2" xfId="32348"/>
    <cellStyle name="Normal 6 3 2 2 4 5 2 2" xfId="32349"/>
    <cellStyle name="Normal 6 3 2 2 4 5 2 2 2" xfId="32350"/>
    <cellStyle name="Normal 6 3 2 2 4 5 2 3" xfId="32351"/>
    <cellStyle name="Normal 6 3 2 2 4 5 3" xfId="32352"/>
    <cellStyle name="Normal 6 3 2 2 4 5 3 2" xfId="32353"/>
    <cellStyle name="Normal 6 3 2 2 4 5 4" xfId="32354"/>
    <cellStyle name="Normal 6 3 2 2 4 6" xfId="32355"/>
    <cellStyle name="Normal 6 3 2 2 4 6 2" xfId="32356"/>
    <cellStyle name="Normal 6 3 2 2 4 6 2 2" xfId="32357"/>
    <cellStyle name="Normal 6 3 2 2 4 6 3" xfId="32358"/>
    <cellStyle name="Normal 6 3 2 2 4 7" xfId="32359"/>
    <cellStyle name="Normal 6 3 2 2 4 7 2" xfId="32360"/>
    <cellStyle name="Normal 6 3 2 2 4 8" xfId="32361"/>
    <cellStyle name="Normal 6 3 2 2 5" xfId="32362"/>
    <cellStyle name="Normal 6 3 2 2 5 2" xfId="32363"/>
    <cellStyle name="Normal 6 3 2 2 5 2 2" xfId="32364"/>
    <cellStyle name="Normal 6 3 2 2 5 2 2 2" xfId="32365"/>
    <cellStyle name="Normal 6 3 2 2 5 2 2 2 2" xfId="32366"/>
    <cellStyle name="Normal 6 3 2 2 5 2 2 2 2 2" xfId="32367"/>
    <cellStyle name="Normal 6 3 2 2 5 2 2 2 2 2 2" xfId="32368"/>
    <cellStyle name="Normal 6 3 2 2 5 2 2 2 2 3" xfId="32369"/>
    <cellStyle name="Normal 6 3 2 2 5 2 2 2 3" xfId="32370"/>
    <cellStyle name="Normal 6 3 2 2 5 2 2 2 3 2" xfId="32371"/>
    <cellStyle name="Normal 6 3 2 2 5 2 2 2 4" xfId="32372"/>
    <cellStyle name="Normal 6 3 2 2 5 2 2 3" xfId="32373"/>
    <cellStyle name="Normal 6 3 2 2 5 2 2 3 2" xfId="32374"/>
    <cellStyle name="Normal 6 3 2 2 5 2 2 3 2 2" xfId="32375"/>
    <cellStyle name="Normal 6 3 2 2 5 2 2 3 3" xfId="32376"/>
    <cellStyle name="Normal 6 3 2 2 5 2 2 4" xfId="32377"/>
    <cellStyle name="Normal 6 3 2 2 5 2 2 4 2" xfId="32378"/>
    <cellStyle name="Normal 6 3 2 2 5 2 2 5" xfId="32379"/>
    <cellStyle name="Normal 6 3 2 2 5 2 3" xfId="32380"/>
    <cellStyle name="Normal 6 3 2 2 5 2 3 2" xfId="32381"/>
    <cellStyle name="Normal 6 3 2 2 5 2 3 2 2" xfId="32382"/>
    <cellStyle name="Normal 6 3 2 2 5 2 3 2 2 2" xfId="32383"/>
    <cellStyle name="Normal 6 3 2 2 5 2 3 2 3" xfId="32384"/>
    <cellStyle name="Normal 6 3 2 2 5 2 3 3" xfId="32385"/>
    <cellStyle name="Normal 6 3 2 2 5 2 3 3 2" xfId="32386"/>
    <cellStyle name="Normal 6 3 2 2 5 2 3 4" xfId="32387"/>
    <cellStyle name="Normal 6 3 2 2 5 2 4" xfId="32388"/>
    <cellStyle name="Normal 6 3 2 2 5 2 4 2" xfId="32389"/>
    <cellStyle name="Normal 6 3 2 2 5 2 4 2 2" xfId="32390"/>
    <cellStyle name="Normal 6 3 2 2 5 2 4 2 2 2" xfId="32391"/>
    <cellStyle name="Normal 6 3 2 2 5 2 4 2 3" xfId="32392"/>
    <cellStyle name="Normal 6 3 2 2 5 2 4 3" xfId="32393"/>
    <cellStyle name="Normal 6 3 2 2 5 2 4 3 2" xfId="32394"/>
    <cellStyle name="Normal 6 3 2 2 5 2 4 4" xfId="32395"/>
    <cellStyle name="Normal 6 3 2 2 5 2 5" xfId="32396"/>
    <cellStyle name="Normal 6 3 2 2 5 2 5 2" xfId="32397"/>
    <cellStyle name="Normal 6 3 2 2 5 2 5 2 2" xfId="32398"/>
    <cellStyle name="Normal 6 3 2 2 5 2 5 3" xfId="32399"/>
    <cellStyle name="Normal 6 3 2 2 5 2 6" xfId="32400"/>
    <cellStyle name="Normal 6 3 2 2 5 2 6 2" xfId="32401"/>
    <cellStyle name="Normal 6 3 2 2 5 2 7" xfId="32402"/>
    <cellStyle name="Normal 6 3 2 2 5 3" xfId="32403"/>
    <cellStyle name="Normal 6 3 2 2 5 3 2" xfId="32404"/>
    <cellStyle name="Normal 6 3 2 2 5 3 2 2" xfId="32405"/>
    <cellStyle name="Normal 6 3 2 2 5 3 2 2 2" xfId="32406"/>
    <cellStyle name="Normal 6 3 2 2 5 3 2 2 2 2" xfId="32407"/>
    <cellStyle name="Normal 6 3 2 2 5 3 2 2 3" xfId="32408"/>
    <cellStyle name="Normal 6 3 2 2 5 3 2 3" xfId="32409"/>
    <cellStyle name="Normal 6 3 2 2 5 3 2 3 2" xfId="32410"/>
    <cellStyle name="Normal 6 3 2 2 5 3 2 4" xfId="32411"/>
    <cellStyle name="Normal 6 3 2 2 5 3 3" xfId="32412"/>
    <cellStyle name="Normal 6 3 2 2 5 3 3 2" xfId="32413"/>
    <cellStyle name="Normal 6 3 2 2 5 3 3 2 2" xfId="32414"/>
    <cellStyle name="Normal 6 3 2 2 5 3 3 3" xfId="32415"/>
    <cellStyle name="Normal 6 3 2 2 5 3 4" xfId="32416"/>
    <cellStyle name="Normal 6 3 2 2 5 3 4 2" xfId="32417"/>
    <cellStyle name="Normal 6 3 2 2 5 3 5" xfId="32418"/>
    <cellStyle name="Normal 6 3 2 2 5 4" xfId="32419"/>
    <cellStyle name="Normal 6 3 2 2 5 4 2" xfId="32420"/>
    <cellStyle name="Normal 6 3 2 2 5 4 2 2" xfId="32421"/>
    <cellStyle name="Normal 6 3 2 2 5 4 2 2 2" xfId="32422"/>
    <cellStyle name="Normal 6 3 2 2 5 4 2 3" xfId="32423"/>
    <cellStyle name="Normal 6 3 2 2 5 4 3" xfId="32424"/>
    <cellStyle name="Normal 6 3 2 2 5 4 3 2" xfId="32425"/>
    <cellStyle name="Normal 6 3 2 2 5 4 4" xfId="32426"/>
    <cellStyle name="Normal 6 3 2 2 5 5" xfId="32427"/>
    <cellStyle name="Normal 6 3 2 2 5 5 2" xfId="32428"/>
    <cellStyle name="Normal 6 3 2 2 5 5 2 2" xfId="32429"/>
    <cellStyle name="Normal 6 3 2 2 5 5 2 2 2" xfId="32430"/>
    <cellStyle name="Normal 6 3 2 2 5 5 2 3" xfId="32431"/>
    <cellStyle name="Normal 6 3 2 2 5 5 3" xfId="32432"/>
    <cellStyle name="Normal 6 3 2 2 5 5 3 2" xfId="32433"/>
    <cellStyle name="Normal 6 3 2 2 5 5 4" xfId="32434"/>
    <cellStyle name="Normal 6 3 2 2 5 6" xfId="32435"/>
    <cellStyle name="Normal 6 3 2 2 5 6 2" xfId="32436"/>
    <cellStyle name="Normal 6 3 2 2 5 6 2 2" xfId="32437"/>
    <cellStyle name="Normal 6 3 2 2 5 6 3" xfId="32438"/>
    <cellStyle name="Normal 6 3 2 2 5 7" xfId="32439"/>
    <cellStyle name="Normal 6 3 2 2 5 7 2" xfId="32440"/>
    <cellStyle name="Normal 6 3 2 2 5 8" xfId="32441"/>
    <cellStyle name="Normal 6 3 2 2 6" xfId="32442"/>
    <cellStyle name="Normal 6 3 2 2 6 2" xfId="32443"/>
    <cellStyle name="Normal 6 3 2 2 6 2 2" xfId="32444"/>
    <cellStyle name="Normal 6 3 2 2 6 2 2 2" xfId="32445"/>
    <cellStyle name="Normal 6 3 2 2 6 2 2 2 2" xfId="32446"/>
    <cellStyle name="Normal 6 3 2 2 6 2 2 2 2 2" xfId="32447"/>
    <cellStyle name="Normal 6 3 2 2 6 2 2 2 3" xfId="32448"/>
    <cellStyle name="Normal 6 3 2 2 6 2 2 3" xfId="32449"/>
    <cellStyle name="Normal 6 3 2 2 6 2 2 3 2" xfId="32450"/>
    <cellStyle name="Normal 6 3 2 2 6 2 2 4" xfId="32451"/>
    <cellStyle name="Normal 6 3 2 2 6 2 3" xfId="32452"/>
    <cellStyle name="Normal 6 3 2 2 6 2 3 2" xfId="32453"/>
    <cellStyle name="Normal 6 3 2 2 6 2 3 2 2" xfId="32454"/>
    <cellStyle name="Normal 6 3 2 2 6 2 3 3" xfId="32455"/>
    <cellStyle name="Normal 6 3 2 2 6 2 4" xfId="32456"/>
    <cellStyle name="Normal 6 3 2 2 6 2 4 2" xfId="32457"/>
    <cellStyle name="Normal 6 3 2 2 6 2 5" xfId="32458"/>
    <cellStyle name="Normal 6 3 2 2 6 3" xfId="32459"/>
    <cellStyle name="Normal 6 3 2 2 6 3 2" xfId="32460"/>
    <cellStyle name="Normal 6 3 2 2 6 3 2 2" xfId="32461"/>
    <cellStyle name="Normal 6 3 2 2 6 3 2 2 2" xfId="32462"/>
    <cellStyle name="Normal 6 3 2 2 6 3 2 3" xfId="32463"/>
    <cellStyle name="Normal 6 3 2 2 6 3 3" xfId="32464"/>
    <cellStyle name="Normal 6 3 2 2 6 3 3 2" xfId="32465"/>
    <cellStyle name="Normal 6 3 2 2 6 3 4" xfId="32466"/>
    <cellStyle name="Normal 6 3 2 2 6 4" xfId="32467"/>
    <cellStyle name="Normal 6 3 2 2 6 4 2" xfId="32468"/>
    <cellStyle name="Normal 6 3 2 2 6 4 2 2" xfId="32469"/>
    <cellStyle name="Normal 6 3 2 2 6 4 2 2 2" xfId="32470"/>
    <cellStyle name="Normal 6 3 2 2 6 4 2 3" xfId="32471"/>
    <cellStyle name="Normal 6 3 2 2 6 4 3" xfId="32472"/>
    <cellStyle name="Normal 6 3 2 2 6 4 3 2" xfId="32473"/>
    <cellStyle name="Normal 6 3 2 2 6 4 4" xfId="32474"/>
    <cellStyle name="Normal 6 3 2 2 6 5" xfId="32475"/>
    <cellStyle name="Normal 6 3 2 2 6 5 2" xfId="32476"/>
    <cellStyle name="Normal 6 3 2 2 6 5 2 2" xfId="32477"/>
    <cellStyle name="Normal 6 3 2 2 6 5 3" xfId="32478"/>
    <cellStyle name="Normal 6 3 2 2 6 6" xfId="32479"/>
    <cellStyle name="Normal 6 3 2 2 6 6 2" xfId="32480"/>
    <cellStyle name="Normal 6 3 2 2 6 7" xfId="32481"/>
    <cellStyle name="Normal 6 3 2 2 7" xfId="32482"/>
    <cellStyle name="Normal 6 3 2 2 7 2" xfId="32483"/>
    <cellStyle name="Normal 6 3 2 2 7 2 2" xfId="32484"/>
    <cellStyle name="Normal 6 3 2 2 7 2 2 2" xfId="32485"/>
    <cellStyle name="Normal 6 3 2 2 7 2 2 2 2" xfId="32486"/>
    <cellStyle name="Normal 6 3 2 2 7 2 2 3" xfId="32487"/>
    <cellStyle name="Normal 6 3 2 2 7 2 3" xfId="32488"/>
    <cellStyle name="Normal 6 3 2 2 7 2 3 2" xfId="32489"/>
    <cellStyle name="Normal 6 3 2 2 7 2 4" xfId="32490"/>
    <cellStyle name="Normal 6 3 2 2 7 3" xfId="32491"/>
    <cellStyle name="Normal 6 3 2 2 7 3 2" xfId="32492"/>
    <cellStyle name="Normal 6 3 2 2 7 3 2 2" xfId="32493"/>
    <cellStyle name="Normal 6 3 2 2 7 3 2 2 2" xfId="32494"/>
    <cellStyle name="Normal 6 3 2 2 7 3 2 3" xfId="32495"/>
    <cellStyle name="Normal 6 3 2 2 7 3 3" xfId="32496"/>
    <cellStyle name="Normal 6 3 2 2 7 3 3 2" xfId="32497"/>
    <cellStyle name="Normal 6 3 2 2 7 3 4" xfId="32498"/>
    <cellStyle name="Normal 6 3 2 2 7 4" xfId="32499"/>
    <cellStyle name="Normal 6 3 2 2 7 4 2" xfId="32500"/>
    <cellStyle name="Normal 6 3 2 2 7 4 2 2" xfId="32501"/>
    <cellStyle name="Normal 6 3 2 2 7 4 3" xfId="32502"/>
    <cellStyle name="Normal 6 3 2 2 7 5" xfId="32503"/>
    <cellStyle name="Normal 6 3 2 2 7 5 2" xfId="32504"/>
    <cellStyle name="Normal 6 3 2 2 7 6" xfId="32505"/>
    <cellStyle name="Normal 6 3 2 2 8" xfId="32506"/>
    <cellStyle name="Normal 6 3 2 2 8 2" xfId="32507"/>
    <cellStyle name="Normal 6 3 2 2 8 2 2" xfId="32508"/>
    <cellStyle name="Normal 6 3 2 2 8 2 2 2" xfId="32509"/>
    <cellStyle name="Normal 6 3 2 2 8 2 3" xfId="32510"/>
    <cellStyle name="Normal 6 3 2 2 8 3" xfId="32511"/>
    <cellStyle name="Normal 6 3 2 2 8 3 2" xfId="32512"/>
    <cellStyle name="Normal 6 3 2 2 8 4" xfId="32513"/>
    <cellStyle name="Normal 6 3 2 2 9" xfId="32514"/>
    <cellStyle name="Normal 6 3 2 2 9 2" xfId="32515"/>
    <cellStyle name="Normal 6 3 2 2 9 2 2" xfId="32516"/>
    <cellStyle name="Normal 6 3 2 2 9 2 2 2" xfId="32517"/>
    <cellStyle name="Normal 6 3 2 2 9 2 3" xfId="32518"/>
    <cellStyle name="Normal 6 3 2 2 9 3" xfId="32519"/>
    <cellStyle name="Normal 6 3 2 2 9 3 2" xfId="32520"/>
    <cellStyle name="Normal 6 3 2 2 9 4" xfId="32521"/>
    <cellStyle name="Normal 6 3 2 3" xfId="32522"/>
    <cellStyle name="Normal 6 3 2 3 2" xfId="32523"/>
    <cellStyle name="Normal 6 3 2 3 2 2" xfId="32524"/>
    <cellStyle name="Normal 6 3 2 3 2 2 2" xfId="32525"/>
    <cellStyle name="Normal 6 3 2 3 2 2 2 2" xfId="32526"/>
    <cellStyle name="Normal 6 3 2 3 2 2 2 2 2" xfId="32527"/>
    <cellStyle name="Normal 6 3 2 3 2 2 2 2 2 2" xfId="32528"/>
    <cellStyle name="Normal 6 3 2 3 2 2 2 2 3" xfId="32529"/>
    <cellStyle name="Normal 6 3 2 3 2 2 2 3" xfId="32530"/>
    <cellStyle name="Normal 6 3 2 3 2 2 2 3 2" xfId="32531"/>
    <cellStyle name="Normal 6 3 2 3 2 2 2 4" xfId="32532"/>
    <cellStyle name="Normal 6 3 2 3 2 2 3" xfId="32533"/>
    <cellStyle name="Normal 6 3 2 3 2 2 3 2" xfId="32534"/>
    <cellStyle name="Normal 6 3 2 3 2 2 3 2 2" xfId="32535"/>
    <cellStyle name="Normal 6 3 2 3 2 2 3 3" xfId="32536"/>
    <cellStyle name="Normal 6 3 2 3 2 2 4" xfId="32537"/>
    <cellStyle name="Normal 6 3 2 3 2 2 4 2" xfId="32538"/>
    <cellStyle name="Normal 6 3 2 3 2 2 5" xfId="32539"/>
    <cellStyle name="Normal 6 3 2 3 2 3" xfId="32540"/>
    <cellStyle name="Normal 6 3 2 3 2 3 2" xfId="32541"/>
    <cellStyle name="Normal 6 3 2 3 2 3 2 2" xfId="32542"/>
    <cellStyle name="Normal 6 3 2 3 2 3 2 2 2" xfId="32543"/>
    <cellStyle name="Normal 6 3 2 3 2 3 2 3" xfId="32544"/>
    <cellStyle name="Normal 6 3 2 3 2 3 3" xfId="32545"/>
    <cellStyle name="Normal 6 3 2 3 2 3 3 2" xfId="32546"/>
    <cellStyle name="Normal 6 3 2 3 2 3 4" xfId="32547"/>
    <cellStyle name="Normal 6 3 2 3 2 4" xfId="32548"/>
    <cellStyle name="Normal 6 3 2 3 2 4 2" xfId="32549"/>
    <cellStyle name="Normal 6 3 2 3 2 4 2 2" xfId="32550"/>
    <cellStyle name="Normal 6 3 2 3 2 4 2 2 2" xfId="32551"/>
    <cellStyle name="Normal 6 3 2 3 2 4 2 3" xfId="32552"/>
    <cellStyle name="Normal 6 3 2 3 2 4 3" xfId="32553"/>
    <cellStyle name="Normal 6 3 2 3 2 4 3 2" xfId="32554"/>
    <cellStyle name="Normal 6 3 2 3 2 4 4" xfId="32555"/>
    <cellStyle name="Normal 6 3 2 3 2 5" xfId="32556"/>
    <cellStyle name="Normal 6 3 2 3 2 5 2" xfId="32557"/>
    <cellStyle name="Normal 6 3 2 3 2 5 2 2" xfId="32558"/>
    <cellStyle name="Normal 6 3 2 3 2 5 3" xfId="32559"/>
    <cellStyle name="Normal 6 3 2 3 2 6" xfId="32560"/>
    <cellStyle name="Normal 6 3 2 3 2 6 2" xfId="32561"/>
    <cellStyle name="Normal 6 3 2 3 2 7" xfId="32562"/>
    <cellStyle name="Normal 6 3 2 3 3" xfId="32563"/>
    <cellStyle name="Normal 6 3 2 3 3 2" xfId="32564"/>
    <cellStyle name="Normal 6 3 2 3 3 2 2" xfId="32565"/>
    <cellStyle name="Normal 6 3 2 3 3 2 2 2" xfId="32566"/>
    <cellStyle name="Normal 6 3 2 3 3 2 2 2 2" xfId="32567"/>
    <cellStyle name="Normal 6 3 2 3 3 2 2 3" xfId="32568"/>
    <cellStyle name="Normal 6 3 2 3 3 2 3" xfId="32569"/>
    <cellStyle name="Normal 6 3 2 3 3 2 3 2" xfId="32570"/>
    <cellStyle name="Normal 6 3 2 3 3 2 4" xfId="32571"/>
    <cellStyle name="Normal 6 3 2 3 3 3" xfId="32572"/>
    <cellStyle name="Normal 6 3 2 3 3 3 2" xfId="32573"/>
    <cellStyle name="Normal 6 3 2 3 3 3 2 2" xfId="32574"/>
    <cellStyle name="Normal 6 3 2 3 3 3 2 2 2" xfId="32575"/>
    <cellStyle name="Normal 6 3 2 3 3 3 2 3" xfId="32576"/>
    <cellStyle name="Normal 6 3 2 3 3 3 3" xfId="32577"/>
    <cellStyle name="Normal 6 3 2 3 3 3 3 2" xfId="32578"/>
    <cellStyle name="Normal 6 3 2 3 3 3 4" xfId="32579"/>
    <cellStyle name="Normal 6 3 2 3 3 4" xfId="32580"/>
    <cellStyle name="Normal 6 3 2 3 3 4 2" xfId="32581"/>
    <cellStyle name="Normal 6 3 2 3 3 4 2 2" xfId="32582"/>
    <cellStyle name="Normal 6 3 2 3 3 4 3" xfId="32583"/>
    <cellStyle name="Normal 6 3 2 3 3 5" xfId="32584"/>
    <cellStyle name="Normal 6 3 2 3 3 5 2" xfId="32585"/>
    <cellStyle name="Normal 6 3 2 3 3 6" xfId="32586"/>
    <cellStyle name="Normal 6 3 2 3 4" xfId="32587"/>
    <cellStyle name="Normal 6 3 2 3 4 2" xfId="32588"/>
    <cellStyle name="Normal 6 3 2 3 4 2 2" xfId="32589"/>
    <cellStyle name="Normal 6 3 2 3 4 2 2 2" xfId="32590"/>
    <cellStyle name="Normal 6 3 2 3 4 2 3" xfId="32591"/>
    <cellStyle name="Normal 6 3 2 3 4 3" xfId="32592"/>
    <cellStyle name="Normal 6 3 2 3 4 3 2" xfId="32593"/>
    <cellStyle name="Normal 6 3 2 3 4 4" xfId="32594"/>
    <cellStyle name="Normal 6 3 2 3 5" xfId="32595"/>
    <cellStyle name="Normal 6 3 2 3 5 2" xfId="32596"/>
    <cellStyle name="Normal 6 3 2 3 5 2 2" xfId="32597"/>
    <cellStyle name="Normal 6 3 2 3 5 2 2 2" xfId="32598"/>
    <cellStyle name="Normal 6 3 2 3 5 2 3" xfId="32599"/>
    <cellStyle name="Normal 6 3 2 3 5 3" xfId="32600"/>
    <cellStyle name="Normal 6 3 2 3 5 3 2" xfId="32601"/>
    <cellStyle name="Normal 6 3 2 3 5 4" xfId="32602"/>
    <cellStyle name="Normal 6 3 2 3 6" xfId="32603"/>
    <cellStyle name="Normal 6 3 2 3 6 2" xfId="32604"/>
    <cellStyle name="Normal 6 3 2 3 6 2 2" xfId="32605"/>
    <cellStyle name="Normal 6 3 2 3 6 3" xfId="32606"/>
    <cellStyle name="Normal 6 3 2 3 7" xfId="32607"/>
    <cellStyle name="Normal 6 3 2 3 7 2" xfId="32608"/>
    <cellStyle name="Normal 6 3 2 3 8" xfId="32609"/>
    <cellStyle name="Normal 6 3 2 3 9" xfId="32610"/>
    <cellStyle name="Normal 6 3 2 4" xfId="32611"/>
    <cellStyle name="Normal 6 3 2 4 2" xfId="32612"/>
    <cellStyle name="Normal 6 3 2 4 2 2" xfId="32613"/>
    <cellStyle name="Normal 6 3 2 4 2 2 2" xfId="32614"/>
    <cellStyle name="Normal 6 3 2 4 2 2 2 2" xfId="32615"/>
    <cellStyle name="Normal 6 3 2 4 2 2 2 2 2" xfId="32616"/>
    <cellStyle name="Normal 6 3 2 4 2 2 2 2 2 2" xfId="32617"/>
    <cellStyle name="Normal 6 3 2 4 2 2 2 2 3" xfId="32618"/>
    <cellStyle name="Normal 6 3 2 4 2 2 2 3" xfId="32619"/>
    <cellStyle name="Normal 6 3 2 4 2 2 2 3 2" xfId="32620"/>
    <cellStyle name="Normal 6 3 2 4 2 2 2 4" xfId="32621"/>
    <cellStyle name="Normal 6 3 2 4 2 2 3" xfId="32622"/>
    <cellStyle name="Normal 6 3 2 4 2 2 3 2" xfId="32623"/>
    <cellStyle name="Normal 6 3 2 4 2 2 3 2 2" xfId="32624"/>
    <cellStyle name="Normal 6 3 2 4 2 2 3 3" xfId="32625"/>
    <cellStyle name="Normal 6 3 2 4 2 2 4" xfId="32626"/>
    <cellStyle name="Normal 6 3 2 4 2 2 4 2" xfId="32627"/>
    <cellStyle name="Normal 6 3 2 4 2 2 5" xfId="32628"/>
    <cellStyle name="Normal 6 3 2 4 2 3" xfId="32629"/>
    <cellStyle name="Normal 6 3 2 4 2 3 2" xfId="32630"/>
    <cellStyle name="Normal 6 3 2 4 2 3 2 2" xfId="32631"/>
    <cellStyle name="Normal 6 3 2 4 2 3 2 2 2" xfId="32632"/>
    <cellStyle name="Normal 6 3 2 4 2 3 2 3" xfId="32633"/>
    <cellStyle name="Normal 6 3 2 4 2 3 3" xfId="32634"/>
    <cellStyle name="Normal 6 3 2 4 2 3 3 2" xfId="32635"/>
    <cellStyle name="Normal 6 3 2 4 2 3 4" xfId="32636"/>
    <cellStyle name="Normal 6 3 2 4 2 4" xfId="32637"/>
    <cellStyle name="Normal 6 3 2 4 2 4 2" xfId="32638"/>
    <cellStyle name="Normal 6 3 2 4 2 4 2 2" xfId="32639"/>
    <cellStyle name="Normal 6 3 2 4 2 4 2 2 2" xfId="32640"/>
    <cellStyle name="Normal 6 3 2 4 2 4 2 3" xfId="32641"/>
    <cellStyle name="Normal 6 3 2 4 2 4 3" xfId="32642"/>
    <cellStyle name="Normal 6 3 2 4 2 4 3 2" xfId="32643"/>
    <cellStyle name="Normal 6 3 2 4 2 4 4" xfId="32644"/>
    <cellStyle name="Normal 6 3 2 4 2 5" xfId="32645"/>
    <cellStyle name="Normal 6 3 2 4 2 5 2" xfId="32646"/>
    <cellStyle name="Normal 6 3 2 4 2 5 2 2" xfId="32647"/>
    <cellStyle name="Normal 6 3 2 4 2 5 3" xfId="32648"/>
    <cellStyle name="Normal 6 3 2 4 2 6" xfId="32649"/>
    <cellStyle name="Normal 6 3 2 4 2 6 2" xfId="32650"/>
    <cellStyle name="Normal 6 3 2 4 2 7" xfId="32651"/>
    <cellStyle name="Normal 6 3 2 4 3" xfId="32652"/>
    <cellStyle name="Normal 6 3 2 4 3 2" xfId="32653"/>
    <cellStyle name="Normal 6 3 2 4 3 2 2" xfId="32654"/>
    <cellStyle name="Normal 6 3 2 4 3 2 2 2" xfId="32655"/>
    <cellStyle name="Normal 6 3 2 4 3 2 2 2 2" xfId="32656"/>
    <cellStyle name="Normal 6 3 2 4 3 2 2 3" xfId="32657"/>
    <cellStyle name="Normal 6 3 2 4 3 2 3" xfId="32658"/>
    <cellStyle name="Normal 6 3 2 4 3 2 3 2" xfId="32659"/>
    <cellStyle name="Normal 6 3 2 4 3 2 4" xfId="32660"/>
    <cellStyle name="Normal 6 3 2 4 3 3" xfId="32661"/>
    <cellStyle name="Normal 6 3 2 4 3 3 2" xfId="32662"/>
    <cellStyle name="Normal 6 3 2 4 3 3 2 2" xfId="32663"/>
    <cellStyle name="Normal 6 3 2 4 3 3 2 2 2" xfId="32664"/>
    <cellStyle name="Normal 6 3 2 4 3 3 2 3" xfId="32665"/>
    <cellStyle name="Normal 6 3 2 4 3 3 3" xfId="32666"/>
    <cellStyle name="Normal 6 3 2 4 3 3 3 2" xfId="32667"/>
    <cellStyle name="Normal 6 3 2 4 3 3 4" xfId="32668"/>
    <cellStyle name="Normal 6 3 2 4 3 4" xfId="32669"/>
    <cellStyle name="Normal 6 3 2 4 3 4 2" xfId="32670"/>
    <cellStyle name="Normal 6 3 2 4 3 4 2 2" xfId="32671"/>
    <cellStyle name="Normal 6 3 2 4 3 4 3" xfId="32672"/>
    <cellStyle name="Normal 6 3 2 4 3 5" xfId="32673"/>
    <cellStyle name="Normal 6 3 2 4 3 5 2" xfId="32674"/>
    <cellStyle name="Normal 6 3 2 4 3 6" xfId="32675"/>
    <cellStyle name="Normal 6 3 2 4 4" xfId="32676"/>
    <cellStyle name="Normal 6 3 2 4 4 2" xfId="32677"/>
    <cellStyle name="Normal 6 3 2 4 4 2 2" xfId="32678"/>
    <cellStyle name="Normal 6 3 2 4 4 2 2 2" xfId="32679"/>
    <cellStyle name="Normal 6 3 2 4 4 2 3" xfId="32680"/>
    <cellStyle name="Normal 6 3 2 4 4 3" xfId="32681"/>
    <cellStyle name="Normal 6 3 2 4 4 3 2" xfId="32682"/>
    <cellStyle name="Normal 6 3 2 4 4 4" xfId="32683"/>
    <cellStyle name="Normal 6 3 2 4 5" xfId="32684"/>
    <cellStyle name="Normal 6 3 2 4 5 2" xfId="32685"/>
    <cellStyle name="Normal 6 3 2 4 5 2 2" xfId="32686"/>
    <cellStyle name="Normal 6 3 2 4 5 2 2 2" xfId="32687"/>
    <cellStyle name="Normal 6 3 2 4 5 2 3" xfId="32688"/>
    <cellStyle name="Normal 6 3 2 4 5 3" xfId="32689"/>
    <cellStyle name="Normal 6 3 2 4 5 3 2" xfId="32690"/>
    <cellStyle name="Normal 6 3 2 4 5 4" xfId="32691"/>
    <cellStyle name="Normal 6 3 2 4 6" xfId="32692"/>
    <cellStyle name="Normal 6 3 2 4 6 2" xfId="32693"/>
    <cellStyle name="Normal 6 3 2 4 6 2 2" xfId="32694"/>
    <cellStyle name="Normal 6 3 2 4 6 3" xfId="32695"/>
    <cellStyle name="Normal 6 3 2 4 7" xfId="32696"/>
    <cellStyle name="Normal 6 3 2 4 7 2" xfId="32697"/>
    <cellStyle name="Normal 6 3 2 4 8" xfId="32698"/>
    <cellStyle name="Normal 6 3 2 4 9" xfId="32699"/>
    <cellStyle name="Normal 6 3 2 5" xfId="32700"/>
    <cellStyle name="Normal 6 3 2 5 2" xfId="32701"/>
    <cellStyle name="Normal 6 3 2 5 2 2" xfId="32702"/>
    <cellStyle name="Normal 6 3 2 5 2 2 2" xfId="32703"/>
    <cellStyle name="Normal 6 3 2 5 2 2 2 2" xfId="32704"/>
    <cellStyle name="Normal 6 3 2 5 2 2 2 2 2" xfId="32705"/>
    <cellStyle name="Normal 6 3 2 5 2 2 2 2 2 2" xfId="32706"/>
    <cellStyle name="Normal 6 3 2 5 2 2 2 2 3" xfId="32707"/>
    <cellStyle name="Normal 6 3 2 5 2 2 2 3" xfId="32708"/>
    <cellStyle name="Normal 6 3 2 5 2 2 2 3 2" xfId="32709"/>
    <cellStyle name="Normal 6 3 2 5 2 2 2 4" xfId="32710"/>
    <cellStyle name="Normal 6 3 2 5 2 2 3" xfId="32711"/>
    <cellStyle name="Normal 6 3 2 5 2 2 3 2" xfId="32712"/>
    <cellStyle name="Normal 6 3 2 5 2 2 3 2 2" xfId="32713"/>
    <cellStyle name="Normal 6 3 2 5 2 2 3 3" xfId="32714"/>
    <cellStyle name="Normal 6 3 2 5 2 2 4" xfId="32715"/>
    <cellStyle name="Normal 6 3 2 5 2 2 4 2" xfId="32716"/>
    <cellStyle name="Normal 6 3 2 5 2 2 5" xfId="32717"/>
    <cellStyle name="Normal 6 3 2 5 2 3" xfId="32718"/>
    <cellStyle name="Normal 6 3 2 5 2 3 2" xfId="32719"/>
    <cellStyle name="Normal 6 3 2 5 2 3 2 2" xfId="32720"/>
    <cellStyle name="Normal 6 3 2 5 2 3 2 2 2" xfId="32721"/>
    <cellStyle name="Normal 6 3 2 5 2 3 2 3" xfId="32722"/>
    <cellStyle name="Normal 6 3 2 5 2 3 3" xfId="32723"/>
    <cellStyle name="Normal 6 3 2 5 2 3 3 2" xfId="32724"/>
    <cellStyle name="Normal 6 3 2 5 2 3 4" xfId="32725"/>
    <cellStyle name="Normal 6 3 2 5 2 4" xfId="32726"/>
    <cellStyle name="Normal 6 3 2 5 2 4 2" xfId="32727"/>
    <cellStyle name="Normal 6 3 2 5 2 4 2 2" xfId="32728"/>
    <cellStyle name="Normal 6 3 2 5 2 4 2 2 2" xfId="32729"/>
    <cellStyle name="Normal 6 3 2 5 2 4 2 3" xfId="32730"/>
    <cellStyle name="Normal 6 3 2 5 2 4 3" xfId="32731"/>
    <cellStyle name="Normal 6 3 2 5 2 4 3 2" xfId="32732"/>
    <cellStyle name="Normal 6 3 2 5 2 4 4" xfId="32733"/>
    <cellStyle name="Normal 6 3 2 5 2 5" xfId="32734"/>
    <cellStyle name="Normal 6 3 2 5 2 5 2" xfId="32735"/>
    <cellStyle name="Normal 6 3 2 5 2 5 2 2" xfId="32736"/>
    <cellStyle name="Normal 6 3 2 5 2 5 3" xfId="32737"/>
    <cellStyle name="Normal 6 3 2 5 2 6" xfId="32738"/>
    <cellStyle name="Normal 6 3 2 5 2 6 2" xfId="32739"/>
    <cellStyle name="Normal 6 3 2 5 2 7" xfId="32740"/>
    <cellStyle name="Normal 6 3 2 5 3" xfId="32741"/>
    <cellStyle name="Normal 6 3 2 5 3 2" xfId="32742"/>
    <cellStyle name="Normal 6 3 2 5 3 2 2" xfId="32743"/>
    <cellStyle name="Normal 6 3 2 5 3 2 2 2" xfId="32744"/>
    <cellStyle name="Normal 6 3 2 5 3 2 2 2 2" xfId="32745"/>
    <cellStyle name="Normal 6 3 2 5 3 2 2 3" xfId="32746"/>
    <cellStyle name="Normal 6 3 2 5 3 2 3" xfId="32747"/>
    <cellStyle name="Normal 6 3 2 5 3 2 3 2" xfId="32748"/>
    <cellStyle name="Normal 6 3 2 5 3 2 4" xfId="32749"/>
    <cellStyle name="Normal 6 3 2 5 3 3" xfId="32750"/>
    <cellStyle name="Normal 6 3 2 5 3 3 2" xfId="32751"/>
    <cellStyle name="Normal 6 3 2 5 3 3 2 2" xfId="32752"/>
    <cellStyle name="Normal 6 3 2 5 3 3 3" xfId="32753"/>
    <cellStyle name="Normal 6 3 2 5 3 4" xfId="32754"/>
    <cellStyle name="Normal 6 3 2 5 3 4 2" xfId="32755"/>
    <cellStyle name="Normal 6 3 2 5 3 5" xfId="32756"/>
    <cellStyle name="Normal 6 3 2 5 4" xfId="32757"/>
    <cellStyle name="Normal 6 3 2 5 4 2" xfId="32758"/>
    <cellStyle name="Normal 6 3 2 5 4 2 2" xfId="32759"/>
    <cellStyle name="Normal 6 3 2 5 4 2 2 2" xfId="32760"/>
    <cellStyle name="Normal 6 3 2 5 4 2 3" xfId="32761"/>
    <cellStyle name="Normal 6 3 2 5 4 3" xfId="32762"/>
    <cellStyle name="Normal 6 3 2 5 4 3 2" xfId="32763"/>
    <cellStyle name="Normal 6 3 2 5 4 4" xfId="32764"/>
    <cellStyle name="Normal 6 3 2 5 5" xfId="32765"/>
    <cellStyle name="Normal 6 3 2 5 5 2" xfId="32766"/>
    <cellStyle name="Normal 6 3 2 5 5 2 2" xfId="32767"/>
    <cellStyle name="Normal 6 3 2 5 5 2 2 2" xfId="32768"/>
    <cellStyle name="Normal 6 3 2 5 5 2 3" xfId="32769"/>
    <cellStyle name="Normal 6 3 2 5 5 3" xfId="32770"/>
    <cellStyle name="Normal 6 3 2 5 5 3 2" xfId="32771"/>
    <cellStyle name="Normal 6 3 2 5 5 4" xfId="32772"/>
    <cellStyle name="Normal 6 3 2 5 6" xfId="32773"/>
    <cellStyle name="Normal 6 3 2 5 6 2" xfId="32774"/>
    <cellStyle name="Normal 6 3 2 5 6 2 2" xfId="32775"/>
    <cellStyle name="Normal 6 3 2 5 6 3" xfId="32776"/>
    <cellStyle name="Normal 6 3 2 5 7" xfId="32777"/>
    <cellStyle name="Normal 6 3 2 5 7 2" xfId="32778"/>
    <cellStyle name="Normal 6 3 2 5 8" xfId="32779"/>
    <cellStyle name="Normal 6 3 2 6" xfId="32780"/>
    <cellStyle name="Normal 6 3 2 6 2" xfId="32781"/>
    <cellStyle name="Normal 6 3 2 6 2 2" xfId="32782"/>
    <cellStyle name="Normal 6 3 2 6 2 2 2" xfId="32783"/>
    <cellStyle name="Normal 6 3 2 6 2 2 2 2" xfId="32784"/>
    <cellStyle name="Normal 6 3 2 6 2 2 2 2 2" xfId="32785"/>
    <cellStyle name="Normal 6 3 2 6 2 2 2 2 2 2" xfId="32786"/>
    <cellStyle name="Normal 6 3 2 6 2 2 2 2 3" xfId="32787"/>
    <cellStyle name="Normal 6 3 2 6 2 2 2 3" xfId="32788"/>
    <cellStyle name="Normal 6 3 2 6 2 2 2 3 2" xfId="32789"/>
    <cellStyle name="Normal 6 3 2 6 2 2 2 4" xfId="32790"/>
    <cellStyle name="Normal 6 3 2 6 2 2 3" xfId="32791"/>
    <cellStyle name="Normal 6 3 2 6 2 2 3 2" xfId="32792"/>
    <cellStyle name="Normal 6 3 2 6 2 2 3 2 2" xfId="32793"/>
    <cellStyle name="Normal 6 3 2 6 2 2 3 3" xfId="32794"/>
    <cellStyle name="Normal 6 3 2 6 2 2 4" xfId="32795"/>
    <cellStyle name="Normal 6 3 2 6 2 2 4 2" xfId="32796"/>
    <cellStyle name="Normal 6 3 2 6 2 2 5" xfId="32797"/>
    <cellStyle name="Normal 6 3 2 6 2 3" xfId="32798"/>
    <cellStyle name="Normal 6 3 2 6 2 3 2" xfId="32799"/>
    <cellStyle name="Normal 6 3 2 6 2 3 2 2" xfId="32800"/>
    <cellStyle name="Normal 6 3 2 6 2 3 2 2 2" xfId="32801"/>
    <cellStyle name="Normal 6 3 2 6 2 3 2 3" xfId="32802"/>
    <cellStyle name="Normal 6 3 2 6 2 3 3" xfId="32803"/>
    <cellStyle name="Normal 6 3 2 6 2 3 3 2" xfId="32804"/>
    <cellStyle name="Normal 6 3 2 6 2 3 4" xfId="32805"/>
    <cellStyle name="Normal 6 3 2 6 2 4" xfId="32806"/>
    <cellStyle name="Normal 6 3 2 6 2 4 2" xfId="32807"/>
    <cellStyle name="Normal 6 3 2 6 2 4 2 2" xfId="32808"/>
    <cellStyle name="Normal 6 3 2 6 2 4 2 2 2" xfId="32809"/>
    <cellStyle name="Normal 6 3 2 6 2 4 2 3" xfId="32810"/>
    <cellStyle name="Normal 6 3 2 6 2 4 3" xfId="32811"/>
    <cellStyle name="Normal 6 3 2 6 2 4 3 2" xfId="32812"/>
    <cellStyle name="Normal 6 3 2 6 2 4 4" xfId="32813"/>
    <cellStyle name="Normal 6 3 2 6 2 5" xfId="32814"/>
    <cellStyle name="Normal 6 3 2 6 2 5 2" xfId="32815"/>
    <cellStyle name="Normal 6 3 2 6 2 5 2 2" xfId="32816"/>
    <cellStyle name="Normal 6 3 2 6 2 5 3" xfId="32817"/>
    <cellStyle name="Normal 6 3 2 6 2 6" xfId="32818"/>
    <cellStyle name="Normal 6 3 2 6 2 6 2" xfId="32819"/>
    <cellStyle name="Normal 6 3 2 6 2 7" xfId="32820"/>
    <cellStyle name="Normal 6 3 2 6 3" xfId="32821"/>
    <cellStyle name="Normal 6 3 2 6 3 2" xfId="32822"/>
    <cellStyle name="Normal 6 3 2 6 3 2 2" xfId="32823"/>
    <cellStyle name="Normal 6 3 2 6 3 2 2 2" xfId="32824"/>
    <cellStyle name="Normal 6 3 2 6 3 2 2 2 2" xfId="32825"/>
    <cellStyle name="Normal 6 3 2 6 3 2 2 3" xfId="32826"/>
    <cellStyle name="Normal 6 3 2 6 3 2 3" xfId="32827"/>
    <cellStyle name="Normal 6 3 2 6 3 2 3 2" xfId="32828"/>
    <cellStyle name="Normal 6 3 2 6 3 2 4" xfId="32829"/>
    <cellStyle name="Normal 6 3 2 6 3 3" xfId="32830"/>
    <cellStyle name="Normal 6 3 2 6 3 3 2" xfId="32831"/>
    <cellStyle name="Normal 6 3 2 6 3 3 2 2" xfId="32832"/>
    <cellStyle name="Normal 6 3 2 6 3 3 3" xfId="32833"/>
    <cellStyle name="Normal 6 3 2 6 3 4" xfId="32834"/>
    <cellStyle name="Normal 6 3 2 6 3 4 2" xfId="32835"/>
    <cellStyle name="Normal 6 3 2 6 3 5" xfId="32836"/>
    <cellStyle name="Normal 6 3 2 6 4" xfId="32837"/>
    <cellStyle name="Normal 6 3 2 6 4 2" xfId="32838"/>
    <cellStyle name="Normal 6 3 2 6 4 2 2" xfId="32839"/>
    <cellStyle name="Normal 6 3 2 6 4 2 2 2" xfId="32840"/>
    <cellStyle name="Normal 6 3 2 6 4 2 3" xfId="32841"/>
    <cellStyle name="Normal 6 3 2 6 4 3" xfId="32842"/>
    <cellStyle name="Normal 6 3 2 6 4 3 2" xfId="32843"/>
    <cellStyle name="Normal 6 3 2 6 4 4" xfId="32844"/>
    <cellStyle name="Normal 6 3 2 6 5" xfId="32845"/>
    <cellStyle name="Normal 6 3 2 6 5 2" xfId="32846"/>
    <cellStyle name="Normal 6 3 2 6 5 2 2" xfId="32847"/>
    <cellStyle name="Normal 6 3 2 6 5 2 2 2" xfId="32848"/>
    <cellStyle name="Normal 6 3 2 6 5 2 3" xfId="32849"/>
    <cellStyle name="Normal 6 3 2 6 5 3" xfId="32850"/>
    <cellStyle name="Normal 6 3 2 6 5 3 2" xfId="32851"/>
    <cellStyle name="Normal 6 3 2 6 5 4" xfId="32852"/>
    <cellStyle name="Normal 6 3 2 6 6" xfId="32853"/>
    <cellStyle name="Normal 6 3 2 6 6 2" xfId="32854"/>
    <cellStyle name="Normal 6 3 2 6 6 2 2" xfId="32855"/>
    <cellStyle name="Normal 6 3 2 6 6 3" xfId="32856"/>
    <cellStyle name="Normal 6 3 2 6 7" xfId="32857"/>
    <cellStyle name="Normal 6 3 2 6 7 2" xfId="32858"/>
    <cellStyle name="Normal 6 3 2 6 8" xfId="32859"/>
    <cellStyle name="Normal 6 3 2 7" xfId="32860"/>
    <cellStyle name="Normal 6 3 2 7 2" xfId="32861"/>
    <cellStyle name="Normal 6 3 2 7 2 2" xfId="32862"/>
    <cellStyle name="Normal 6 3 2 7 2 2 2" xfId="32863"/>
    <cellStyle name="Normal 6 3 2 7 2 2 2 2" xfId="32864"/>
    <cellStyle name="Normal 6 3 2 7 2 2 2 2 2" xfId="32865"/>
    <cellStyle name="Normal 6 3 2 7 2 2 2 3" xfId="32866"/>
    <cellStyle name="Normal 6 3 2 7 2 2 3" xfId="32867"/>
    <cellStyle name="Normal 6 3 2 7 2 2 3 2" xfId="32868"/>
    <cellStyle name="Normal 6 3 2 7 2 2 4" xfId="32869"/>
    <cellStyle name="Normal 6 3 2 7 2 3" xfId="32870"/>
    <cellStyle name="Normal 6 3 2 7 2 3 2" xfId="32871"/>
    <cellStyle name="Normal 6 3 2 7 2 3 2 2" xfId="32872"/>
    <cellStyle name="Normal 6 3 2 7 2 3 3" xfId="32873"/>
    <cellStyle name="Normal 6 3 2 7 2 4" xfId="32874"/>
    <cellStyle name="Normal 6 3 2 7 2 4 2" xfId="32875"/>
    <cellStyle name="Normal 6 3 2 7 2 5" xfId="32876"/>
    <cellStyle name="Normal 6 3 2 7 3" xfId="32877"/>
    <cellStyle name="Normal 6 3 2 7 3 2" xfId="32878"/>
    <cellStyle name="Normal 6 3 2 7 3 2 2" xfId="32879"/>
    <cellStyle name="Normal 6 3 2 7 3 2 2 2" xfId="32880"/>
    <cellStyle name="Normal 6 3 2 7 3 2 3" xfId="32881"/>
    <cellStyle name="Normal 6 3 2 7 3 3" xfId="32882"/>
    <cellStyle name="Normal 6 3 2 7 3 3 2" xfId="32883"/>
    <cellStyle name="Normal 6 3 2 7 3 4" xfId="32884"/>
    <cellStyle name="Normal 6 3 2 7 4" xfId="32885"/>
    <cellStyle name="Normal 6 3 2 7 4 2" xfId="32886"/>
    <cellStyle name="Normal 6 3 2 7 4 2 2" xfId="32887"/>
    <cellStyle name="Normal 6 3 2 7 4 2 2 2" xfId="32888"/>
    <cellStyle name="Normal 6 3 2 7 4 2 3" xfId="32889"/>
    <cellStyle name="Normal 6 3 2 7 4 3" xfId="32890"/>
    <cellStyle name="Normal 6 3 2 7 4 3 2" xfId="32891"/>
    <cellStyle name="Normal 6 3 2 7 4 4" xfId="32892"/>
    <cellStyle name="Normal 6 3 2 7 5" xfId="32893"/>
    <cellStyle name="Normal 6 3 2 7 5 2" xfId="32894"/>
    <cellStyle name="Normal 6 3 2 7 5 2 2" xfId="32895"/>
    <cellStyle name="Normal 6 3 2 7 5 3" xfId="32896"/>
    <cellStyle name="Normal 6 3 2 7 6" xfId="32897"/>
    <cellStyle name="Normal 6 3 2 7 6 2" xfId="32898"/>
    <cellStyle name="Normal 6 3 2 7 7" xfId="32899"/>
    <cellStyle name="Normal 6 3 2 8" xfId="32900"/>
    <cellStyle name="Normal 6 3 2 8 2" xfId="32901"/>
    <cellStyle name="Normal 6 3 2 8 2 2" xfId="32902"/>
    <cellStyle name="Normal 6 3 2 8 2 2 2" xfId="32903"/>
    <cellStyle name="Normal 6 3 2 8 2 2 2 2" xfId="32904"/>
    <cellStyle name="Normal 6 3 2 8 2 2 3" xfId="32905"/>
    <cellStyle name="Normal 6 3 2 8 2 3" xfId="32906"/>
    <cellStyle name="Normal 6 3 2 8 2 3 2" xfId="32907"/>
    <cellStyle name="Normal 6 3 2 8 2 4" xfId="32908"/>
    <cellStyle name="Normal 6 3 2 8 3" xfId="32909"/>
    <cellStyle name="Normal 6 3 2 8 3 2" xfId="32910"/>
    <cellStyle name="Normal 6 3 2 8 3 2 2" xfId="32911"/>
    <cellStyle name="Normal 6 3 2 8 3 2 2 2" xfId="32912"/>
    <cellStyle name="Normal 6 3 2 8 3 2 3" xfId="32913"/>
    <cellStyle name="Normal 6 3 2 8 3 3" xfId="32914"/>
    <cellStyle name="Normal 6 3 2 8 3 3 2" xfId="32915"/>
    <cellStyle name="Normal 6 3 2 8 3 4" xfId="32916"/>
    <cellStyle name="Normal 6 3 2 8 4" xfId="32917"/>
    <cellStyle name="Normal 6 3 2 8 4 2" xfId="32918"/>
    <cellStyle name="Normal 6 3 2 8 4 2 2" xfId="32919"/>
    <cellStyle name="Normal 6 3 2 8 4 3" xfId="32920"/>
    <cellStyle name="Normal 6 3 2 8 5" xfId="32921"/>
    <cellStyle name="Normal 6 3 2 8 5 2" xfId="32922"/>
    <cellStyle name="Normal 6 3 2 8 6" xfId="32923"/>
    <cellStyle name="Normal 6 3 2 9" xfId="32924"/>
    <cellStyle name="Normal 6 3 2 9 2" xfId="32925"/>
    <cellStyle name="Normal 6 3 2 9 2 2" xfId="32926"/>
    <cellStyle name="Normal 6 3 2 9 2 2 2" xfId="32927"/>
    <cellStyle name="Normal 6 3 2 9 2 3" xfId="32928"/>
    <cellStyle name="Normal 6 3 2 9 3" xfId="32929"/>
    <cellStyle name="Normal 6 3 2 9 3 2" xfId="32930"/>
    <cellStyle name="Normal 6 3 2 9 4" xfId="32931"/>
    <cellStyle name="Normal 6 3 3" xfId="32932"/>
    <cellStyle name="Normal 6 3 3 10" xfId="32933"/>
    <cellStyle name="Normal 6 3 3 10 2" xfId="32934"/>
    <cellStyle name="Normal 6 3 3 10 2 2" xfId="32935"/>
    <cellStyle name="Normal 6 3 3 10 3" xfId="32936"/>
    <cellStyle name="Normal 6 3 3 11" xfId="32937"/>
    <cellStyle name="Normal 6 3 3 11 2" xfId="32938"/>
    <cellStyle name="Normal 6 3 3 12" xfId="32939"/>
    <cellStyle name="Normal 6 3 3 13" xfId="32940"/>
    <cellStyle name="Normal 6 3 3 2" xfId="32941"/>
    <cellStyle name="Normal 6 3 3 2 2" xfId="32942"/>
    <cellStyle name="Normal 6 3 3 2 2 2" xfId="32943"/>
    <cellStyle name="Normal 6 3 3 2 2 2 2" xfId="32944"/>
    <cellStyle name="Normal 6 3 3 2 2 2 2 2" xfId="32945"/>
    <cellStyle name="Normal 6 3 3 2 2 2 2 2 2" xfId="32946"/>
    <cellStyle name="Normal 6 3 3 2 2 2 2 2 2 2" xfId="32947"/>
    <cellStyle name="Normal 6 3 3 2 2 2 2 2 3" xfId="32948"/>
    <cellStyle name="Normal 6 3 3 2 2 2 2 3" xfId="32949"/>
    <cellStyle name="Normal 6 3 3 2 2 2 2 3 2" xfId="32950"/>
    <cellStyle name="Normal 6 3 3 2 2 2 2 4" xfId="32951"/>
    <cellStyle name="Normal 6 3 3 2 2 2 3" xfId="32952"/>
    <cellStyle name="Normal 6 3 3 2 2 2 3 2" xfId="32953"/>
    <cellStyle name="Normal 6 3 3 2 2 2 3 2 2" xfId="32954"/>
    <cellStyle name="Normal 6 3 3 2 2 2 3 3" xfId="32955"/>
    <cellStyle name="Normal 6 3 3 2 2 2 4" xfId="32956"/>
    <cellStyle name="Normal 6 3 3 2 2 2 4 2" xfId="32957"/>
    <cellStyle name="Normal 6 3 3 2 2 2 5" xfId="32958"/>
    <cellStyle name="Normal 6 3 3 2 2 3" xfId="32959"/>
    <cellStyle name="Normal 6 3 3 2 2 3 2" xfId="32960"/>
    <cellStyle name="Normal 6 3 3 2 2 3 2 2" xfId="32961"/>
    <cellStyle name="Normal 6 3 3 2 2 3 2 2 2" xfId="32962"/>
    <cellStyle name="Normal 6 3 3 2 2 3 2 3" xfId="32963"/>
    <cellStyle name="Normal 6 3 3 2 2 3 3" xfId="32964"/>
    <cellStyle name="Normal 6 3 3 2 2 3 3 2" xfId="32965"/>
    <cellStyle name="Normal 6 3 3 2 2 3 4" xfId="32966"/>
    <cellStyle name="Normal 6 3 3 2 2 4" xfId="32967"/>
    <cellStyle name="Normal 6 3 3 2 2 4 2" xfId="32968"/>
    <cellStyle name="Normal 6 3 3 2 2 4 2 2" xfId="32969"/>
    <cellStyle name="Normal 6 3 3 2 2 4 2 2 2" xfId="32970"/>
    <cellStyle name="Normal 6 3 3 2 2 4 2 3" xfId="32971"/>
    <cellStyle name="Normal 6 3 3 2 2 4 3" xfId="32972"/>
    <cellStyle name="Normal 6 3 3 2 2 4 3 2" xfId="32973"/>
    <cellStyle name="Normal 6 3 3 2 2 4 4" xfId="32974"/>
    <cellStyle name="Normal 6 3 3 2 2 5" xfId="32975"/>
    <cellStyle name="Normal 6 3 3 2 2 5 2" xfId="32976"/>
    <cellStyle name="Normal 6 3 3 2 2 5 2 2" xfId="32977"/>
    <cellStyle name="Normal 6 3 3 2 2 5 3" xfId="32978"/>
    <cellStyle name="Normal 6 3 3 2 2 6" xfId="32979"/>
    <cellStyle name="Normal 6 3 3 2 2 6 2" xfId="32980"/>
    <cellStyle name="Normal 6 3 3 2 2 7" xfId="32981"/>
    <cellStyle name="Normal 6 3 3 2 3" xfId="32982"/>
    <cellStyle name="Normal 6 3 3 2 3 2" xfId="32983"/>
    <cellStyle name="Normal 6 3 3 2 3 2 2" xfId="32984"/>
    <cellStyle name="Normal 6 3 3 2 3 2 2 2" xfId="32985"/>
    <cellStyle name="Normal 6 3 3 2 3 2 2 2 2" xfId="32986"/>
    <cellStyle name="Normal 6 3 3 2 3 2 2 3" xfId="32987"/>
    <cellStyle name="Normal 6 3 3 2 3 2 3" xfId="32988"/>
    <cellStyle name="Normal 6 3 3 2 3 2 3 2" xfId="32989"/>
    <cellStyle name="Normal 6 3 3 2 3 2 4" xfId="32990"/>
    <cellStyle name="Normal 6 3 3 2 3 3" xfId="32991"/>
    <cellStyle name="Normal 6 3 3 2 3 3 2" xfId="32992"/>
    <cellStyle name="Normal 6 3 3 2 3 3 2 2" xfId="32993"/>
    <cellStyle name="Normal 6 3 3 2 3 3 2 2 2" xfId="32994"/>
    <cellStyle name="Normal 6 3 3 2 3 3 2 3" xfId="32995"/>
    <cellStyle name="Normal 6 3 3 2 3 3 3" xfId="32996"/>
    <cellStyle name="Normal 6 3 3 2 3 3 3 2" xfId="32997"/>
    <cellStyle name="Normal 6 3 3 2 3 3 4" xfId="32998"/>
    <cellStyle name="Normal 6 3 3 2 3 4" xfId="32999"/>
    <cellStyle name="Normal 6 3 3 2 3 4 2" xfId="33000"/>
    <cellStyle name="Normal 6 3 3 2 3 4 2 2" xfId="33001"/>
    <cellStyle name="Normal 6 3 3 2 3 4 3" xfId="33002"/>
    <cellStyle name="Normal 6 3 3 2 3 5" xfId="33003"/>
    <cellStyle name="Normal 6 3 3 2 3 5 2" xfId="33004"/>
    <cellStyle name="Normal 6 3 3 2 3 6" xfId="33005"/>
    <cellStyle name="Normal 6 3 3 2 4" xfId="33006"/>
    <cellStyle name="Normal 6 3 3 2 4 2" xfId="33007"/>
    <cellStyle name="Normal 6 3 3 2 4 2 2" xfId="33008"/>
    <cellStyle name="Normal 6 3 3 2 4 2 2 2" xfId="33009"/>
    <cellStyle name="Normal 6 3 3 2 4 2 3" xfId="33010"/>
    <cellStyle name="Normal 6 3 3 2 4 3" xfId="33011"/>
    <cellStyle name="Normal 6 3 3 2 4 3 2" xfId="33012"/>
    <cellStyle name="Normal 6 3 3 2 4 4" xfId="33013"/>
    <cellStyle name="Normal 6 3 3 2 5" xfId="33014"/>
    <cellStyle name="Normal 6 3 3 2 5 2" xfId="33015"/>
    <cellStyle name="Normal 6 3 3 2 5 2 2" xfId="33016"/>
    <cellStyle name="Normal 6 3 3 2 5 2 2 2" xfId="33017"/>
    <cellStyle name="Normal 6 3 3 2 5 2 3" xfId="33018"/>
    <cellStyle name="Normal 6 3 3 2 5 3" xfId="33019"/>
    <cellStyle name="Normal 6 3 3 2 5 3 2" xfId="33020"/>
    <cellStyle name="Normal 6 3 3 2 5 4" xfId="33021"/>
    <cellStyle name="Normal 6 3 3 2 6" xfId="33022"/>
    <cellStyle name="Normal 6 3 3 2 6 2" xfId="33023"/>
    <cellStyle name="Normal 6 3 3 2 6 2 2" xfId="33024"/>
    <cellStyle name="Normal 6 3 3 2 6 3" xfId="33025"/>
    <cellStyle name="Normal 6 3 3 2 7" xfId="33026"/>
    <cellStyle name="Normal 6 3 3 2 7 2" xfId="33027"/>
    <cellStyle name="Normal 6 3 3 2 8" xfId="33028"/>
    <cellStyle name="Normal 6 3 3 2 9" xfId="33029"/>
    <cellStyle name="Normal 6 3 3 3" xfId="33030"/>
    <cellStyle name="Normal 6 3 3 3 2" xfId="33031"/>
    <cellStyle name="Normal 6 3 3 3 2 2" xfId="33032"/>
    <cellStyle name="Normal 6 3 3 3 2 2 2" xfId="33033"/>
    <cellStyle name="Normal 6 3 3 3 2 2 2 2" xfId="33034"/>
    <cellStyle name="Normal 6 3 3 3 2 2 2 2 2" xfId="33035"/>
    <cellStyle name="Normal 6 3 3 3 2 2 2 2 2 2" xfId="33036"/>
    <cellStyle name="Normal 6 3 3 3 2 2 2 2 3" xfId="33037"/>
    <cellStyle name="Normal 6 3 3 3 2 2 2 3" xfId="33038"/>
    <cellStyle name="Normal 6 3 3 3 2 2 2 3 2" xfId="33039"/>
    <cellStyle name="Normal 6 3 3 3 2 2 2 4" xfId="33040"/>
    <cellStyle name="Normal 6 3 3 3 2 2 3" xfId="33041"/>
    <cellStyle name="Normal 6 3 3 3 2 2 3 2" xfId="33042"/>
    <cellStyle name="Normal 6 3 3 3 2 2 3 2 2" xfId="33043"/>
    <cellStyle name="Normal 6 3 3 3 2 2 3 3" xfId="33044"/>
    <cellStyle name="Normal 6 3 3 3 2 2 4" xfId="33045"/>
    <cellStyle name="Normal 6 3 3 3 2 2 4 2" xfId="33046"/>
    <cellStyle name="Normal 6 3 3 3 2 2 5" xfId="33047"/>
    <cellStyle name="Normal 6 3 3 3 2 3" xfId="33048"/>
    <cellStyle name="Normal 6 3 3 3 2 3 2" xfId="33049"/>
    <cellStyle name="Normal 6 3 3 3 2 3 2 2" xfId="33050"/>
    <cellStyle name="Normal 6 3 3 3 2 3 2 2 2" xfId="33051"/>
    <cellStyle name="Normal 6 3 3 3 2 3 2 3" xfId="33052"/>
    <cellStyle name="Normal 6 3 3 3 2 3 3" xfId="33053"/>
    <cellStyle name="Normal 6 3 3 3 2 3 3 2" xfId="33054"/>
    <cellStyle name="Normal 6 3 3 3 2 3 4" xfId="33055"/>
    <cellStyle name="Normal 6 3 3 3 2 4" xfId="33056"/>
    <cellStyle name="Normal 6 3 3 3 2 4 2" xfId="33057"/>
    <cellStyle name="Normal 6 3 3 3 2 4 2 2" xfId="33058"/>
    <cellStyle name="Normal 6 3 3 3 2 4 2 2 2" xfId="33059"/>
    <cellStyle name="Normal 6 3 3 3 2 4 2 3" xfId="33060"/>
    <cellStyle name="Normal 6 3 3 3 2 4 3" xfId="33061"/>
    <cellStyle name="Normal 6 3 3 3 2 4 3 2" xfId="33062"/>
    <cellStyle name="Normal 6 3 3 3 2 4 4" xfId="33063"/>
    <cellStyle name="Normal 6 3 3 3 2 5" xfId="33064"/>
    <cellStyle name="Normal 6 3 3 3 2 5 2" xfId="33065"/>
    <cellStyle name="Normal 6 3 3 3 2 5 2 2" xfId="33066"/>
    <cellStyle name="Normal 6 3 3 3 2 5 3" xfId="33067"/>
    <cellStyle name="Normal 6 3 3 3 2 6" xfId="33068"/>
    <cellStyle name="Normal 6 3 3 3 2 6 2" xfId="33069"/>
    <cellStyle name="Normal 6 3 3 3 2 7" xfId="33070"/>
    <cellStyle name="Normal 6 3 3 3 3" xfId="33071"/>
    <cellStyle name="Normal 6 3 3 3 3 2" xfId="33072"/>
    <cellStyle name="Normal 6 3 3 3 3 2 2" xfId="33073"/>
    <cellStyle name="Normal 6 3 3 3 3 2 2 2" xfId="33074"/>
    <cellStyle name="Normal 6 3 3 3 3 2 2 2 2" xfId="33075"/>
    <cellStyle name="Normal 6 3 3 3 3 2 2 3" xfId="33076"/>
    <cellStyle name="Normal 6 3 3 3 3 2 3" xfId="33077"/>
    <cellStyle name="Normal 6 3 3 3 3 2 3 2" xfId="33078"/>
    <cellStyle name="Normal 6 3 3 3 3 2 4" xfId="33079"/>
    <cellStyle name="Normal 6 3 3 3 3 3" xfId="33080"/>
    <cellStyle name="Normal 6 3 3 3 3 3 2" xfId="33081"/>
    <cellStyle name="Normal 6 3 3 3 3 3 2 2" xfId="33082"/>
    <cellStyle name="Normal 6 3 3 3 3 3 2 2 2" xfId="33083"/>
    <cellStyle name="Normal 6 3 3 3 3 3 2 3" xfId="33084"/>
    <cellStyle name="Normal 6 3 3 3 3 3 3" xfId="33085"/>
    <cellStyle name="Normal 6 3 3 3 3 3 3 2" xfId="33086"/>
    <cellStyle name="Normal 6 3 3 3 3 3 4" xfId="33087"/>
    <cellStyle name="Normal 6 3 3 3 3 4" xfId="33088"/>
    <cellStyle name="Normal 6 3 3 3 3 4 2" xfId="33089"/>
    <cellStyle name="Normal 6 3 3 3 3 4 2 2" xfId="33090"/>
    <cellStyle name="Normal 6 3 3 3 3 4 3" xfId="33091"/>
    <cellStyle name="Normal 6 3 3 3 3 5" xfId="33092"/>
    <cellStyle name="Normal 6 3 3 3 3 5 2" xfId="33093"/>
    <cellStyle name="Normal 6 3 3 3 3 6" xfId="33094"/>
    <cellStyle name="Normal 6 3 3 3 4" xfId="33095"/>
    <cellStyle name="Normal 6 3 3 3 4 2" xfId="33096"/>
    <cellStyle name="Normal 6 3 3 3 4 2 2" xfId="33097"/>
    <cellStyle name="Normal 6 3 3 3 4 2 2 2" xfId="33098"/>
    <cellStyle name="Normal 6 3 3 3 4 2 3" xfId="33099"/>
    <cellStyle name="Normal 6 3 3 3 4 3" xfId="33100"/>
    <cellStyle name="Normal 6 3 3 3 4 3 2" xfId="33101"/>
    <cellStyle name="Normal 6 3 3 3 4 4" xfId="33102"/>
    <cellStyle name="Normal 6 3 3 3 5" xfId="33103"/>
    <cellStyle name="Normal 6 3 3 3 5 2" xfId="33104"/>
    <cellStyle name="Normal 6 3 3 3 5 2 2" xfId="33105"/>
    <cellStyle name="Normal 6 3 3 3 5 2 2 2" xfId="33106"/>
    <cellStyle name="Normal 6 3 3 3 5 2 3" xfId="33107"/>
    <cellStyle name="Normal 6 3 3 3 5 3" xfId="33108"/>
    <cellStyle name="Normal 6 3 3 3 5 3 2" xfId="33109"/>
    <cellStyle name="Normal 6 3 3 3 5 4" xfId="33110"/>
    <cellStyle name="Normal 6 3 3 3 6" xfId="33111"/>
    <cellStyle name="Normal 6 3 3 3 6 2" xfId="33112"/>
    <cellStyle name="Normal 6 3 3 3 6 2 2" xfId="33113"/>
    <cellStyle name="Normal 6 3 3 3 6 3" xfId="33114"/>
    <cellStyle name="Normal 6 3 3 3 7" xfId="33115"/>
    <cellStyle name="Normal 6 3 3 3 7 2" xfId="33116"/>
    <cellStyle name="Normal 6 3 3 3 8" xfId="33117"/>
    <cellStyle name="Normal 6 3 3 3 9" xfId="33118"/>
    <cellStyle name="Normal 6 3 3 4" xfId="33119"/>
    <cellStyle name="Normal 6 3 3 4 2" xfId="33120"/>
    <cellStyle name="Normal 6 3 3 4 2 2" xfId="33121"/>
    <cellStyle name="Normal 6 3 3 4 2 2 2" xfId="33122"/>
    <cellStyle name="Normal 6 3 3 4 2 2 2 2" xfId="33123"/>
    <cellStyle name="Normal 6 3 3 4 2 2 2 2 2" xfId="33124"/>
    <cellStyle name="Normal 6 3 3 4 2 2 2 2 2 2" xfId="33125"/>
    <cellStyle name="Normal 6 3 3 4 2 2 2 2 3" xfId="33126"/>
    <cellStyle name="Normal 6 3 3 4 2 2 2 3" xfId="33127"/>
    <cellStyle name="Normal 6 3 3 4 2 2 2 3 2" xfId="33128"/>
    <cellStyle name="Normal 6 3 3 4 2 2 2 4" xfId="33129"/>
    <cellStyle name="Normal 6 3 3 4 2 2 3" xfId="33130"/>
    <cellStyle name="Normal 6 3 3 4 2 2 3 2" xfId="33131"/>
    <cellStyle name="Normal 6 3 3 4 2 2 3 2 2" xfId="33132"/>
    <cellStyle name="Normal 6 3 3 4 2 2 3 3" xfId="33133"/>
    <cellStyle name="Normal 6 3 3 4 2 2 4" xfId="33134"/>
    <cellStyle name="Normal 6 3 3 4 2 2 4 2" xfId="33135"/>
    <cellStyle name="Normal 6 3 3 4 2 2 5" xfId="33136"/>
    <cellStyle name="Normal 6 3 3 4 2 3" xfId="33137"/>
    <cellStyle name="Normal 6 3 3 4 2 3 2" xfId="33138"/>
    <cellStyle name="Normal 6 3 3 4 2 3 2 2" xfId="33139"/>
    <cellStyle name="Normal 6 3 3 4 2 3 2 2 2" xfId="33140"/>
    <cellStyle name="Normal 6 3 3 4 2 3 2 3" xfId="33141"/>
    <cellStyle name="Normal 6 3 3 4 2 3 3" xfId="33142"/>
    <cellStyle name="Normal 6 3 3 4 2 3 3 2" xfId="33143"/>
    <cellStyle name="Normal 6 3 3 4 2 3 4" xfId="33144"/>
    <cellStyle name="Normal 6 3 3 4 2 4" xfId="33145"/>
    <cellStyle name="Normal 6 3 3 4 2 4 2" xfId="33146"/>
    <cellStyle name="Normal 6 3 3 4 2 4 2 2" xfId="33147"/>
    <cellStyle name="Normal 6 3 3 4 2 4 2 2 2" xfId="33148"/>
    <cellStyle name="Normal 6 3 3 4 2 4 2 3" xfId="33149"/>
    <cellStyle name="Normal 6 3 3 4 2 4 3" xfId="33150"/>
    <cellStyle name="Normal 6 3 3 4 2 4 3 2" xfId="33151"/>
    <cellStyle name="Normal 6 3 3 4 2 4 4" xfId="33152"/>
    <cellStyle name="Normal 6 3 3 4 2 5" xfId="33153"/>
    <cellStyle name="Normal 6 3 3 4 2 5 2" xfId="33154"/>
    <cellStyle name="Normal 6 3 3 4 2 5 2 2" xfId="33155"/>
    <cellStyle name="Normal 6 3 3 4 2 5 3" xfId="33156"/>
    <cellStyle name="Normal 6 3 3 4 2 6" xfId="33157"/>
    <cellStyle name="Normal 6 3 3 4 2 6 2" xfId="33158"/>
    <cellStyle name="Normal 6 3 3 4 2 7" xfId="33159"/>
    <cellStyle name="Normal 6 3 3 4 3" xfId="33160"/>
    <cellStyle name="Normal 6 3 3 4 3 2" xfId="33161"/>
    <cellStyle name="Normal 6 3 3 4 3 2 2" xfId="33162"/>
    <cellStyle name="Normal 6 3 3 4 3 2 2 2" xfId="33163"/>
    <cellStyle name="Normal 6 3 3 4 3 2 2 2 2" xfId="33164"/>
    <cellStyle name="Normal 6 3 3 4 3 2 2 3" xfId="33165"/>
    <cellStyle name="Normal 6 3 3 4 3 2 3" xfId="33166"/>
    <cellStyle name="Normal 6 3 3 4 3 2 3 2" xfId="33167"/>
    <cellStyle name="Normal 6 3 3 4 3 2 4" xfId="33168"/>
    <cellStyle name="Normal 6 3 3 4 3 3" xfId="33169"/>
    <cellStyle name="Normal 6 3 3 4 3 3 2" xfId="33170"/>
    <cellStyle name="Normal 6 3 3 4 3 3 2 2" xfId="33171"/>
    <cellStyle name="Normal 6 3 3 4 3 3 3" xfId="33172"/>
    <cellStyle name="Normal 6 3 3 4 3 4" xfId="33173"/>
    <cellStyle name="Normal 6 3 3 4 3 4 2" xfId="33174"/>
    <cellStyle name="Normal 6 3 3 4 3 5" xfId="33175"/>
    <cellStyle name="Normal 6 3 3 4 4" xfId="33176"/>
    <cellStyle name="Normal 6 3 3 4 4 2" xfId="33177"/>
    <cellStyle name="Normal 6 3 3 4 4 2 2" xfId="33178"/>
    <cellStyle name="Normal 6 3 3 4 4 2 2 2" xfId="33179"/>
    <cellStyle name="Normal 6 3 3 4 4 2 3" xfId="33180"/>
    <cellStyle name="Normal 6 3 3 4 4 3" xfId="33181"/>
    <cellStyle name="Normal 6 3 3 4 4 3 2" xfId="33182"/>
    <cellStyle name="Normal 6 3 3 4 4 4" xfId="33183"/>
    <cellStyle name="Normal 6 3 3 4 5" xfId="33184"/>
    <cellStyle name="Normal 6 3 3 4 5 2" xfId="33185"/>
    <cellStyle name="Normal 6 3 3 4 5 2 2" xfId="33186"/>
    <cellStyle name="Normal 6 3 3 4 5 2 2 2" xfId="33187"/>
    <cellStyle name="Normal 6 3 3 4 5 2 3" xfId="33188"/>
    <cellStyle name="Normal 6 3 3 4 5 3" xfId="33189"/>
    <cellStyle name="Normal 6 3 3 4 5 3 2" xfId="33190"/>
    <cellStyle name="Normal 6 3 3 4 5 4" xfId="33191"/>
    <cellStyle name="Normal 6 3 3 4 6" xfId="33192"/>
    <cellStyle name="Normal 6 3 3 4 6 2" xfId="33193"/>
    <cellStyle name="Normal 6 3 3 4 6 2 2" xfId="33194"/>
    <cellStyle name="Normal 6 3 3 4 6 3" xfId="33195"/>
    <cellStyle name="Normal 6 3 3 4 7" xfId="33196"/>
    <cellStyle name="Normal 6 3 3 4 7 2" xfId="33197"/>
    <cellStyle name="Normal 6 3 3 4 8" xfId="33198"/>
    <cellStyle name="Normal 6 3 3 5" xfId="33199"/>
    <cellStyle name="Normal 6 3 3 5 2" xfId="33200"/>
    <cellStyle name="Normal 6 3 3 5 2 2" xfId="33201"/>
    <cellStyle name="Normal 6 3 3 5 2 2 2" xfId="33202"/>
    <cellStyle name="Normal 6 3 3 5 2 2 2 2" xfId="33203"/>
    <cellStyle name="Normal 6 3 3 5 2 2 2 2 2" xfId="33204"/>
    <cellStyle name="Normal 6 3 3 5 2 2 2 2 2 2" xfId="33205"/>
    <cellStyle name="Normal 6 3 3 5 2 2 2 2 3" xfId="33206"/>
    <cellStyle name="Normal 6 3 3 5 2 2 2 3" xfId="33207"/>
    <cellStyle name="Normal 6 3 3 5 2 2 2 3 2" xfId="33208"/>
    <cellStyle name="Normal 6 3 3 5 2 2 2 4" xfId="33209"/>
    <cellStyle name="Normal 6 3 3 5 2 2 3" xfId="33210"/>
    <cellStyle name="Normal 6 3 3 5 2 2 3 2" xfId="33211"/>
    <cellStyle name="Normal 6 3 3 5 2 2 3 2 2" xfId="33212"/>
    <cellStyle name="Normal 6 3 3 5 2 2 3 3" xfId="33213"/>
    <cellStyle name="Normal 6 3 3 5 2 2 4" xfId="33214"/>
    <cellStyle name="Normal 6 3 3 5 2 2 4 2" xfId="33215"/>
    <cellStyle name="Normal 6 3 3 5 2 2 5" xfId="33216"/>
    <cellStyle name="Normal 6 3 3 5 2 3" xfId="33217"/>
    <cellStyle name="Normal 6 3 3 5 2 3 2" xfId="33218"/>
    <cellStyle name="Normal 6 3 3 5 2 3 2 2" xfId="33219"/>
    <cellStyle name="Normal 6 3 3 5 2 3 2 2 2" xfId="33220"/>
    <cellStyle name="Normal 6 3 3 5 2 3 2 3" xfId="33221"/>
    <cellStyle name="Normal 6 3 3 5 2 3 3" xfId="33222"/>
    <cellStyle name="Normal 6 3 3 5 2 3 3 2" xfId="33223"/>
    <cellStyle name="Normal 6 3 3 5 2 3 4" xfId="33224"/>
    <cellStyle name="Normal 6 3 3 5 2 4" xfId="33225"/>
    <cellStyle name="Normal 6 3 3 5 2 4 2" xfId="33226"/>
    <cellStyle name="Normal 6 3 3 5 2 4 2 2" xfId="33227"/>
    <cellStyle name="Normal 6 3 3 5 2 4 2 2 2" xfId="33228"/>
    <cellStyle name="Normal 6 3 3 5 2 4 2 3" xfId="33229"/>
    <cellStyle name="Normal 6 3 3 5 2 4 3" xfId="33230"/>
    <cellStyle name="Normal 6 3 3 5 2 4 3 2" xfId="33231"/>
    <cellStyle name="Normal 6 3 3 5 2 4 4" xfId="33232"/>
    <cellStyle name="Normal 6 3 3 5 2 5" xfId="33233"/>
    <cellStyle name="Normal 6 3 3 5 2 5 2" xfId="33234"/>
    <cellStyle name="Normal 6 3 3 5 2 5 2 2" xfId="33235"/>
    <cellStyle name="Normal 6 3 3 5 2 5 3" xfId="33236"/>
    <cellStyle name="Normal 6 3 3 5 2 6" xfId="33237"/>
    <cellStyle name="Normal 6 3 3 5 2 6 2" xfId="33238"/>
    <cellStyle name="Normal 6 3 3 5 2 7" xfId="33239"/>
    <cellStyle name="Normal 6 3 3 5 3" xfId="33240"/>
    <cellStyle name="Normal 6 3 3 5 3 2" xfId="33241"/>
    <cellStyle name="Normal 6 3 3 5 3 2 2" xfId="33242"/>
    <cellStyle name="Normal 6 3 3 5 3 2 2 2" xfId="33243"/>
    <cellStyle name="Normal 6 3 3 5 3 2 2 2 2" xfId="33244"/>
    <cellStyle name="Normal 6 3 3 5 3 2 2 3" xfId="33245"/>
    <cellStyle name="Normal 6 3 3 5 3 2 3" xfId="33246"/>
    <cellStyle name="Normal 6 3 3 5 3 2 3 2" xfId="33247"/>
    <cellStyle name="Normal 6 3 3 5 3 2 4" xfId="33248"/>
    <cellStyle name="Normal 6 3 3 5 3 3" xfId="33249"/>
    <cellStyle name="Normal 6 3 3 5 3 3 2" xfId="33250"/>
    <cellStyle name="Normal 6 3 3 5 3 3 2 2" xfId="33251"/>
    <cellStyle name="Normal 6 3 3 5 3 3 3" xfId="33252"/>
    <cellStyle name="Normal 6 3 3 5 3 4" xfId="33253"/>
    <cellStyle name="Normal 6 3 3 5 3 4 2" xfId="33254"/>
    <cellStyle name="Normal 6 3 3 5 3 5" xfId="33255"/>
    <cellStyle name="Normal 6 3 3 5 4" xfId="33256"/>
    <cellStyle name="Normal 6 3 3 5 4 2" xfId="33257"/>
    <cellStyle name="Normal 6 3 3 5 4 2 2" xfId="33258"/>
    <cellStyle name="Normal 6 3 3 5 4 2 2 2" xfId="33259"/>
    <cellStyle name="Normal 6 3 3 5 4 2 3" xfId="33260"/>
    <cellStyle name="Normal 6 3 3 5 4 3" xfId="33261"/>
    <cellStyle name="Normal 6 3 3 5 4 3 2" xfId="33262"/>
    <cellStyle name="Normal 6 3 3 5 4 4" xfId="33263"/>
    <cellStyle name="Normal 6 3 3 5 5" xfId="33264"/>
    <cellStyle name="Normal 6 3 3 5 5 2" xfId="33265"/>
    <cellStyle name="Normal 6 3 3 5 5 2 2" xfId="33266"/>
    <cellStyle name="Normal 6 3 3 5 5 2 2 2" xfId="33267"/>
    <cellStyle name="Normal 6 3 3 5 5 2 3" xfId="33268"/>
    <cellStyle name="Normal 6 3 3 5 5 3" xfId="33269"/>
    <cellStyle name="Normal 6 3 3 5 5 3 2" xfId="33270"/>
    <cellStyle name="Normal 6 3 3 5 5 4" xfId="33271"/>
    <cellStyle name="Normal 6 3 3 5 6" xfId="33272"/>
    <cellStyle name="Normal 6 3 3 5 6 2" xfId="33273"/>
    <cellStyle name="Normal 6 3 3 5 6 2 2" xfId="33274"/>
    <cellStyle name="Normal 6 3 3 5 6 3" xfId="33275"/>
    <cellStyle name="Normal 6 3 3 5 7" xfId="33276"/>
    <cellStyle name="Normal 6 3 3 5 7 2" xfId="33277"/>
    <cellStyle name="Normal 6 3 3 5 8" xfId="33278"/>
    <cellStyle name="Normal 6 3 3 6" xfId="33279"/>
    <cellStyle name="Normal 6 3 3 6 2" xfId="33280"/>
    <cellStyle name="Normal 6 3 3 6 2 2" xfId="33281"/>
    <cellStyle name="Normal 6 3 3 6 2 2 2" xfId="33282"/>
    <cellStyle name="Normal 6 3 3 6 2 2 2 2" xfId="33283"/>
    <cellStyle name="Normal 6 3 3 6 2 2 2 2 2" xfId="33284"/>
    <cellStyle name="Normal 6 3 3 6 2 2 2 3" xfId="33285"/>
    <cellStyle name="Normal 6 3 3 6 2 2 3" xfId="33286"/>
    <cellStyle name="Normal 6 3 3 6 2 2 3 2" xfId="33287"/>
    <cellStyle name="Normal 6 3 3 6 2 2 4" xfId="33288"/>
    <cellStyle name="Normal 6 3 3 6 2 3" xfId="33289"/>
    <cellStyle name="Normal 6 3 3 6 2 3 2" xfId="33290"/>
    <cellStyle name="Normal 6 3 3 6 2 3 2 2" xfId="33291"/>
    <cellStyle name="Normal 6 3 3 6 2 3 3" xfId="33292"/>
    <cellStyle name="Normal 6 3 3 6 2 4" xfId="33293"/>
    <cellStyle name="Normal 6 3 3 6 2 4 2" xfId="33294"/>
    <cellStyle name="Normal 6 3 3 6 2 5" xfId="33295"/>
    <cellStyle name="Normal 6 3 3 6 3" xfId="33296"/>
    <cellStyle name="Normal 6 3 3 6 3 2" xfId="33297"/>
    <cellStyle name="Normal 6 3 3 6 3 2 2" xfId="33298"/>
    <cellStyle name="Normal 6 3 3 6 3 2 2 2" xfId="33299"/>
    <cellStyle name="Normal 6 3 3 6 3 2 3" xfId="33300"/>
    <cellStyle name="Normal 6 3 3 6 3 3" xfId="33301"/>
    <cellStyle name="Normal 6 3 3 6 3 3 2" xfId="33302"/>
    <cellStyle name="Normal 6 3 3 6 3 4" xfId="33303"/>
    <cellStyle name="Normal 6 3 3 6 4" xfId="33304"/>
    <cellStyle name="Normal 6 3 3 6 4 2" xfId="33305"/>
    <cellStyle name="Normal 6 3 3 6 4 2 2" xfId="33306"/>
    <cellStyle name="Normal 6 3 3 6 4 2 2 2" xfId="33307"/>
    <cellStyle name="Normal 6 3 3 6 4 2 3" xfId="33308"/>
    <cellStyle name="Normal 6 3 3 6 4 3" xfId="33309"/>
    <cellStyle name="Normal 6 3 3 6 4 3 2" xfId="33310"/>
    <cellStyle name="Normal 6 3 3 6 4 4" xfId="33311"/>
    <cellStyle name="Normal 6 3 3 6 5" xfId="33312"/>
    <cellStyle name="Normal 6 3 3 6 5 2" xfId="33313"/>
    <cellStyle name="Normal 6 3 3 6 5 2 2" xfId="33314"/>
    <cellStyle name="Normal 6 3 3 6 5 3" xfId="33315"/>
    <cellStyle name="Normal 6 3 3 6 6" xfId="33316"/>
    <cellStyle name="Normal 6 3 3 6 6 2" xfId="33317"/>
    <cellStyle name="Normal 6 3 3 6 7" xfId="33318"/>
    <cellStyle name="Normal 6 3 3 7" xfId="33319"/>
    <cellStyle name="Normal 6 3 3 7 2" xfId="33320"/>
    <cellStyle name="Normal 6 3 3 7 2 2" xfId="33321"/>
    <cellStyle name="Normal 6 3 3 7 2 2 2" xfId="33322"/>
    <cellStyle name="Normal 6 3 3 7 2 2 2 2" xfId="33323"/>
    <cellStyle name="Normal 6 3 3 7 2 2 3" xfId="33324"/>
    <cellStyle name="Normal 6 3 3 7 2 3" xfId="33325"/>
    <cellStyle name="Normal 6 3 3 7 2 3 2" xfId="33326"/>
    <cellStyle name="Normal 6 3 3 7 2 4" xfId="33327"/>
    <cellStyle name="Normal 6 3 3 7 3" xfId="33328"/>
    <cellStyle name="Normal 6 3 3 7 3 2" xfId="33329"/>
    <cellStyle name="Normal 6 3 3 7 3 2 2" xfId="33330"/>
    <cellStyle name="Normal 6 3 3 7 3 2 2 2" xfId="33331"/>
    <cellStyle name="Normal 6 3 3 7 3 2 3" xfId="33332"/>
    <cellStyle name="Normal 6 3 3 7 3 3" xfId="33333"/>
    <cellStyle name="Normal 6 3 3 7 3 3 2" xfId="33334"/>
    <cellStyle name="Normal 6 3 3 7 3 4" xfId="33335"/>
    <cellStyle name="Normal 6 3 3 7 4" xfId="33336"/>
    <cellStyle name="Normal 6 3 3 7 4 2" xfId="33337"/>
    <cellStyle name="Normal 6 3 3 7 4 2 2" xfId="33338"/>
    <cellStyle name="Normal 6 3 3 7 4 3" xfId="33339"/>
    <cellStyle name="Normal 6 3 3 7 5" xfId="33340"/>
    <cellStyle name="Normal 6 3 3 7 5 2" xfId="33341"/>
    <cellStyle name="Normal 6 3 3 7 6" xfId="33342"/>
    <cellStyle name="Normal 6 3 3 8" xfId="33343"/>
    <cellStyle name="Normal 6 3 3 8 2" xfId="33344"/>
    <cellStyle name="Normal 6 3 3 8 2 2" xfId="33345"/>
    <cellStyle name="Normal 6 3 3 8 2 2 2" xfId="33346"/>
    <cellStyle name="Normal 6 3 3 8 2 3" xfId="33347"/>
    <cellStyle name="Normal 6 3 3 8 3" xfId="33348"/>
    <cellStyle name="Normal 6 3 3 8 3 2" xfId="33349"/>
    <cellStyle name="Normal 6 3 3 8 4" xfId="33350"/>
    <cellStyle name="Normal 6 3 3 9" xfId="33351"/>
    <cellStyle name="Normal 6 3 3 9 2" xfId="33352"/>
    <cellStyle name="Normal 6 3 3 9 2 2" xfId="33353"/>
    <cellStyle name="Normal 6 3 3 9 2 2 2" xfId="33354"/>
    <cellStyle name="Normal 6 3 3 9 2 3" xfId="33355"/>
    <cellStyle name="Normal 6 3 3 9 3" xfId="33356"/>
    <cellStyle name="Normal 6 3 3 9 3 2" xfId="33357"/>
    <cellStyle name="Normal 6 3 3 9 4" xfId="33358"/>
    <cellStyle name="Normal 6 3 4" xfId="33359"/>
    <cellStyle name="Normal 6 3 4 2" xfId="33360"/>
    <cellStyle name="Normal 6 3 4 2 2" xfId="33361"/>
    <cellStyle name="Normal 6 3 4 2 2 2" xfId="33362"/>
    <cellStyle name="Normal 6 3 4 2 2 2 2" xfId="33363"/>
    <cellStyle name="Normal 6 3 4 2 2 2 2 2" xfId="33364"/>
    <cellStyle name="Normal 6 3 4 2 2 2 2 2 2" xfId="33365"/>
    <cellStyle name="Normal 6 3 4 2 2 2 2 3" xfId="33366"/>
    <cellStyle name="Normal 6 3 4 2 2 2 3" xfId="33367"/>
    <cellStyle name="Normal 6 3 4 2 2 2 3 2" xfId="33368"/>
    <cellStyle name="Normal 6 3 4 2 2 2 4" xfId="33369"/>
    <cellStyle name="Normal 6 3 4 2 2 3" xfId="33370"/>
    <cellStyle name="Normal 6 3 4 2 2 3 2" xfId="33371"/>
    <cellStyle name="Normal 6 3 4 2 2 3 2 2" xfId="33372"/>
    <cellStyle name="Normal 6 3 4 2 2 3 3" xfId="33373"/>
    <cellStyle name="Normal 6 3 4 2 2 4" xfId="33374"/>
    <cellStyle name="Normal 6 3 4 2 2 4 2" xfId="33375"/>
    <cellStyle name="Normal 6 3 4 2 2 5" xfId="33376"/>
    <cellStyle name="Normal 6 3 4 2 3" xfId="33377"/>
    <cellStyle name="Normal 6 3 4 2 3 2" xfId="33378"/>
    <cellStyle name="Normal 6 3 4 2 3 2 2" xfId="33379"/>
    <cellStyle name="Normal 6 3 4 2 3 2 2 2" xfId="33380"/>
    <cellStyle name="Normal 6 3 4 2 3 2 3" xfId="33381"/>
    <cellStyle name="Normal 6 3 4 2 3 3" xfId="33382"/>
    <cellStyle name="Normal 6 3 4 2 3 3 2" xfId="33383"/>
    <cellStyle name="Normal 6 3 4 2 3 4" xfId="33384"/>
    <cellStyle name="Normal 6 3 4 2 4" xfId="33385"/>
    <cellStyle name="Normal 6 3 4 2 4 2" xfId="33386"/>
    <cellStyle name="Normal 6 3 4 2 4 2 2" xfId="33387"/>
    <cellStyle name="Normal 6 3 4 2 4 2 2 2" xfId="33388"/>
    <cellStyle name="Normal 6 3 4 2 4 2 3" xfId="33389"/>
    <cellStyle name="Normal 6 3 4 2 4 3" xfId="33390"/>
    <cellStyle name="Normal 6 3 4 2 4 3 2" xfId="33391"/>
    <cellStyle name="Normal 6 3 4 2 4 4" xfId="33392"/>
    <cellStyle name="Normal 6 3 4 2 5" xfId="33393"/>
    <cellStyle name="Normal 6 3 4 2 5 2" xfId="33394"/>
    <cellStyle name="Normal 6 3 4 2 5 2 2" xfId="33395"/>
    <cellStyle name="Normal 6 3 4 2 5 3" xfId="33396"/>
    <cellStyle name="Normal 6 3 4 2 6" xfId="33397"/>
    <cellStyle name="Normal 6 3 4 2 6 2" xfId="33398"/>
    <cellStyle name="Normal 6 3 4 2 7" xfId="33399"/>
    <cellStyle name="Normal 6 3 4 3" xfId="33400"/>
    <cellStyle name="Normal 6 3 4 3 2" xfId="33401"/>
    <cellStyle name="Normal 6 3 4 3 2 2" xfId="33402"/>
    <cellStyle name="Normal 6 3 4 3 2 2 2" xfId="33403"/>
    <cellStyle name="Normal 6 3 4 3 2 2 2 2" xfId="33404"/>
    <cellStyle name="Normal 6 3 4 3 2 2 3" xfId="33405"/>
    <cellStyle name="Normal 6 3 4 3 2 3" xfId="33406"/>
    <cellStyle name="Normal 6 3 4 3 2 3 2" xfId="33407"/>
    <cellStyle name="Normal 6 3 4 3 2 4" xfId="33408"/>
    <cellStyle name="Normal 6 3 4 3 3" xfId="33409"/>
    <cellStyle name="Normal 6 3 4 3 3 2" xfId="33410"/>
    <cellStyle name="Normal 6 3 4 3 3 2 2" xfId="33411"/>
    <cellStyle name="Normal 6 3 4 3 3 2 2 2" xfId="33412"/>
    <cellStyle name="Normal 6 3 4 3 3 2 3" xfId="33413"/>
    <cellStyle name="Normal 6 3 4 3 3 3" xfId="33414"/>
    <cellStyle name="Normal 6 3 4 3 3 3 2" xfId="33415"/>
    <cellStyle name="Normal 6 3 4 3 3 4" xfId="33416"/>
    <cellStyle name="Normal 6 3 4 3 4" xfId="33417"/>
    <cellStyle name="Normal 6 3 4 3 4 2" xfId="33418"/>
    <cellStyle name="Normal 6 3 4 3 4 2 2" xfId="33419"/>
    <cellStyle name="Normal 6 3 4 3 4 3" xfId="33420"/>
    <cellStyle name="Normal 6 3 4 3 5" xfId="33421"/>
    <cellStyle name="Normal 6 3 4 3 5 2" xfId="33422"/>
    <cellStyle name="Normal 6 3 4 3 6" xfId="33423"/>
    <cellStyle name="Normal 6 3 4 4" xfId="33424"/>
    <cellStyle name="Normal 6 3 4 4 2" xfId="33425"/>
    <cellStyle name="Normal 6 3 4 4 2 2" xfId="33426"/>
    <cellStyle name="Normal 6 3 4 4 2 2 2" xfId="33427"/>
    <cellStyle name="Normal 6 3 4 4 2 3" xfId="33428"/>
    <cellStyle name="Normal 6 3 4 4 3" xfId="33429"/>
    <cellStyle name="Normal 6 3 4 4 3 2" xfId="33430"/>
    <cellStyle name="Normal 6 3 4 4 4" xfId="33431"/>
    <cellStyle name="Normal 6 3 4 5" xfId="33432"/>
    <cellStyle name="Normal 6 3 4 5 2" xfId="33433"/>
    <cellStyle name="Normal 6 3 4 5 2 2" xfId="33434"/>
    <cellStyle name="Normal 6 3 4 5 2 2 2" xfId="33435"/>
    <cellStyle name="Normal 6 3 4 5 2 3" xfId="33436"/>
    <cellStyle name="Normal 6 3 4 5 3" xfId="33437"/>
    <cellStyle name="Normal 6 3 4 5 3 2" xfId="33438"/>
    <cellStyle name="Normal 6 3 4 5 4" xfId="33439"/>
    <cellStyle name="Normal 6 3 4 6" xfId="33440"/>
    <cellStyle name="Normal 6 3 4 6 2" xfId="33441"/>
    <cellStyle name="Normal 6 3 4 6 2 2" xfId="33442"/>
    <cellStyle name="Normal 6 3 4 6 3" xfId="33443"/>
    <cellStyle name="Normal 6 3 4 7" xfId="33444"/>
    <cellStyle name="Normal 6 3 4 7 2" xfId="33445"/>
    <cellStyle name="Normal 6 3 4 8" xfId="33446"/>
    <cellStyle name="Normal 6 3 4 9" xfId="33447"/>
    <cellStyle name="Normal 6 3 5" xfId="33448"/>
    <cellStyle name="Normal 6 3 5 2" xfId="33449"/>
    <cellStyle name="Normal 6 3 5 2 2" xfId="33450"/>
    <cellStyle name="Normal 6 3 5 2 2 2" xfId="33451"/>
    <cellStyle name="Normal 6 3 5 2 2 2 2" xfId="33452"/>
    <cellStyle name="Normal 6 3 5 2 2 2 2 2" xfId="33453"/>
    <cellStyle name="Normal 6 3 5 2 2 2 2 2 2" xfId="33454"/>
    <cellStyle name="Normal 6 3 5 2 2 2 2 3" xfId="33455"/>
    <cellStyle name="Normal 6 3 5 2 2 2 3" xfId="33456"/>
    <cellStyle name="Normal 6 3 5 2 2 2 3 2" xfId="33457"/>
    <cellStyle name="Normal 6 3 5 2 2 2 4" xfId="33458"/>
    <cellStyle name="Normal 6 3 5 2 2 3" xfId="33459"/>
    <cellStyle name="Normal 6 3 5 2 2 3 2" xfId="33460"/>
    <cellStyle name="Normal 6 3 5 2 2 3 2 2" xfId="33461"/>
    <cellStyle name="Normal 6 3 5 2 2 3 3" xfId="33462"/>
    <cellStyle name="Normal 6 3 5 2 2 4" xfId="33463"/>
    <cellStyle name="Normal 6 3 5 2 2 4 2" xfId="33464"/>
    <cellStyle name="Normal 6 3 5 2 2 5" xfId="33465"/>
    <cellStyle name="Normal 6 3 5 2 3" xfId="33466"/>
    <cellStyle name="Normal 6 3 5 2 3 2" xfId="33467"/>
    <cellStyle name="Normal 6 3 5 2 3 2 2" xfId="33468"/>
    <cellStyle name="Normal 6 3 5 2 3 2 2 2" xfId="33469"/>
    <cellStyle name="Normal 6 3 5 2 3 2 3" xfId="33470"/>
    <cellStyle name="Normal 6 3 5 2 3 3" xfId="33471"/>
    <cellStyle name="Normal 6 3 5 2 3 3 2" xfId="33472"/>
    <cellStyle name="Normal 6 3 5 2 3 4" xfId="33473"/>
    <cellStyle name="Normal 6 3 5 2 4" xfId="33474"/>
    <cellStyle name="Normal 6 3 5 2 4 2" xfId="33475"/>
    <cellStyle name="Normal 6 3 5 2 4 2 2" xfId="33476"/>
    <cellStyle name="Normal 6 3 5 2 4 2 2 2" xfId="33477"/>
    <cellStyle name="Normal 6 3 5 2 4 2 3" xfId="33478"/>
    <cellStyle name="Normal 6 3 5 2 4 3" xfId="33479"/>
    <cellStyle name="Normal 6 3 5 2 4 3 2" xfId="33480"/>
    <cellStyle name="Normal 6 3 5 2 4 4" xfId="33481"/>
    <cellStyle name="Normal 6 3 5 2 5" xfId="33482"/>
    <cellStyle name="Normal 6 3 5 2 5 2" xfId="33483"/>
    <cellStyle name="Normal 6 3 5 2 5 2 2" xfId="33484"/>
    <cellStyle name="Normal 6 3 5 2 5 3" xfId="33485"/>
    <cellStyle name="Normal 6 3 5 2 6" xfId="33486"/>
    <cellStyle name="Normal 6 3 5 2 6 2" xfId="33487"/>
    <cellStyle name="Normal 6 3 5 2 7" xfId="33488"/>
    <cellStyle name="Normal 6 3 5 3" xfId="33489"/>
    <cellStyle name="Normal 6 3 5 3 2" xfId="33490"/>
    <cellStyle name="Normal 6 3 5 3 2 2" xfId="33491"/>
    <cellStyle name="Normal 6 3 5 3 2 2 2" xfId="33492"/>
    <cellStyle name="Normal 6 3 5 3 2 2 2 2" xfId="33493"/>
    <cellStyle name="Normal 6 3 5 3 2 2 3" xfId="33494"/>
    <cellStyle name="Normal 6 3 5 3 2 3" xfId="33495"/>
    <cellStyle name="Normal 6 3 5 3 2 3 2" xfId="33496"/>
    <cellStyle name="Normal 6 3 5 3 2 4" xfId="33497"/>
    <cellStyle name="Normal 6 3 5 3 3" xfId="33498"/>
    <cellStyle name="Normal 6 3 5 3 3 2" xfId="33499"/>
    <cellStyle name="Normal 6 3 5 3 3 2 2" xfId="33500"/>
    <cellStyle name="Normal 6 3 5 3 3 2 2 2" xfId="33501"/>
    <cellStyle name="Normal 6 3 5 3 3 2 3" xfId="33502"/>
    <cellStyle name="Normal 6 3 5 3 3 3" xfId="33503"/>
    <cellStyle name="Normal 6 3 5 3 3 3 2" xfId="33504"/>
    <cellStyle name="Normal 6 3 5 3 3 4" xfId="33505"/>
    <cellStyle name="Normal 6 3 5 3 4" xfId="33506"/>
    <cellStyle name="Normal 6 3 5 3 4 2" xfId="33507"/>
    <cellStyle name="Normal 6 3 5 3 4 2 2" xfId="33508"/>
    <cellStyle name="Normal 6 3 5 3 4 3" xfId="33509"/>
    <cellStyle name="Normal 6 3 5 3 5" xfId="33510"/>
    <cellStyle name="Normal 6 3 5 3 5 2" xfId="33511"/>
    <cellStyle name="Normal 6 3 5 3 6" xfId="33512"/>
    <cellStyle name="Normal 6 3 5 4" xfId="33513"/>
    <cellStyle name="Normal 6 3 5 4 2" xfId="33514"/>
    <cellStyle name="Normal 6 3 5 4 2 2" xfId="33515"/>
    <cellStyle name="Normal 6 3 5 4 2 2 2" xfId="33516"/>
    <cellStyle name="Normal 6 3 5 4 2 3" xfId="33517"/>
    <cellStyle name="Normal 6 3 5 4 3" xfId="33518"/>
    <cellStyle name="Normal 6 3 5 4 3 2" xfId="33519"/>
    <cellStyle name="Normal 6 3 5 4 4" xfId="33520"/>
    <cellStyle name="Normal 6 3 5 5" xfId="33521"/>
    <cellStyle name="Normal 6 3 5 5 2" xfId="33522"/>
    <cellStyle name="Normal 6 3 5 5 2 2" xfId="33523"/>
    <cellStyle name="Normal 6 3 5 5 2 2 2" xfId="33524"/>
    <cellStyle name="Normal 6 3 5 5 2 3" xfId="33525"/>
    <cellStyle name="Normal 6 3 5 5 3" xfId="33526"/>
    <cellStyle name="Normal 6 3 5 5 3 2" xfId="33527"/>
    <cellStyle name="Normal 6 3 5 5 4" xfId="33528"/>
    <cellStyle name="Normal 6 3 5 6" xfId="33529"/>
    <cellStyle name="Normal 6 3 5 6 2" xfId="33530"/>
    <cellStyle name="Normal 6 3 5 6 2 2" xfId="33531"/>
    <cellStyle name="Normal 6 3 5 6 3" xfId="33532"/>
    <cellStyle name="Normal 6 3 5 7" xfId="33533"/>
    <cellStyle name="Normal 6 3 5 7 2" xfId="33534"/>
    <cellStyle name="Normal 6 3 5 8" xfId="33535"/>
    <cellStyle name="Normal 6 3 5 9" xfId="33536"/>
    <cellStyle name="Normal 6 3 6" xfId="33537"/>
    <cellStyle name="Normal 6 3 6 2" xfId="33538"/>
    <cellStyle name="Normal 6 3 6 2 2" xfId="33539"/>
    <cellStyle name="Normal 6 3 6 2 2 2" xfId="33540"/>
    <cellStyle name="Normal 6 3 6 2 2 2 2" xfId="33541"/>
    <cellStyle name="Normal 6 3 6 2 2 2 2 2" xfId="33542"/>
    <cellStyle name="Normal 6 3 6 2 2 2 2 2 2" xfId="33543"/>
    <cellStyle name="Normal 6 3 6 2 2 2 2 3" xfId="33544"/>
    <cellStyle name="Normal 6 3 6 2 2 2 3" xfId="33545"/>
    <cellStyle name="Normal 6 3 6 2 2 2 3 2" xfId="33546"/>
    <cellStyle name="Normal 6 3 6 2 2 2 4" xfId="33547"/>
    <cellStyle name="Normal 6 3 6 2 2 3" xfId="33548"/>
    <cellStyle name="Normal 6 3 6 2 2 3 2" xfId="33549"/>
    <cellStyle name="Normal 6 3 6 2 2 3 2 2" xfId="33550"/>
    <cellStyle name="Normal 6 3 6 2 2 3 3" xfId="33551"/>
    <cellStyle name="Normal 6 3 6 2 2 4" xfId="33552"/>
    <cellStyle name="Normal 6 3 6 2 2 4 2" xfId="33553"/>
    <cellStyle name="Normal 6 3 6 2 2 5" xfId="33554"/>
    <cellStyle name="Normal 6 3 6 2 3" xfId="33555"/>
    <cellStyle name="Normal 6 3 6 2 3 2" xfId="33556"/>
    <cellStyle name="Normal 6 3 6 2 3 2 2" xfId="33557"/>
    <cellStyle name="Normal 6 3 6 2 3 2 2 2" xfId="33558"/>
    <cellStyle name="Normal 6 3 6 2 3 2 3" xfId="33559"/>
    <cellStyle name="Normal 6 3 6 2 3 3" xfId="33560"/>
    <cellStyle name="Normal 6 3 6 2 3 3 2" xfId="33561"/>
    <cellStyle name="Normal 6 3 6 2 3 4" xfId="33562"/>
    <cellStyle name="Normal 6 3 6 2 4" xfId="33563"/>
    <cellStyle name="Normal 6 3 6 2 4 2" xfId="33564"/>
    <cellStyle name="Normal 6 3 6 2 4 2 2" xfId="33565"/>
    <cellStyle name="Normal 6 3 6 2 4 2 2 2" xfId="33566"/>
    <cellStyle name="Normal 6 3 6 2 4 2 3" xfId="33567"/>
    <cellStyle name="Normal 6 3 6 2 4 3" xfId="33568"/>
    <cellStyle name="Normal 6 3 6 2 4 3 2" xfId="33569"/>
    <cellStyle name="Normal 6 3 6 2 4 4" xfId="33570"/>
    <cellStyle name="Normal 6 3 6 2 5" xfId="33571"/>
    <cellStyle name="Normal 6 3 6 2 5 2" xfId="33572"/>
    <cellStyle name="Normal 6 3 6 2 5 2 2" xfId="33573"/>
    <cellStyle name="Normal 6 3 6 2 5 3" xfId="33574"/>
    <cellStyle name="Normal 6 3 6 2 6" xfId="33575"/>
    <cellStyle name="Normal 6 3 6 2 6 2" xfId="33576"/>
    <cellStyle name="Normal 6 3 6 2 7" xfId="33577"/>
    <cellStyle name="Normal 6 3 6 3" xfId="33578"/>
    <cellStyle name="Normal 6 3 6 3 2" xfId="33579"/>
    <cellStyle name="Normal 6 3 6 3 2 2" xfId="33580"/>
    <cellStyle name="Normal 6 3 6 3 2 2 2" xfId="33581"/>
    <cellStyle name="Normal 6 3 6 3 2 2 2 2" xfId="33582"/>
    <cellStyle name="Normal 6 3 6 3 2 2 3" xfId="33583"/>
    <cellStyle name="Normal 6 3 6 3 2 3" xfId="33584"/>
    <cellStyle name="Normal 6 3 6 3 2 3 2" xfId="33585"/>
    <cellStyle name="Normal 6 3 6 3 2 4" xfId="33586"/>
    <cellStyle name="Normal 6 3 6 3 3" xfId="33587"/>
    <cellStyle name="Normal 6 3 6 3 3 2" xfId="33588"/>
    <cellStyle name="Normal 6 3 6 3 3 2 2" xfId="33589"/>
    <cellStyle name="Normal 6 3 6 3 3 3" xfId="33590"/>
    <cellStyle name="Normal 6 3 6 3 4" xfId="33591"/>
    <cellStyle name="Normal 6 3 6 3 4 2" xfId="33592"/>
    <cellStyle name="Normal 6 3 6 3 5" xfId="33593"/>
    <cellStyle name="Normal 6 3 6 4" xfId="33594"/>
    <cellStyle name="Normal 6 3 6 4 2" xfId="33595"/>
    <cellStyle name="Normal 6 3 6 4 2 2" xfId="33596"/>
    <cellStyle name="Normal 6 3 6 4 2 2 2" xfId="33597"/>
    <cellStyle name="Normal 6 3 6 4 2 3" xfId="33598"/>
    <cellStyle name="Normal 6 3 6 4 3" xfId="33599"/>
    <cellStyle name="Normal 6 3 6 4 3 2" xfId="33600"/>
    <cellStyle name="Normal 6 3 6 4 4" xfId="33601"/>
    <cellStyle name="Normal 6 3 6 5" xfId="33602"/>
    <cellStyle name="Normal 6 3 6 5 2" xfId="33603"/>
    <cellStyle name="Normal 6 3 6 5 2 2" xfId="33604"/>
    <cellStyle name="Normal 6 3 6 5 2 2 2" xfId="33605"/>
    <cellStyle name="Normal 6 3 6 5 2 3" xfId="33606"/>
    <cellStyle name="Normal 6 3 6 5 3" xfId="33607"/>
    <cellStyle name="Normal 6 3 6 5 3 2" xfId="33608"/>
    <cellStyle name="Normal 6 3 6 5 4" xfId="33609"/>
    <cellStyle name="Normal 6 3 6 6" xfId="33610"/>
    <cellStyle name="Normal 6 3 6 6 2" xfId="33611"/>
    <cellStyle name="Normal 6 3 6 6 2 2" xfId="33612"/>
    <cellStyle name="Normal 6 3 6 6 3" xfId="33613"/>
    <cellStyle name="Normal 6 3 6 7" xfId="33614"/>
    <cellStyle name="Normal 6 3 6 7 2" xfId="33615"/>
    <cellStyle name="Normal 6 3 6 8" xfId="33616"/>
    <cellStyle name="Normal 6 3 7" xfId="33617"/>
    <cellStyle name="Normal 6 3 7 2" xfId="33618"/>
    <cellStyle name="Normal 6 3 7 2 2" xfId="33619"/>
    <cellStyle name="Normal 6 3 7 2 2 2" xfId="33620"/>
    <cellStyle name="Normal 6 3 7 2 2 2 2" xfId="33621"/>
    <cellStyle name="Normal 6 3 7 2 2 2 2 2" xfId="33622"/>
    <cellStyle name="Normal 6 3 7 2 2 2 2 2 2" xfId="33623"/>
    <cellStyle name="Normal 6 3 7 2 2 2 2 3" xfId="33624"/>
    <cellStyle name="Normal 6 3 7 2 2 2 3" xfId="33625"/>
    <cellStyle name="Normal 6 3 7 2 2 2 3 2" xfId="33626"/>
    <cellStyle name="Normal 6 3 7 2 2 2 4" xfId="33627"/>
    <cellStyle name="Normal 6 3 7 2 2 3" xfId="33628"/>
    <cellStyle name="Normal 6 3 7 2 2 3 2" xfId="33629"/>
    <cellStyle name="Normal 6 3 7 2 2 3 2 2" xfId="33630"/>
    <cellStyle name="Normal 6 3 7 2 2 3 3" xfId="33631"/>
    <cellStyle name="Normal 6 3 7 2 2 4" xfId="33632"/>
    <cellStyle name="Normal 6 3 7 2 2 4 2" xfId="33633"/>
    <cellStyle name="Normal 6 3 7 2 2 5" xfId="33634"/>
    <cellStyle name="Normal 6 3 7 2 3" xfId="33635"/>
    <cellStyle name="Normal 6 3 7 2 3 2" xfId="33636"/>
    <cellStyle name="Normal 6 3 7 2 3 2 2" xfId="33637"/>
    <cellStyle name="Normal 6 3 7 2 3 2 2 2" xfId="33638"/>
    <cellStyle name="Normal 6 3 7 2 3 2 3" xfId="33639"/>
    <cellStyle name="Normal 6 3 7 2 3 3" xfId="33640"/>
    <cellStyle name="Normal 6 3 7 2 3 3 2" xfId="33641"/>
    <cellStyle name="Normal 6 3 7 2 3 4" xfId="33642"/>
    <cellStyle name="Normal 6 3 7 2 4" xfId="33643"/>
    <cellStyle name="Normal 6 3 7 2 4 2" xfId="33644"/>
    <cellStyle name="Normal 6 3 7 2 4 2 2" xfId="33645"/>
    <cellStyle name="Normal 6 3 7 2 4 2 2 2" xfId="33646"/>
    <cellStyle name="Normal 6 3 7 2 4 2 3" xfId="33647"/>
    <cellStyle name="Normal 6 3 7 2 4 3" xfId="33648"/>
    <cellStyle name="Normal 6 3 7 2 4 3 2" xfId="33649"/>
    <cellStyle name="Normal 6 3 7 2 4 4" xfId="33650"/>
    <cellStyle name="Normal 6 3 7 2 5" xfId="33651"/>
    <cellStyle name="Normal 6 3 7 2 5 2" xfId="33652"/>
    <cellStyle name="Normal 6 3 7 2 5 2 2" xfId="33653"/>
    <cellStyle name="Normal 6 3 7 2 5 3" xfId="33654"/>
    <cellStyle name="Normal 6 3 7 2 6" xfId="33655"/>
    <cellStyle name="Normal 6 3 7 2 6 2" xfId="33656"/>
    <cellStyle name="Normal 6 3 7 2 7" xfId="33657"/>
    <cellStyle name="Normal 6 3 7 3" xfId="33658"/>
    <cellStyle name="Normal 6 3 7 3 2" xfId="33659"/>
    <cellStyle name="Normal 6 3 7 3 2 2" xfId="33660"/>
    <cellStyle name="Normal 6 3 7 3 2 2 2" xfId="33661"/>
    <cellStyle name="Normal 6 3 7 3 2 2 2 2" xfId="33662"/>
    <cellStyle name="Normal 6 3 7 3 2 2 3" xfId="33663"/>
    <cellStyle name="Normal 6 3 7 3 2 3" xfId="33664"/>
    <cellStyle name="Normal 6 3 7 3 2 3 2" xfId="33665"/>
    <cellStyle name="Normal 6 3 7 3 2 4" xfId="33666"/>
    <cellStyle name="Normal 6 3 7 3 3" xfId="33667"/>
    <cellStyle name="Normal 6 3 7 3 3 2" xfId="33668"/>
    <cellStyle name="Normal 6 3 7 3 3 2 2" xfId="33669"/>
    <cellStyle name="Normal 6 3 7 3 3 3" xfId="33670"/>
    <cellStyle name="Normal 6 3 7 3 4" xfId="33671"/>
    <cellStyle name="Normal 6 3 7 3 4 2" xfId="33672"/>
    <cellStyle name="Normal 6 3 7 3 5" xfId="33673"/>
    <cellStyle name="Normal 6 3 7 4" xfId="33674"/>
    <cellStyle name="Normal 6 3 7 4 2" xfId="33675"/>
    <cellStyle name="Normal 6 3 7 4 2 2" xfId="33676"/>
    <cellStyle name="Normal 6 3 7 4 2 2 2" xfId="33677"/>
    <cellStyle name="Normal 6 3 7 4 2 3" xfId="33678"/>
    <cellStyle name="Normal 6 3 7 4 3" xfId="33679"/>
    <cellStyle name="Normal 6 3 7 4 3 2" xfId="33680"/>
    <cellStyle name="Normal 6 3 7 4 4" xfId="33681"/>
    <cellStyle name="Normal 6 3 7 5" xfId="33682"/>
    <cellStyle name="Normal 6 3 7 5 2" xfId="33683"/>
    <cellStyle name="Normal 6 3 7 5 2 2" xfId="33684"/>
    <cellStyle name="Normal 6 3 7 5 2 2 2" xfId="33685"/>
    <cellStyle name="Normal 6 3 7 5 2 3" xfId="33686"/>
    <cellStyle name="Normal 6 3 7 5 3" xfId="33687"/>
    <cellStyle name="Normal 6 3 7 5 3 2" xfId="33688"/>
    <cellStyle name="Normal 6 3 7 5 4" xfId="33689"/>
    <cellStyle name="Normal 6 3 7 6" xfId="33690"/>
    <cellStyle name="Normal 6 3 7 6 2" xfId="33691"/>
    <cellStyle name="Normal 6 3 7 6 2 2" xfId="33692"/>
    <cellStyle name="Normal 6 3 7 6 3" xfId="33693"/>
    <cellStyle name="Normal 6 3 7 7" xfId="33694"/>
    <cellStyle name="Normal 6 3 7 7 2" xfId="33695"/>
    <cellStyle name="Normal 6 3 7 8" xfId="33696"/>
    <cellStyle name="Normal 6 3 8" xfId="33697"/>
    <cellStyle name="Normal 6 3 8 2" xfId="33698"/>
    <cellStyle name="Normal 6 3 8 2 2" xfId="33699"/>
    <cellStyle name="Normal 6 3 8 2 2 2" xfId="33700"/>
    <cellStyle name="Normal 6 3 8 2 2 2 2" xfId="33701"/>
    <cellStyle name="Normal 6 3 8 2 2 2 2 2" xfId="33702"/>
    <cellStyle name="Normal 6 3 8 2 2 2 3" xfId="33703"/>
    <cellStyle name="Normal 6 3 8 2 2 3" xfId="33704"/>
    <cellStyle name="Normal 6 3 8 2 2 3 2" xfId="33705"/>
    <cellStyle name="Normal 6 3 8 2 2 4" xfId="33706"/>
    <cellStyle name="Normal 6 3 8 2 3" xfId="33707"/>
    <cellStyle name="Normal 6 3 8 2 3 2" xfId="33708"/>
    <cellStyle name="Normal 6 3 8 2 3 2 2" xfId="33709"/>
    <cellStyle name="Normal 6 3 8 2 3 3" xfId="33710"/>
    <cellStyle name="Normal 6 3 8 2 4" xfId="33711"/>
    <cellStyle name="Normal 6 3 8 2 4 2" xfId="33712"/>
    <cellStyle name="Normal 6 3 8 2 5" xfId="33713"/>
    <cellStyle name="Normal 6 3 8 3" xfId="33714"/>
    <cellStyle name="Normal 6 3 8 3 2" xfId="33715"/>
    <cellStyle name="Normal 6 3 8 3 2 2" xfId="33716"/>
    <cellStyle name="Normal 6 3 8 3 2 2 2" xfId="33717"/>
    <cellStyle name="Normal 6 3 8 3 2 3" xfId="33718"/>
    <cellStyle name="Normal 6 3 8 3 3" xfId="33719"/>
    <cellStyle name="Normal 6 3 8 3 3 2" xfId="33720"/>
    <cellStyle name="Normal 6 3 8 3 4" xfId="33721"/>
    <cellStyle name="Normal 6 3 8 4" xfId="33722"/>
    <cellStyle name="Normal 6 3 8 4 2" xfId="33723"/>
    <cellStyle name="Normal 6 3 8 4 2 2" xfId="33724"/>
    <cellStyle name="Normal 6 3 8 4 2 2 2" xfId="33725"/>
    <cellStyle name="Normal 6 3 8 4 2 3" xfId="33726"/>
    <cellStyle name="Normal 6 3 8 4 3" xfId="33727"/>
    <cellStyle name="Normal 6 3 8 4 3 2" xfId="33728"/>
    <cellStyle name="Normal 6 3 8 4 4" xfId="33729"/>
    <cellStyle name="Normal 6 3 8 5" xfId="33730"/>
    <cellStyle name="Normal 6 3 8 5 2" xfId="33731"/>
    <cellStyle name="Normal 6 3 8 5 2 2" xfId="33732"/>
    <cellStyle name="Normal 6 3 8 5 3" xfId="33733"/>
    <cellStyle name="Normal 6 3 8 6" xfId="33734"/>
    <cellStyle name="Normal 6 3 8 6 2" xfId="33735"/>
    <cellStyle name="Normal 6 3 8 7" xfId="33736"/>
    <cellStyle name="Normal 6 3 9" xfId="33737"/>
    <cellStyle name="Normal 6 3 9 2" xfId="33738"/>
    <cellStyle name="Normal 6 3 9 2 2" xfId="33739"/>
    <cellStyle name="Normal 6 3 9 2 2 2" xfId="33740"/>
    <cellStyle name="Normal 6 3 9 2 2 2 2" xfId="33741"/>
    <cellStyle name="Normal 6 3 9 2 2 3" xfId="33742"/>
    <cellStyle name="Normal 6 3 9 2 3" xfId="33743"/>
    <cellStyle name="Normal 6 3 9 2 3 2" xfId="33744"/>
    <cellStyle name="Normal 6 3 9 2 4" xfId="33745"/>
    <cellStyle name="Normal 6 3 9 3" xfId="33746"/>
    <cellStyle name="Normal 6 3 9 3 2" xfId="33747"/>
    <cellStyle name="Normal 6 3 9 3 2 2" xfId="33748"/>
    <cellStyle name="Normal 6 3 9 3 2 2 2" xfId="33749"/>
    <cellStyle name="Normal 6 3 9 3 2 3" xfId="33750"/>
    <cellStyle name="Normal 6 3 9 3 3" xfId="33751"/>
    <cellStyle name="Normal 6 3 9 3 3 2" xfId="33752"/>
    <cellStyle name="Normal 6 3 9 3 4" xfId="33753"/>
    <cellStyle name="Normal 6 3 9 4" xfId="33754"/>
    <cellStyle name="Normal 6 3 9 4 2" xfId="33755"/>
    <cellStyle name="Normal 6 3 9 4 2 2" xfId="33756"/>
    <cellStyle name="Normal 6 3 9 4 3" xfId="33757"/>
    <cellStyle name="Normal 6 3 9 5" xfId="33758"/>
    <cellStyle name="Normal 6 3 9 5 2" xfId="33759"/>
    <cellStyle name="Normal 6 3 9 6" xfId="33760"/>
    <cellStyle name="Normal 6 4" xfId="33761"/>
    <cellStyle name="Normal 6 4 10" xfId="33762"/>
    <cellStyle name="Normal 6 4 10 2" xfId="33763"/>
    <cellStyle name="Normal 6 4 10 2 2" xfId="33764"/>
    <cellStyle name="Normal 6 4 10 2 2 2" xfId="33765"/>
    <cellStyle name="Normal 6 4 10 2 3" xfId="33766"/>
    <cellStyle name="Normal 6 4 10 3" xfId="33767"/>
    <cellStyle name="Normal 6 4 10 3 2" xfId="33768"/>
    <cellStyle name="Normal 6 4 10 4" xfId="33769"/>
    <cellStyle name="Normal 6 4 11" xfId="33770"/>
    <cellStyle name="Normal 6 4 11 2" xfId="33771"/>
    <cellStyle name="Normal 6 4 11 2 2" xfId="33772"/>
    <cellStyle name="Normal 6 4 11 3" xfId="33773"/>
    <cellStyle name="Normal 6 4 12" xfId="33774"/>
    <cellStyle name="Normal 6 4 12 2" xfId="33775"/>
    <cellStyle name="Normal 6 4 13" xfId="33776"/>
    <cellStyle name="Normal 6 4 14" xfId="33777"/>
    <cellStyle name="Normal 6 4 2" xfId="33778"/>
    <cellStyle name="Normal 6 4 2 10" xfId="33779"/>
    <cellStyle name="Normal 6 4 2 10 2" xfId="33780"/>
    <cellStyle name="Normal 6 4 2 10 2 2" xfId="33781"/>
    <cellStyle name="Normal 6 4 2 10 3" xfId="33782"/>
    <cellStyle name="Normal 6 4 2 11" xfId="33783"/>
    <cellStyle name="Normal 6 4 2 11 2" xfId="33784"/>
    <cellStyle name="Normal 6 4 2 12" xfId="33785"/>
    <cellStyle name="Normal 6 4 2 13" xfId="33786"/>
    <cellStyle name="Normal 6 4 2 2" xfId="33787"/>
    <cellStyle name="Normal 6 4 2 2 2" xfId="33788"/>
    <cellStyle name="Normal 6 4 2 2 2 2" xfId="33789"/>
    <cellStyle name="Normal 6 4 2 2 2 2 2" xfId="33790"/>
    <cellStyle name="Normal 6 4 2 2 2 2 2 2" xfId="33791"/>
    <cellStyle name="Normal 6 4 2 2 2 2 2 2 2" xfId="33792"/>
    <cellStyle name="Normal 6 4 2 2 2 2 2 2 2 2" xfId="33793"/>
    <cellStyle name="Normal 6 4 2 2 2 2 2 2 3" xfId="33794"/>
    <cellStyle name="Normal 6 4 2 2 2 2 2 3" xfId="33795"/>
    <cellStyle name="Normal 6 4 2 2 2 2 2 3 2" xfId="33796"/>
    <cellStyle name="Normal 6 4 2 2 2 2 2 4" xfId="33797"/>
    <cellStyle name="Normal 6 4 2 2 2 2 3" xfId="33798"/>
    <cellStyle name="Normal 6 4 2 2 2 2 3 2" xfId="33799"/>
    <cellStyle name="Normal 6 4 2 2 2 2 3 2 2" xfId="33800"/>
    <cellStyle name="Normal 6 4 2 2 2 2 3 3" xfId="33801"/>
    <cellStyle name="Normal 6 4 2 2 2 2 4" xfId="33802"/>
    <cellStyle name="Normal 6 4 2 2 2 2 4 2" xfId="33803"/>
    <cellStyle name="Normal 6 4 2 2 2 2 5" xfId="33804"/>
    <cellStyle name="Normal 6 4 2 2 2 3" xfId="33805"/>
    <cellStyle name="Normal 6 4 2 2 2 3 2" xfId="33806"/>
    <cellStyle name="Normal 6 4 2 2 2 3 2 2" xfId="33807"/>
    <cellStyle name="Normal 6 4 2 2 2 3 2 2 2" xfId="33808"/>
    <cellStyle name="Normal 6 4 2 2 2 3 2 3" xfId="33809"/>
    <cellStyle name="Normal 6 4 2 2 2 3 3" xfId="33810"/>
    <cellStyle name="Normal 6 4 2 2 2 3 3 2" xfId="33811"/>
    <cellStyle name="Normal 6 4 2 2 2 3 4" xfId="33812"/>
    <cellStyle name="Normal 6 4 2 2 2 4" xfId="33813"/>
    <cellStyle name="Normal 6 4 2 2 2 4 2" xfId="33814"/>
    <cellStyle name="Normal 6 4 2 2 2 4 2 2" xfId="33815"/>
    <cellStyle name="Normal 6 4 2 2 2 4 2 2 2" xfId="33816"/>
    <cellStyle name="Normal 6 4 2 2 2 4 2 3" xfId="33817"/>
    <cellStyle name="Normal 6 4 2 2 2 4 3" xfId="33818"/>
    <cellStyle name="Normal 6 4 2 2 2 4 3 2" xfId="33819"/>
    <cellStyle name="Normal 6 4 2 2 2 4 4" xfId="33820"/>
    <cellStyle name="Normal 6 4 2 2 2 5" xfId="33821"/>
    <cellStyle name="Normal 6 4 2 2 2 5 2" xfId="33822"/>
    <cellStyle name="Normal 6 4 2 2 2 5 2 2" xfId="33823"/>
    <cellStyle name="Normal 6 4 2 2 2 5 3" xfId="33824"/>
    <cellStyle name="Normal 6 4 2 2 2 6" xfId="33825"/>
    <cellStyle name="Normal 6 4 2 2 2 6 2" xfId="33826"/>
    <cellStyle name="Normal 6 4 2 2 2 7" xfId="33827"/>
    <cellStyle name="Normal 6 4 2 2 3" xfId="33828"/>
    <cellStyle name="Normal 6 4 2 2 3 2" xfId="33829"/>
    <cellStyle name="Normal 6 4 2 2 3 2 2" xfId="33830"/>
    <cellStyle name="Normal 6 4 2 2 3 2 2 2" xfId="33831"/>
    <cellStyle name="Normal 6 4 2 2 3 2 2 2 2" xfId="33832"/>
    <cellStyle name="Normal 6 4 2 2 3 2 2 3" xfId="33833"/>
    <cellStyle name="Normal 6 4 2 2 3 2 3" xfId="33834"/>
    <cellStyle name="Normal 6 4 2 2 3 2 3 2" xfId="33835"/>
    <cellStyle name="Normal 6 4 2 2 3 2 4" xfId="33836"/>
    <cellStyle name="Normal 6 4 2 2 3 3" xfId="33837"/>
    <cellStyle name="Normal 6 4 2 2 3 3 2" xfId="33838"/>
    <cellStyle name="Normal 6 4 2 2 3 3 2 2" xfId="33839"/>
    <cellStyle name="Normal 6 4 2 2 3 3 2 2 2" xfId="33840"/>
    <cellStyle name="Normal 6 4 2 2 3 3 2 3" xfId="33841"/>
    <cellStyle name="Normal 6 4 2 2 3 3 3" xfId="33842"/>
    <cellStyle name="Normal 6 4 2 2 3 3 3 2" xfId="33843"/>
    <cellStyle name="Normal 6 4 2 2 3 3 4" xfId="33844"/>
    <cellStyle name="Normal 6 4 2 2 3 4" xfId="33845"/>
    <cellStyle name="Normal 6 4 2 2 3 4 2" xfId="33846"/>
    <cellStyle name="Normal 6 4 2 2 3 4 2 2" xfId="33847"/>
    <cellStyle name="Normal 6 4 2 2 3 4 3" xfId="33848"/>
    <cellStyle name="Normal 6 4 2 2 3 5" xfId="33849"/>
    <cellStyle name="Normal 6 4 2 2 3 5 2" xfId="33850"/>
    <cellStyle name="Normal 6 4 2 2 3 6" xfId="33851"/>
    <cellStyle name="Normal 6 4 2 2 4" xfId="33852"/>
    <cellStyle name="Normal 6 4 2 2 4 2" xfId="33853"/>
    <cellStyle name="Normal 6 4 2 2 4 2 2" xfId="33854"/>
    <cellStyle name="Normal 6 4 2 2 4 2 2 2" xfId="33855"/>
    <cellStyle name="Normal 6 4 2 2 4 2 3" xfId="33856"/>
    <cellStyle name="Normal 6 4 2 2 4 3" xfId="33857"/>
    <cellStyle name="Normal 6 4 2 2 4 3 2" xfId="33858"/>
    <cellStyle name="Normal 6 4 2 2 4 4" xfId="33859"/>
    <cellStyle name="Normal 6 4 2 2 5" xfId="33860"/>
    <cellStyle name="Normal 6 4 2 2 5 2" xfId="33861"/>
    <cellStyle name="Normal 6 4 2 2 5 2 2" xfId="33862"/>
    <cellStyle name="Normal 6 4 2 2 5 2 2 2" xfId="33863"/>
    <cellStyle name="Normal 6 4 2 2 5 2 3" xfId="33864"/>
    <cellStyle name="Normal 6 4 2 2 5 3" xfId="33865"/>
    <cellStyle name="Normal 6 4 2 2 5 3 2" xfId="33866"/>
    <cellStyle name="Normal 6 4 2 2 5 4" xfId="33867"/>
    <cellStyle name="Normal 6 4 2 2 6" xfId="33868"/>
    <cellStyle name="Normal 6 4 2 2 6 2" xfId="33869"/>
    <cellStyle name="Normal 6 4 2 2 6 2 2" xfId="33870"/>
    <cellStyle name="Normal 6 4 2 2 6 3" xfId="33871"/>
    <cellStyle name="Normal 6 4 2 2 7" xfId="33872"/>
    <cellStyle name="Normal 6 4 2 2 7 2" xfId="33873"/>
    <cellStyle name="Normal 6 4 2 2 8" xfId="33874"/>
    <cellStyle name="Normal 6 4 2 2 9" xfId="33875"/>
    <cellStyle name="Normal 6 4 2 3" xfId="33876"/>
    <cellStyle name="Normal 6 4 2 3 2" xfId="33877"/>
    <cellStyle name="Normal 6 4 2 3 2 2" xfId="33878"/>
    <cellStyle name="Normal 6 4 2 3 2 2 2" xfId="33879"/>
    <cellStyle name="Normal 6 4 2 3 2 2 2 2" xfId="33880"/>
    <cellStyle name="Normal 6 4 2 3 2 2 2 2 2" xfId="33881"/>
    <cellStyle name="Normal 6 4 2 3 2 2 2 2 2 2" xfId="33882"/>
    <cellStyle name="Normal 6 4 2 3 2 2 2 2 3" xfId="33883"/>
    <cellStyle name="Normal 6 4 2 3 2 2 2 3" xfId="33884"/>
    <cellStyle name="Normal 6 4 2 3 2 2 2 3 2" xfId="33885"/>
    <cellStyle name="Normal 6 4 2 3 2 2 2 4" xfId="33886"/>
    <cellStyle name="Normal 6 4 2 3 2 2 3" xfId="33887"/>
    <cellStyle name="Normal 6 4 2 3 2 2 3 2" xfId="33888"/>
    <cellStyle name="Normal 6 4 2 3 2 2 3 2 2" xfId="33889"/>
    <cellStyle name="Normal 6 4 2 3 2 2 3 3" xfId="33890"/>
    <cellStyle name="Normal 6 4 2 3 2 2 4" xfId="33891"/>
    <cellStyle name="Normal 6 4 2 3 2 2 4 2" xfId="33892"/>
    <cellStyle name="Normal 6 4 2 3 2 2 5" xfId="33893"/>
    <cellStyle name="Normal 6 4 2 3 2 3" xfId="33894"/>
    <cellStyle name="Normal 6 4 2 3 2 3 2" xfId="33895"/>
    <cellStyle name="Normal 6 4 2 3 2 3 2 2" xfId="33896"/>
    <cellStyle name="Normal 6 4 2 3 2 3 2 2 2" xfId="33897"/>
    <cellStyle name="Normal 6 4 2 3 2 3 2 3" xfId="33898"/>
    <cellStyle name="Normal 6 4 2 3 2 3 3" xfId="33899"/>
    <cellStyle name="Normal 6 4 2 3 2 3 3 2" xfId="33900"/>
    <cellStyle name="Normal 6 4 2 3 2 3 4" xfId="33901"/>
    <cellStyle name="Normal 6 4 2 3 2 4" xfId="33902"/>
    <cellStyle name="Normal 6 4 2 3 2 4 2" xfId="33903"/>
    <cellStyle name="Normal 6 4 2 3 2 4 2 2" xfId="33904"/>
    <cellStyle name="Normal 6 4 2 3 2 4 2 2 2" xfId="33905"/>
    <cellStyle name="Normal 6 4 2 3 2 4 2 3" xfId="33906"/>
    <cellStyle name="Normal 6 4 2 3 2 4 3" xfId="33907"/>
    <cellStyle name="Normal 6 4 2 3 2 4 3 2" xfId="33908"/>
    <cellStyle name="Normal 6 4 2 3 2 4 4" xfId="33909"/>
    <cellStyle name="Normal 6 4 2 3 2 5" xfId="33910"/>
    <cellStyle name="Normal 6 4 2 3 2 5 2" xfId="33911"/>
    <cellStyle name="Normal 6 4 2 3 2 5 2 2" xfId="33912"/>
    <cellStyle name="Normal 6 4 2 3 2 5 3" xfId="33913"/>
    <cellStyle name="Normal 6 4 2 3 2 6" xfId="33914"/>
    <cellStyle name="Normal 6 4 2 3 2 6 2" xfId="33915"/>
    <cellStyle name="Normal 6 4 2 3 2 7" xfId="33916"/>
    <cellStyle name="Normal 6 4 2 3 3" xfId="33917"/>
    <cellStyle name="Normal 6 4 2 3 3 2" xfId="33918"/>
    <cellStyle name="Normal 6 4 2 3 3 2 2" xfId="33919"/>
    <cellStyle name="Normal 6 4 2 3 3 2 2 2" xfId="33920"/>
    <cellStyle name="Normal 6 4 2 3 3 2 2 2 2" xfId="33921"/>
    <cellStyle name="Normal 6 4 2 3 3 2 2 3" xfId="33922"/>
    <cellStyle name="Normal 6 4 2 3 3 2 3" xfId="33923"/>
    <cellStyle name="Normal 6 4 2 3 3 2 3 2" xfId="33924"/>
    <cellStyle name="Normal 6 4 2 3 3 2 4" xfId="33925"/>
    <cellStyle name="Normal 6 4 2 3 3 3" xfId="33926"/>
    <cellStyle name="Normal 6 4 2 3 3 3 2" xfId="33927"/>
    <cellStyle name="Normal 6 4 2 3 3 3 2 2" xfId="33928"/>
    <cellStyle name="Normal 6 4 2 3 3 3 2 2 2" xfId="33929"/>
    <cellStyle name="Normal 6 4 2 3 3 3 2 3" xfId="33930"/>
    <cellStyle name="Normal 6 4 2 3 3 3 3" xfId="33931"/>
    <cellStyle name="Normal 6 4 2 3 3 3 3 2" xfId="33932"/>
    <cellStyle name="Normal 6 4 2 3 3 3 4" xfId="33933"/>
    <cellStyle name="Normal 6 4 2 3 3 4" xfId="33934"/>
    <cellStyle name="Normal 6 4 2 3 3 4 2" xfId="33935"/>
    <cellStyle name="Normal 6 4 2 3 3 4 2 2" xfId="33936"/>
    <cellStyle name="Normal 6 4 2 3 3 4 3" xfId="33937"/>
    <cellStyle name="Normal 6 4 2 3 3 5" xfId="33938"/>
    <cellStyle name="Normal 6 4 2 3 3 5 2" xfId="33939"/>
    <cellStyle name="Normal 6 4 2 3 3 6" xfId="33940"/>
    <cellStyle name="Normal 6 4 2 3 4" xfId="33941"/>
    <cellStyle name="Normal 6 4 2 3 4 2" xfId="33942"/>
    <cellStyle name="Normal 6 4 2 3 4 2 2" xfId="33943"/>
    <cellStyle name="Normal 6 4 2 3 4 2 2 2" xfId="33944"/>
    <cellStyle name="Normal 6 4 2 3 4 2 3" xfId="33945"/>
    <cellStyle name="Normal 6 4 2 3 4 3" xfId="33946"/>
    <cellStyle name="Normal 6 4 2 3 4 3 2" xfId="33947"/>
    <cellStyle name="Normal 6 4 2 3 4 4" xfId="33948"/>
    <cellStyle name="Normal 6 4 2 3 5" xfId="33949"/>
    <cellStyle name="Normal 6 4 2 3 5 2" xfId="33950"/>
    <cellStyle name="Normal 6 4 2 3 5 2 2" xfId="33951"/>
    <cellStyle name="Normal 6 4 2 3 5 2 2 2" xfId="33952"/>
    <cellStyle name="Normal 6 4 2 3 5 2 3" xfId="33953"/>
    <cellStyle name="Normal 6 4 2 3 5 3" xfId="33954"/>
    <cellStyle name="Normal 6 4 2 3 5 3 2" xfId="33955"/>
    <cellStyle name="Normal 6 4 2 3 5 4" xfId="33956"/>
    <cellStyle name="Normal 6 4 2 3 6" xfId="33957"/>
    <cellStyle name="Normal 6 4 2 3 6 2" xfId="33958"/>
    <cellStyle name="Normal 6 4 2 3 6 2 2" xfId="33959"/>
    <cellStyle name="Normal 6 4 2 3 6 3" xfId="33960"/>
    <cellStyle name="Normal 6 4 2 3 7" xfId="33961"/>
    <cellStyle name="Normal 6 4 2 3 7 2" xfId="33962"/>
    <cellStyle name="Normal 6 4 2 3 8" xfId="33963"/>
    <cellStyle name="Normal 6 4 2 3 9" xfId="33964"/>
    <cellStyle name="Normal 6 4 2 4" xfId="33965"/>
    <cellStyle name="Normal 6 4 2 4 2" xfId="33966"/>
    <cellStyle name="Normal 6 4 2 4 2 2" xfId="33967"/>
    <cellStyle name="Normal 6 4 2 4 2 2 2" xfId="33968"/>
    <cellStyle name="Normal 6 4 2 4 2 2 2 2" xfId="33969"/>
    <cellStyle name="Normal 6 4 2 4 2 2 2 2 2" xfId="33970"/>
    <cellStyle name="Normal 6 4 2 4 2 2 2 2 2 2" xfId="33971"/>
    <cellStyle name="Normal 6 4 2 4 2 2 2 2 3" xfId="33972"/>
    <cellStyle name="Normal 6 4 2 4 2 2 2 3" xfId="33973"/>
    <cellStyle name="Normal 6 4 2 4 2 2 2 3 2" xfId="33974"/>
    <cellStyle name="Normal 6 4 2 4 2 2 2 4" xfId="33975"/>
    <cellStyle name="Normal 6 4 2 4 2 2 3" xfId="33976"/>
    <cellStyle name="Normal 6 4 2 4 2 2 3 2" xfId="33977"/>
    <cellStyle name="Normal 6 4 2 4 2 2 3 2 2" xfId="33978"/>
    <cellStyle name="Normal 6 4 2 4 2 2 3 3" xfId="33979"/>
    <cellStyle name="Normal 6 4 2 4 2 2 4" xfId="33980"/>
    <cellStyle name="Normal 6 4 2 4 2 2 4 2" xfId="33981"/>
    <cellStyle name="Normal 6 4 2 4 2 2 5" xfId="33982"/>
    <cellStyle name="Normal 6 4 2 4 2 3" xfId="33983"/>
    <cellStyle name="Normal 6 4 2 4 2 3 2" xfId="33984"/>
    <cellStyle name="Normal 6 4 2 4 2 3 2 2" xfId="33985"/>
    <cellStyle name="Normal 6 4 2 4 2 3 2 2 2" xfId="33986"/>
    <cellStyle name="Normal 6 4 2 4 2 3 2 3" xfId="33987"/>
    <cellStyle name="Normal 6 4 2 4 2 3 3" xfId="33988"/>
    <cellStyle name="Normal 6 4 2 4 2 3 3 2" xfId="33989"/>
    <cellStyle name="Normal 6 4 2 4 2 3 4" xfId="33990"/>
    <cellStyle name="Normal 6 4 2 4 2 4" xfId="33991"/>
    <cellStyle name="Normal 6 4 2 4 2 4 2" xfId="33992"/>
    <cellStyle name="Normal 6 4 2 4 2 4 2 2" xfId="33993"/>
    <cellStyle name="Normal 6 4 2 4 2 4 2 2 2" xfId="33994"/>
    <cellStyle name="Normal 6 4 2 4 2 4 2 3" xfId="33995"/>
    <cellStyle name="Normal 6 4 2 4 2 4 3" xfId="33996"/>
    <cellStyle name="Normal 6 4 2 4 2 4 3 2" xfId="33997"/>
    <cellStyle name="Normal 6 4 2 4 2 4 4" xfId="33998"/>
    <cellStyle name="Normal 6 4 2 4 2 5" xfId="33999"/>
    <cellStyle name="Normal 6 4 2 4 2 5 2" xfId="34000"/>
    <cellStyle name="Normal 6 4 2 4 2 5 2 2" xfId="34001"/>
    <cellStyle name="Normal 6 4 2 4 2 5 3" xfId="34002"/>
    <cellStyle name="Normal 6 4 2 4 2 6" xfId="34003"/>
    <cellStyle name="Normal 6 4 2 4 2 6 2" xfId="34004"/>
    <cellStyle name="Normal 6 4 2 4 2 7" xfId="34005"/>
    <cellStyle name="Normal 6 4 2 4 3" xfId="34006"/>
    <cellStyle name="Normal 6 4 2 4 3 2" xfId="34007"/>
    <cellStyle name="Normal 6 4 2 4 3 2 2" xfId="34008"/>
    <cellStyle name="Normal 6 4 2 4 3 2 2 2" xfId="34009"/>
    <cellStyle name="Normal 6 4 2 4 3 2 2 2 2" xfId="34010"/>
    <cellStyle name="Normal 6 4 2 4 3 2 2 3" xfId="34011"/>
    <cellStyle name="Normal 6 4 2 4 3 2 3" xfId="34012"/>
    <cellStyle name="Normal 6 4 2 4 3 2 3 2" xfId="34013"/>
    <cellStyle name="Normal 6 4 2 4 3 2 4" xfId="34014"/>
    <cellStyle name="Normal 6 4 2 4 3 3" xfId="34015"/>
    <cellStyle name="Normal 6 4 2 4 3 3 2" xfId="34016"/>
    <cellStyle name="Normal 6 4 2 4 3 3 2 2" xfId="34017"/>
    <cellStyle name="Normal 6 4 2 4 3 3 3" xfId="34018"/>
    <cellStyle name="Normal 6 4 2 4 3 4" xfId="34019"/>
    <cellStyle name="Normal 6 4 2 4 3 4 2" xfId="34020"/>
    <cellStyle name="Normal 6 4 2 4 3 5" xfId="34021"/>
    <cellStyle name="Normal 6 4 2 4 4" xfId="34022"/>
    <cellStyle name="Normal 6 4 2 4 4 2" xfId="34023"/>
    <cellStyle name="Normal 6 4 2 4 4 2 2" xfId="34024"/>
    <cellStyle name="Normal 6 4 2 4 4 2 2 2" xfId="34025"/>
    <cellStyle name="Normal 6 4 2 4 4 2 3" xfId="34026"/>
    <cellStyle name="Normal 6 4 2 4 4 3" xfId="34027"/>
    <cellStyle name="Normal 6 4 2 4 4 3 2" xfId="34028"/>
    <cellStyle name="Normal 6 4 2 4 4 4" xfId="34029"/>
    <cellStyle name="Normal 6 4 2 4 5" xfId="34030"/>
    <cellStyle name="Normal 6 4 2 4 5 2" xfId="34031"/>
    <cellStyle name="Normal 6 4 2 4 5 2 2" xfId="34032"/>
    <cellStyle name="Normal 6 4 2 4 5 2 2 2" xfId="34033"/>
    <cellStyle name="Normal 6 4 2 4 5 2 3" xfId="34034"/>
    <cellStyle name="Normal 6 4 2 4 5 3" xfId="34035"/>
    <cellStyle name="Normal 6 4 2 4 5 3 2" xfId="34036"/>
    <cellStyle name="Normal 6 4 2 4 5 4" xfId="34037"/>
    <cellStyle name="Normal 6 4 2 4 6" xfId="34038"/>
    <cellStyle name="Normal 6 4 2 4 6 2" xfId="34039"/>
    <cellStyle name="Normal 6 4 2 4 6 2 2" xfId="34040"/>
    <cellStyle name="Normal 6 4 2 4 6 3" xfId="34041"/>
    <cellStyle name="Normal 6 4 2 4 7" xfId="34042"/>
    <cellStyle name="Normal 6 4 2 4 7 2" xfId="34043"/>
    <cellStyle name="Normal 6 4 2 4 8" xfId="34044"/>
    <cellStyle name="Normal 6 4 2 5" xfId="34045"/>
    <cellStyle name="Normal 6 4 2 5 2" xfId="34046"/>
    <cellStyle name="Normal 6 4 2 5 2 2" xfId="34047"/>
    <cellStyle name="Normal 6 4 2 5 2 2 2" xfId="34048"/>
    <cellStyle name="Normal 6 4 2 5 2 2 2 2" xfId="34049"/>
    <cellStyle name="Normal 6 4 2 5 2 2 2 2 2" xfId="34050"/>
    <cellStyle name="Normal 6 4 2 5 2 2 2 2 2 2" xfId="34051"/>
    <cellStyle name="Normal 6 4 2 5 2 2 2 2 3" xfId="34052"/>
    <cellStyle name="Normal 6 4 2 5 2 2 2 3" xfId="34053"/>
    <cellStyle name="Normal 6 4 2 5 2 2 2 3 2" xfId="34054"/>
    <cellStyle name="Normal 6 4 2 5 2 2 2 4" xfId="34055"/>
    <cellStyle name="Normal 6 4 2 5 2 2 3" xfId="34056"/>
    <cellStyle name="Normal 6 4 2 5 2 2 3 2" xfId="34057"/>
    <cellStyle name="Normal 6 4 2 5 2 2 3 2 2" xfId="34058"/>
    <cellStyle name="Normal 6 4 2 5 2 2 3 3" xfId="34059"/>
    <cellStyle name="Normal 6 4 2 5 2 2 4" xfId="34060"/>
    <cellStyle name="Normal 6 4 2 5 2 2 4 2" xfId="34061"/>
    <cellStyle name="Normal 6 4 2 5 2 2 5" xfId="34062"/>
    <cellStyle name="Normal 6 4 2 5 2 3" xfId="34063"/>
    <cellStyle name="Normal 6 4 2 5 2 3 2" xfId="34064"/>
    <cellStyle name="Normal 6 4 2 5 2 3 2 2" xfId="34065"/>
    <cellStyle name="Normal 6 4 2 5 2 3 2 2 2" xfId="34066"/>
    <cellStyle name="Normal 6 4 2 5 2 3 2 3" xfId="34067"/>
    <cellStyle name="Normal 6 4 2 5 2 3 3" xfId="34068"/>
    <cellStyle name="Normal 6 4 2 5 2 3 3 2" xfId="34069"/>
    <cellStyle name="Normal 6 4 2 5 2 3 4" xfId="34070"/>
    <cellStyle name="Normal 6 4 2 5 2 4" xfId="34071"/>
    <cellStyle name="Normal 6 4 2 5 2 4 2" xfId="34072"/>
    <cellStyle name="Normal 6 4 2 5 2 4 2 2" xfId="34073"/>
    <cellStyle name="Normal 6 4 2 5 2 4 2 2 2" xfId="34074"/>
    <cellStyle name="Normal 6 4 2 5 2 4 2 3" xfId="34075"/>
    <cellStyle name="Normal 6 4 2 5 2 4 3" xfId="34076"/>
    <cellStyle name="Normal 6 4 2 5 2 4 3 2" xfId="34077"/>
    <cellStyle name="Normal 6 4 2 5 2 4 4" xfId="34078"/>
    <cellStyle name="Normal 6 4 2 5 2 5" xfId="34079"/>
    <cellStyle name="Normal 6 4 2 5 2 5 2" xfId="34080"/>
    <cellStyle name="Normal 6 4 2 5 2 5 2 2" xfId="34081"/>
    <cellStyle name="Normal 6 4 2 5 2 5 3" xfId="34082"/>
    <cellStyle name="Normal 6 4 2 5 2 6" xfId="34083"/>
    <cellStyle name="Normal 6 4 2 5 2 6 2" xfId="34084"/>
    <cellStyle name="Normal 6 4 2 5 2 7" xfId="34085"/>
    <cellStyle name="Normal 6 4 2 5 3" xfId="34086"/>
    <cellStyle name="Normal 6 4 2 5 3 2" xfId="34087"/>
    <cellStyle name="Normal 6 4 2 5 3 2 2" xfId="34088"/>
    <cellStyle name="Normal 6 4 2 5 3 2 2 2" xfId="34089"/>
    <cellStyle name="Normal 6 4 2 5 3 2 2 2 2" xfId="34090"/>
    <cellStyle name="Normal 6 4 2 5 3 2 2 3" xfId="34091"/>
    <cellStyle name="Normal 6 4 2 5 3 2 3" xfId="34092"/>
    <cellStyle name="Normal 6 4 2 5 3 2 3 2" xfId="34093"/>
    <cellStyle name="Normal 6 4 2 5 3 2 4" xfId="34094"/>
    <cellStyle name="Normal 6 4 2 5 3 3" xfId="34095"/>
    <cellStyle name="Normal 6 4 2 5 3 3 2" xfId="34096"/>
    <cellStyle name="Normal 6 4 2 5 3 3 2 2" xfId="34097"/>
    <cellStyle name="Normal 6 4 2 5 3 3 3" xfId="34098"/>
    <cellStyle name="Normal 6 4 2 5 3 4" xfId="34099"/>
    <cellStyle name="Normal 6 4 2 5 3 4 2" xfId="34100"/>
    <cellStyle name="Normal 6 4 2 5 3 5" xfId="34101"/>
    <cellStyle name="Normal 6 4 2 5 4" xfId="34102"/>
    <cellStyle name="Normal 6 4 2 5 4 2" xfId="34103"/>
    <cellStyle name="Normal 6 4 2 5 4 2 2" xfId="34104"/>
    <cellStyle name="Normal 6 4 2 5 4 2 2 2" xfId="34105"/>
    <cellStyle name="Normal 6 4 2 5 4 2 3" xfId="34106"/>
    <cellStyle name="Normal 6 4 2 5 4 3" xfId="34107"/>
    <cellStyle name="Normal 6 4 2 5 4 3 2" xfId="34108"/>
    <cellStyle name="Normal 6 4 2 5 4 4" xfId="34109"/>
    <cellStyle name="Normal 6 4 2 5 5" xfId="34110"/>
    <cellStyle name="Normal 6 4 2 5 5 2" xfId="34111"/>
    <cellStyle name="Normal 6 4 2 5 5 2 2" xfId="34112"/>
    <cellStyle name="Normal 6 4 2 5 5 2 2 2" xfId="34113"/>
    <cellStyle name="Normal 6 4 2 5 5 2 3" xfId="34114"/>
    <cellStyle name="Normal 6 4 2 5 5 3" xfId="34115"/>
    <cellStyle name="Normal 6 4 2 5 5 3 2" xfId="34116"/>
    <cellStyle name="Normal 6 4 2 5 5 4" xfId="34117"/>
    <cellStyle name="Normal 6 4 2 5 6" xfId="34118"/>
    <cellStyle name="Normal 6 4 2 5 6 2" xfId="34119"/>
    <cellStyle name="Normal 6 4 2 5 6 2 2" xfId="34120"/>
    <cellStyle name="Normal 6 4 2 5 6 3" xfId="34121"/>
    <cellStyle name="Normal 6 4 2 5 7" xfId="34122"/>
    <cellStyle name="Normal 6 4 2 5 7 2" xfId="34123"/>
    <cellStyle name="Normal 6 4 2 5 8" xfId="34124"/>
    <cellStyle name="Normal 6 4 2 6" xfId="34125"/>
    <cellStyle name="Normal 6 4 2 6 2" xfId="34126"/>
    <cellStyle name="Normal 6 4 2 6 2 2" xfId="34127"/>
    <cellStyle name="Normal 6 4 2 6 2 2 2" xfId="34128"/>
    <cellStyle name="Normal 6 4 2 6 2 2 2 2" xfId="34129"/>
    <cellStyle name="Normal 6 4 2 6 2 2 2 2 2" xfId="34130"/>
    <cellStyle name="Normal 6 4 2 6 2 2 2 3" xfId="34131"/>
    <cellStyle name="Normal 6 4 2 6 2 2 3" xfId="34132"/>
    <cellStyle name="Normal 6 4 2 6 2 2 3 2" xfId="34133"/>
    <cellStyle name="Normal 6 4 2 6 2 2 4" xfId="34134"/>
    <cellStyle name="Normal 6 4 2 6 2 3" xfId="34135"/>
    <cellStyle name="Normal 6 4 2 6 2 3 2" xfId="34136"/>
    <cellStyle name="Normal 6 4 2 6 2 3 2 2" xfId="34137"/>
    <cellStyle name="Normal 6 4 2 6 2 3 3" xfId="34138"/>
    <cellStyle name="Normal 6 4 2 6 2 4" xfId="34139"/>
    <cellStyle name="Normal 6 4 2 6 2 4 2" xfId="34140"/>
    <cellStyle name="Normal 6 4 2 6 2 5" xfId="34141"/>
    <cellStyle name="Normal 6 4 2 6 3" xfId="34142"/>
    <cellStyle name="Normal 6 4 2 6 3 2" xfId="34143"/>
    <cellStyle name="Normal 6 4 2 6 3 2 2" xfId="34144"/>
    <cellStyle name="Normal 6 4 2 6 3 2 2 2" xfId="34145"/>
    <cellStyle name="Normal 6 4 2 6 3 2 3" xfId="34146"/>
    <cellStyle name="Normal 6 4 2 6 3 3" xfId="34147"/>
    <cellStyle name="Normal 6 4 2 6 3 3 2" xfId="34148"/>
    <cellStyle name="Normal 6 4 2 6 3 4" xfId="34149"/>
    <cellStyle name="Normal 6 4 2 6 4" xfId="34150"/>
    <cellStyle name="Normal 6 4 2 6 4 2" xfId="34151"/>
    <cellStyle name="Normal 6 4 2 6 4 2 2" xfId="34152"/>
    <cellStyle name="Normal 6 4 2 6 4 2 2 2" xfId="34153"/>
    <cellStyle name="Normal 6 4 2 6 4 2 3" xfId="34154"/>
    <cellStyle name="Normal 6 4 2 6 4 3" xfId="34155"/>
    <cellStyle name="Normal 6 4 2 6 4 3 2" xfId="34156"/>
    <cellStyle name="Normal 6 4 2 6 4 4" xfId="34157"/>
    <cellStyle name="Normal 6 4 2 6 5" xfId="34158"/>
    <cellStyle name="Normal 6 4 2 6 5 2" xfId="34159"/>
    <cellStyle name="Normal 6 4 2 6 5 2 2" xfId="34160"/>
    <cellStyle name="Normal 6 4 2 6 5 3" xfId="34161"/>
    <cellStyle name="Normal 6 4 2 6 6" xfId="34162"/>
    <cellStyle name="Normal 6 4 2 6 6 2" xfId="34163"/>
    <cellStyle name="Normal 6 4 2 6 7" xfId="34164"/>
    <cellStyle name="Normal 6 4 2 7" xfId="34165"/>
    <cellStyle name="Normal 6 4 2 7 2" xfId="34166"/>
    <cellStyle name="Normal 6 4 2 7 2 2" xfId="34167"/>
    <cellStyle name="Normal 6 4 2 7 2 2 2" xfId="34168"/>
    <cellStyle name="Normal 6 4 2 7 2 2 2 2" xfId="34169"/>
    <cellStyle name="Normal 6 4 2 7 2 2 3" xfId="34170"/>
    <cellStyle name="Normal 6 4 2 7 2 3" xfId="34171"/>
    <cellStyle name="Normal 6 4 2 7 2 3 2" xfId="34172"/>
    <cellStyle name="Normal 6 4 2 7 2 4" xfId="34173"/>
    <cellStyle name="Normal 6 4 2 7 3" xfId="34174"/>
    <cellStyle name="Normal 6 4 2 7 3 2" xfId="34175"/>
    <cellStyle name="Normal 6 4 2 7 3 2 2" xfId="34176"/>
    <cellStyle name="Normal 6 4 2 7 3 2 2 2" xfId="34177"/>
    <cellStyle name="Normal 6 4 2 7 3 2 3" xfId="34178"/>
    <cellStyle name="Normal 6 4 2 7 3 3" xfId="34179"/>
    <cellStyle name="Normal 6 4 2 7 3 3 2" xfId="34180"/>
    <cellStyle name="Normal 6 4 2 7 3 4" xfId="34181"/>
    <cellStyle name="Normal 6 4 2 7 4" xfId="34182"/>
    <cellStyle name="Normal 6 4 2 7 4 2" xfId="34183"/>
    <cellStyle name="Normal 6 4 2 7 4 2 2" xfId="34184"/>
    <cellStyle name="Normal 6 4 2 7 4 3" xfId="34185"/>
    <cellStyle name="Normal 6 4 2 7 5" xfId="34186"/>
    <cellStyle name="Normal 6 4 2 7 5 2" xfId="34187"/>
    <cellStyle name="Normal 6 4 2 7 6" xfId="34188"/>
    <cellStyle name="Normal 6 4 2 8" xfId="34189"/>
    <cellStyle name="Normal 6 4 2 8 2" xfId="34190"/>
    <cellStyle name="Normal 6 4 2 8 2 2" xfId="34191"/>
    <cellStyle name="Normal 6 4 2 8 2 2 2" xfId="34192"/>
    <cellStyle name="Normal 6 4 2 8 2 3" xfId="34193"/>
    <cellStyle name="Normal 6 4 2 8 3" xfId="34194"/>
    <cellStyle name="Normal 6 4 2 8 3 2" xfId="34195"/>
    <cellStyle name="Normal 6 4 2 8 4" xfId="34196"/>
    <cellStyle name="Normal 6 4 2 9" xfId="34197"/>
    <cellStyle name="Normal 6 4 2 9 2" xfId="34198"/>
    <cellStyle name="Normal 6 4 2 9 2 2" xfId="34199"/>
    <cellStyle name="Normal 6 4 2 9 2 2 2" xfId="34200"/>
    <cellStyle name="Normal 6 4 2 9 2 3" xfId="34201"/>
    <cellStyle name="Normal 6 4 2 9 3" xfId="34202"/>
    <cellStyle name="Normal 6 4 2 9 3 2" xfId="34203"/>
    <cellStyle name="Normal 6 4 2 9 4" xfId="34204"/>
    <cellStyle name="Normal 6 4 3" xfId="34205"/>
    <cellStyle name="Normal 6 4 3 2" xfId="34206"/>
    <cellStyle name="Normal 6 4 3 2 2" xfId="34207"/>
    <cellStyle name="Normal 6 4 3 2 2 2" xfId="34208"/>
    <cellStyle name="Normal 6 4 3 2 2 2 2" xfId="34209"/>
    <cellStyle name="Normal 6 4 3 2 2 2 2 2" xfId="34210"/>
    <cellStyle name="Normal 6 4 3 2 2 2 2 2 2" xfId="34211"/>
    <cellStyle name="Normal 6 4 3 2 2 2 2 3" xfId="34212"/>
    <cellStyle name="Normal 6 4 3 2 2 2 3" xfId="34213"/>
    <cellStyle name="Normal 6 4 3 2 2 2 3 2" xfId="34214"/>
    <cellStyle name="Normal 6 4 3 2 2 2 4" xfId="34215"/>
    <cellStyle name="Normal 6 4 3 2 2 3" xfId="34216"/>
    <cellStyle name="Normal 6 4 3 2 2 3 2" xfId="34217"/>
    <cellStyle name="Normal 6 4 3 2 2 3 2 2" xfId="34218"/>
    <cellStyle name="Normal 6 4 3 2 2 3 3" xfId="34219"/>
    <cellStyle name="Normal 6 4 3 2 2 4" xfId="34220"/>
    <cellStyle name="Normal 6 4 3 2 2 4 2" xfId="34221"/>
    <cellStyle name="Normal 6 4 3 2 2 5" xfId="34222"/>
    <cellStyle name="Normal 6 4 3 2 3" xfId="34223"/>
    <cellStyle name="Normal 6 4 3 2 3 2" xfId="34224"/>
    <cellStyle name="Normal 6 4 3 2 3 2 2" xfId="34225"/>
    <cellStyle name="Normal 6 4 3 2 3 2 2 2" xfId="34226"/>
    <cellStyle name="Normal 6 4 3 2 3 2 3" xfId="34227"/>
    <cellStyle name="Normal 6 4 3 2 3 3" xfId="34228"/>
    <cellStyle name="Normal 6 4 3 2 3 3 2" xfId="34229"/>
    <cellStyle name="Normal 6 4 3 2 3 4" xfId="34230"/>
    <cellStyle name="Normal 6 4 3 2 4" xfId="34231"/>
    <cellStyle name="Normal 6 4 3 2 4 2" xfId="34232"/>
    <cellStyle name="Normal 6 4 3 2 4 2 2" xfId="34233"/>
    <cellStyle name="Normal 6 4 3 2 4 2 2 2" xfId="34234"/>
    <cellStyle name="Normal 6 4 3 2 4 2 3" xfId="34235"/>
    <cellStyle name="Normal 6 4 3 2 4 3" xfId="34236"/>
    <cellStyle name="Normal 6 4 3 2 4 3 2" xfId="34237"/>
    <cellStyle name="Normal 6 4 3 2 4 4" xfId="34238"/>
    <cellStyle name="Normal 6 4 3 2 5" xfId="34239"/>
    <cellStyle name="Normal 6 4 3 2 5 2" xfId="34240"/>
    <cellStyle name="Normal 6 4 3 2 5 2 2" xfId="34241"/>
    <cellStyle name="Normal 6 4 3 2 5 3" xfId="34242"/>
    <cellStyle name="Normal 6 4 3 2 6" xfId="34243"/>
    <cellStyle name="Normal 6 4 3 2 6 2" xfId="34244"/>
    <cellStyle name="Normal 6 4 3 2 7" xfId="34245"/>
    <cellStyle name="Normal 6 4 3 3" xfId="34246"/>
    <cellStyle name="Normal 6 4 3 3 2" xfId="34247"/>
    <cellStyle name="Normal 6 4 3 3 2 2" xfId="34248"/>
    <cellStyle name="Normal 6 4 3 3 2 2 2" xfId="34249"/>
    <cellStyle name="Normal 6 4 3 3 2 2 2 2" xfId="34250"/>
    <cellStyle name="Normal 6 4 3 3 2 2 3" xfId="34251"/>
    <cellStyle name="Normal 6 4 3 3 2 3" xfId="34252"/>
    <cellStyle name="Normal 6 4 3 3 2 3 2" xfId="34253"/>
    <cellStyle name="Normal 6 4 3 3 2 4" xfId="34254"/>
    <cellStyle name="Normal 6 4 3 3 3" xfId="34255"/>
    <cellStyle name="Normal 6 4 3 3 3 2" xfId="34256"/>
    <cellStyle name="Normal 6 4 3 3 3 2 2" xfId="34257"/>
    <cellStyle name="Normal 6 4 3 3 3 2 2 2" xfId="34258"/>
    <cellStyle name="Normal 6 4 3 3 3 2 3" xfId="34259"/>
    <cellStyle name="Normal 6 4 3 3 3 3" xfId="34260"/>
    <cellStyle name="Normal 6 4 3 3 3 3 2" xfId="34261"/>
    <cellStyle name="Normal 6 4 3 3 3 4" xfId="34262"/>
    <cellStyle name="Normal 6 4 3 3 4" xfId="34263"/>
    <cellStyle name="Normal 6 4 3 3 4 2" xfId="34264"/>
    <cellStyle name="Normal 6 4 3 3 4 2 2" xfId="34265"/>
    <cellStyle name="Normal 6 4 3 3 4 3" xfId="34266"/>
    <cellStyle name="Normal 6 4 3 3 5" xfId="34267"/>
    <cellStyle name="Normal 6 4 3 3 5 2" xfId="34268"/>
    <cellStyle name="Normal 6 4 3 3 6" xfId="34269"/>
    <cellStyle name="Normal 6 4 3 4" xfId="34270"/>
    <cellStyle name="Normal 6 4 3 4 2" xfId="34271"/>
    <cellStyle name="Normal 6 4 3 4 2 2" xfId="34272"/>
    <cellStyle name="Normal 6 4 3 4 2 2 2" xfId="34273"/>
    <cellStyle name="Normal 6 4 3 4 2 3" xfId="34274"/>
    <cellStyle name="Normal 6 4 3 4 3" xfId="34275"/>
    <cellStyle name="Normal 6 4 3 4 3 2" xfId="34276"/>
    <cellStyle name="Normal 6 4 3 4 4" xfId="34277"/>
    <cellStyle name="Normal 6 4 3 5" xfId="34278"/>
    <cellStyle name="Normal 6 4 3 5 2" xfId="34279"/>
    <cellStyle name="Normal 6 4 3 5 2 2" xfId="34280"/>
    <cellStyle name="Normal 6 4 3 5 2 2 2" xfId="34281"/>
    <cellStyle name="Normal 6 4 3 5 2 3" xfId="34282"/>
    <cellStyle name="Normal 6 4 3 5 3" xfId="34283"/>
    <cellStyle name="Normal 6 4 3 5 3 2" xfId="34284"/>
    <cellStyle name="Normal 6 4 3 5 4" xfId="34285"/>
    <cellStyle name="Normal 6 4 3 6" xfId="34286"/>
    <cellStyle name="Normal 6 4 3 6 2" xfId="34287"/>
    <cellStyle name="Normal 6 4 3 6 2 2" xfId="34288"/>
    <cellStyle name="Normal 6 4 3 6 3" xfId="34289"/>
    <cellStyle name="Normal 6 4 3 7" xfId="34290"/>
    <cellStyle name="Normal 6 4 3 7 2" xfId="34291"/>
    <cellStyle name="Normal 6 4 3 8" xfId="34292"/>
    <cellStyle name="Normal 6 4 3 9" xfId="34293"/>
    <cellStyle name="Normal 6 4 4" xfId="34294"/>
    <cellStyle name="Normal 6 4 4 2" xfId="34295"/>
    <cellStyle name="Normal 6 4 4 2 2" xfId="34296"/>
    <cellStyle name="Normal 6 4 4 2 2 2" xfId="34297"/>
    <cellStyle name="Normal 6 4 4 2 2 2 2" xfId="34298"/>
    <cellStyle name="Normal 6 4 4 2 2 2 2 2" xfId="34299"/>
    <cellStyle name="Normal 6 4 4 2 2 2 2 2 2" xfId="34300"/>
    <cellStyle name="Normal 6 4 4 2 2 2 2 3" xfId="34301"/>
    <cellStyle name="Normal 6 4 4 2 2 2 3" xfId="34302"/>
    <cellStyle name="Normal 6 4 4 2 2 2 3 2" xfId="34303"/>
    <cellStyle name="Normal 6 4 4 2 2 2 4" xfId="34304"/>
    <cellStyle name="Normal 6 4 4 2 2 3" xfId="34305"/>
    <cellStyle name="Normal 6 4 4 2 2 3 2" xfId="34306"/>
    <cellStyle name="Normal 6 4 4 2 2 3 2 2" xfId="34307"/>
    <cellStyle name="Normal 6 4 4 2 2 3 3" xfId="34308"/>
    <cellStyle name="Normal 6 4 4 2 2 4" xfId="34309"/>
    <cellStyle name="Normal 6 4 4 2 2 4 2" xfId="34310"/>
    <cellStyle name="Normal 6 4 4 2 2 5" xfId="34311"/>
    <cellStyle name="Normal 6 4 4 2 3" xfId="34312"/>
    <cellStyle name="Normal 6 4 4 2 3 2" xfId="34313"/>
    <cellStyle name="Normal 6 4 4 2 3 2 2" xfId="34314"/>
    <cellStyle name="Normal 6 4 4 2 3 2 2 2" xfId="34315"/>
    <cellStyle name="Normal 6 4 4 2 3 2 3" xfId="34316"/>
    <cellStyle name="Normal 6 4 4 2 3 3" xfId="34317"/>
    <cellStyle name="Normal 6 4 4 2 3 3 2" xfId="34318"/>
    <cellStyle name="Normal 6 4 4 2 3 4" xfId="34319"/>
    <cellStyle name="Normal 6 4 4 2 4" xfId="34320"/>
    <cellStyle name="Normal 6 4 4 2 4 2" xfId="34321"/>
    <cellStyle name="Normal 6 4 4 2 4 2 2" xfId="34322"/>
    <cellStyle name="Normal 6 4 4 2 4 2 2 2" xfId="34323"/>
    <cellStyle name="Normal 6 4 4 2 4 2 3" xfId="34324"/>
    <cellStyle name="Normal 6 4 4 2 4 3" xfId="34325"/>
    <cellStyle name="Normal 6 4 4 2 4 3 2" xfId="34326"/>
    <cellStyle name="Normal 6 4 4 2 4 4" xfId="34327"/>
    <cellStyle name="Normal 6 4 4 2 5" xfId="34328"/>
    <cellStyle name="Normal 6 4 4 2 5 2" xfId="34329"/>
    <cellStyle name="Normal 6 4 4 2 5 2 2" xfId="34330"/>
    <cellStyle name="Normal 6 4 4 2 5 3" xfId="34331"/>
    <cellStyle name="Normal 6 4 4 2 6" xfId="34332"/>
    <cellStyle name="Normal 6 4 4 2 6 2" xfId="34333"/>
    <cellStyle name="Normal 6 4 4 2 7" xfId="34334"/>
    <cellStyle name="Normal 6 4 4 3" xfId="34335"/>
    <cellStyle name="Normal 6 4 4 3 2" xfId="34336"/>
    <cellStyle name="Normal 6 4 4 3 2 2" xfId="34337"/>
    <cellStyle name="Normal 6 4 4 3 2 2 2" xfId="34338"/>
    <cellStyle name="Normal 6 4 4 3 2 2 2 2" xfId="34339"/>
    <cellStyle name="Normal 6 4 4 3 2 2 3" xfId="34340"/>
    <cellStyle name="Normal 6 4 4 3 2 3" xfId="34341"/>
    <cellStyle name="Normal 6 4 4 3 2 3 2" xfId="34342"/>
    <cellStyle name="Normal 6 4 4 3 2 4" xfId="34343"/>
    <cellStyle name="Normal 6 4 4 3 3" xfId="34344"/>
    <cellStyle name="Normal 6 4 4 3 3 2" xfId="34345"/>
    <cellStyle name="Normal 6 4 4 3 3 2 2" xfId="34346"/>
    <cellStyle name="Normal 6 4 4 3 3 2 2 2" xfId="34347"/>
    <cellStyle name="Normal 6 4 4 3 3 2 3" xfId="34348"/>
    <cellStyle name="Normal 6 4 4 3 3 3" xfId="34349"/>
    <cellStyle name="Normal 6 4 4 3 3 3 2" xfId="34350"/>
    <cellStyle name="Normal 6 4 4 3 3 4" xfId="34351"/>
    <cellStyle name="Normal 6 4 4 3 4" xfId="34352"/>
    <cellStyle name="Normal 6 4 4 3 4 2" xfId="34353"/>
    <cellStyle name="Normal 6 4 4 3 4 2 2" xfId="34354"/>
    <cellStyle name="Normal 6 4 4 3 4 3" xfId="34355"/>
    <cellStyle name="Normal 6 4 4 3 5" xfId="34356"/>
    <cellStyle name="Normal 6 4 4 3 5 2" xfId="34357"/>
    <cellStyle name="Normal 6 4 4 3 6" xfId="34358"/>
    <cellStyle name="Normal 6 4 4 4" xfId="34359"/>
    <cellStyle name="Normal 6 4 4 4 2" xfId="34360"/>
    <cellStyle name="Normal 6 4 4 4 2 2" xfId="34361"/>
    <cellStyle name="Normal 6 4 4 4 2 2 2" xfId="34362"/>
    <cellStyle name="Normal 6 4 4 4 2 3" xfId="34363"/>
    <cellStyle name="Normal 6 4 4 4 3" xfId="34364"/>
    <cellStyle name="Normal 6 4 4 4 3 2" xfId="34365"/>
    <cellStyle name="Normal 6 4 4 4 4" xfId="34366"/>
    <cellStyle name="Normal 6 4 4 5" xfId="34367"/>
    <cellStyle name="Normal 6 4 4 5 2" xfId="34368"/>
    <cellStyle name="Normal 6 4 4 5 2 2" xfId="34369"/>
    <cellStyle name="Normal 6 4 4 5 2 2 2" xfId="34370"/>
    <cellStyle name="Normal 6 4 4 5 2 3" xfId="34371"/>
    <cellStyle name="Normal 6 4 4 5 3" xfId="34372"/>
    <cellStyle name="Normal 6 4 4 5 3 2" xfId="34373"/>
    <cellStyle name="Normal 6 4 4 5 4" xfId="34374"/>
    <cellStyle name="Normal 6 4 4 6" xfId="34375"/>
    <cellStyle name="Normal 6 4 4 6 2" xfId="34376"/>
    <cellStyle name="Normal 6 4 4 6 2 2" xfId="34377"/>
    <cellStyle name="Normal 6 4 4 6 3" xfId="34378"/>
    <cellStyle name="Normal 6 4 4 7" xfId="34379"/>
    <cellStyle name="Normal 6 4 4 7 2" xfId="34380"/>
    <cellStyle name="Normal 6 4 4 8" xfId="34381"/>
    <cellStyle name="Normal 6 4 4 9" xfId="34382"/>
    <cellStyle name="Normal 6 4 5" xfId="34383"/>
    <cellStyle name="Normal 6 4 5 2" xfId="34384"/>
    <cellStyle name="Normal 6 4 5 2 2" xfId="34385"/>
    <cellStyle name="Normal 6 4 5 2 2 2" xfId="34386"/>
    <cellStyle name="Normal 6 4 5 2 2 2 2" xfId="34387"/>
    <cellStyle name="Normal 6 4 5 2 2 2 2 2" xfId="34388"/>
    <cellStyle name="Normal 6 4 5 2 2 2 2 2 2" xfId="34389"/>
    <cellStyle name="Normal 6 4 5 2 2 2 2 3" xfId="34390"/>
    <cellStyle name="Normal 6 4 5 2 2 2 3" xfId="34391"/>
    <cellStyle name="Normal 6 4 5 2 2 2 3 2" xfId="34392"/>
    <cellStyle name="Normal 6 4 5 2 2 2 4" xfId="34393"/>
    <cellStyle name="Normal 6 4 5 2 2 3" xfId="34394"/>
    <cellStyle name="Normal 6 4 5 2 2 3 2" xfId="34395"/>
    <cellStyle name="Normal 6 4 5 2 2 3 2 2" xfId="34396"/>
    <cellStyle name="Normal 6 4 5 2 2 3 3" xfId="34397"/>
    <cellStyle name="Normal 6 4 5 2 2 4" xfId="34398"/>
    <cellStyle name="Normal 6 4 5 2 2 4 2" xfId="34399"/>
    <cellStyle name="Normal 6 4 5 2 2 5" xfId="34400"/>
    <cellStyle name="Normal 6 4 5 2 3" xfId="34401"/>
    <cellStyle name="Normal 6 4 5 2 3 2" xfId="34402"/>
    <cellStyle name="Normal 6 4 5 2 3 2 2" xfId="34403"/>
    <cellStyle name="Normal 6 4 5 2 3 2 2 2" xfId="34404"/>
    <cellStyle name="Normal 6 4 5 2 3 2 3" xfId="34405"/>
    <cellStyle name="Normal 6 4 5 2 3 3" xfId="34406"/>
    <cellStyle name="Normal 6 4 5 2 3 3 2" xfId="34407"/>
    <cellStyle name="Normal 6 4 5 2 3 4" xfId="34408"/>
    <cellStyle name="Normal 6 4 5 2 4" xfId="34409"/>
    <cellStyle name="Normal 6 4 5 2 4 2" xfId="34410"/>
    <cellStyle name="Normal 6 4 5 2 4 2 2" xfId="34411"/>
    <cellStyle name="Normal 6 4 5 2 4 2 2 2" xfId="34412"/>
    <cellStyle name="Normal 6 4 5 2 4 2 3" xfId="34413"/>
    <cellStyle name="Normal 6 4 5 2 4 3" xfId="34414"/>
    <cellStyle name="Normal 6 4 5 2 4 3 2" xfId="34415"/>
    <cellStyle name="Normal 6 4 5 2 4 4" xfId="34416"/>
    <cellStyle name="Normal 6 4 5 2 5" xfId="34417"/>
    <cellStyle name="Normal 6 4 5 2 5 2" xfId="34418"/>
    <cellStyle name="Normal 6 4 5 2 5 2 2" xfId="34419"/>
    <cellStyle name="Normal 6 4 5 2 5 3" xfId="34420"/>
    <cellStyle name="Normal 6 4 5 2 6" xfId="34421"/>
    <cellStyle name="Normal 6 4 5 2 6 2" xfId="34422"/>
    <cellStyle name="Normal 6 4 5 2 7" xfId="34423"/>
    <cellStyle name="Normal 6 4 5 3" xfId="34424"/>
    <cellStyle name="Normal 6 4 5 3 2" xfId="34425"/>
    <cellStyle name="Normal 6 4 5 3 2 2" xfId="34426"/>
    <cellStyle name="Normal 6 4 5 3 2 2 2" xfId="34427"/>
    <cellStyle name="Normal 6 4 5 3 2 2 2 2" xfId="34428"/>
    <cellStyle name="Normal 6 4 5 3 2 2 3" xfId="34429"/>
    <cellStyle name="Normal 6 4 5 3 2 3" xfId="34430"/>
    <cellStyle name="Normal 6 4 5 3 2 3 2" xfId="34431"/>
    <cellStyle name="Normal 6 4 5 3 2 4" xfId="34432"/>
    <cellStyle name="Normal 6 4 5 3 3" xfId="34433"/>
    <cellStyle name="Normal 6 4 5 3 3 2" xfId="34434"/>
    <cellStyle name="Normal 6 4 5 3 3 2 2" xfId="34435"/>
    <cellStyle name="Normal 6 4 5 3 3 3" xfId="34436"/>
    <cellStyle name="Normal 6 4 5 3 4" xfId="34437"/>
    <cellStyle name="Normal 6 4 5 3 4 2" xfId="34438"/>
    <cellStyle name="Normal 6 4 5 3 5" xfId="34439"/>
    <cellStyle name="Normal 6 4 5 4" xfId="34440"/>
    <cellStyle name="Normal 6 4 5 4 2" xfId="34441"/>
    <cellStyle name="Normal 6 4 5 4 2 2" xfId="34442"/>
    <cellStyle name="Normal 6 4 5 4 2 2 2" xfId="34443"/>
    <cellStyle name="Normal 6 4 5 4 2 3" xfId="34444"/>
    <cellStyle name="Normal 6 4 5 4 3" xfId="34445"/>
    <cellStyle name="Normal 6 4 5 4 3 2" xfId="34446"/>
    <cellStyle name="Normal 6 4 5 4 4" xfId="34447"/>
    <cellStyle name="Normal 6 4 5 5" xfId="34448"/>
    <cellStyle name="Normal 6 4 5 5 2" xfId="34449"/>
    <cellStyle name="Normal 6 4 5 5 2 2" xfId="34450"/>
    <cellStyle name="Normal 6 4 5 5 2 2 2" xfId="34451"/>
    <cellStyle name="Normal 6 4 5 5 2 3" xfId="34452"/>
    <cellStyle name="Normal 6 4 5 5 3" xfId="34453"/>
    <cellStyle name="Normal 6 4 5 5 3 2" xfId="34454"/>
    <cellStyle name="Normal 6 4 5 5 4" xfId="34455"/>
    <cellStyle name="Normal 6 4 5 6" xfId="34456"/>
    <cellStyle name="Normal 6 4 5 6 2" xfId="34457"/>
    <cellStyle name="Normal 6 4 5 6 2 2" xfId="34458"/>
    <cellStyle name="Normal 6 4 5 6 3" xfId="34459"/>
    <cellStyle name="Normal 6 4 5 7" xfId="34460"/>
    <cellStyle name="Normal 6 4 5 7 2" xfId="34461"/>
    <cellStyle name="Normal 6 4 5 8" xfId="34462"/>
    <cellStyle name="Normal 6 4 6" xfId="34463"/>
    <cellStyle name="Normal 6 4 6 2" xfId="34464"/>
    <cellStyle name="Normal 6 4 6 2 2" xfId="34465"/>
    <cellStyle name="Normal 6 4 6 2 2 2" xfId="34466"/>
    <cellStyle name="Normal 6 4 6 2 2 2 2" xfId="34467"/>
    <cellStyle name="Normal 6 4 6 2 2 2 2 2" xfId="34468"/>
    <cellStyle name="Normal 6 4 6 2 2 2 2 2 2" xfId="34469"/>
    <cellStyle name="Normal 6 4 6 2 2 2 2 3" xfId="34470"/>
    <cellStyle name="Normal 6 4 6 2 2 2 3" xfId="34471"/>
    <cellStyle name="Normal 6 4 6 2 2 2 3 2" xfId="34472"/>
    <cellStyle name="Normal 6 4 6 2 2 2 4" xfId="34473"/>
    <cellStyle name="Normal 6 4 6 2 2 3" xfId="34474"/>
    <cellStyle name="Normal 6 4 6 2 2 3 2" xfId="34475"/>
    <cellStyle name="Normal 6 4 6 2 2 3 2 2" xfId="34476"/>
    <cellStyle name="Normal 6 4 6 2 2 3 3" xfId="34477"/>
    <cellStyle name="Normal 6 4 6 2 2 4" xfId="34478"/>
    <cellStyle name="Normal 6 4 6 2 2 4 2" xfId="34479"/>
    <cellStyle name="Normal 6 4 6 2 2 5" xfId="34480"/>
    <cellStyle name="Normal 6 4 6 2 3" xfId="34481"/>
    <cellStyle name="Normal 6 4 6 2 3 2" xfId="34482"/>
    <cellStyle name="Normal 6 4 6 2 3 2 2" xfId="34483"/>
    <cellStyle name="Normal 6 4 6 2 3 2 2 2" xfId="34484"/>
    <cellStyle name="Normal 6 4 6 2 3 2 3" xfId="34485"/>
    <cellStyle name="Normal 6 4 6 2 3 3" xfId="34486"/>
    <cellStyle name="Normal 6 4 6 2 3 3 2" xfId="34487"/>
    <cellStyle name="Normal 6 4 6 2 3 4" xfId="34488"/>
    <cellStyle name="Normal 6 4 6 2 4" xfId="34489"/>
    <cellStyle name="Normal 6 4 6 2 4 2" xfId="34490"/>
    <cellStyle name="Normal 6 4 6 2 4 2 2" xfId="34491"/>
    <cellStyle name="Normal 6 4 6 2 4 2 2 2" xfId="34492"/>
    <cellStyle name="Normal 6 4 6 2 4 2 3" xfId="34493"/>
    <cellStyle name="Normal 6 4 6 2 4 3" xfId="34494"/>
    <cellStyle name="Normal 6 4 6 2 4 3 2" xfId="34495"/>
    <cellStyle name="Normal 6 4 6 2 4 4" xfId="34496"/>
    <cellStyle name="Normal 6 4 6 2 5" xfId="34497"/>
    <cellStyle name="Normal 6 4 6 2 5 2" xfId="34498"/>
    <cellStyle name="Normal 6 4 6 2 5 2 2" xfId="34499"/>
    <cellStyle name="Normal 6 4 6 2 5 3" xfId="34500"/>
    <cellStyle name="Normal 6 4 6 2 6" xfId="34501"/>
    <cellStyle name="Normal 6 4 6 2 6 2" xfId="34502"/>
    <cellStyle name="Normal 6 4 6 2 7" xfId="34503"/>
    <cellStyle name="Normal 6 4 6 3" xfId="34504"/>
    <cellStyle name="Normal 6 4 6 3 2" xfId="34505"/>
    <cellStyle name="Normal 6 4 6 3 2 2" xfId="34506"/>
    <cellStyle name="Normal 6 4 6 3 2 2 2" xfId="34507"/>
    <cellStyle name="Normal 6 4 6 3 2 2 2 2" xfId="34508"/>
    <cellStyle name="Normal 6 4 6 3 2 2 3" xfId="34509"/>
    <cellStyle name="Normal 6 4 6 3 2 3" xfId="34510"/>
    <cellStyle name="Normal 6 4 6 3 2 3 2" xfId="34511"/>
    <cellStyle name="Normal 6 4 6 3 2 4" xfId="34512"/>
    <cellStyle name="Normal 6 4 6 3 3" xfId="34513"/>
    <cellStyle name="Normal 6 4 6 3 3 2" xfId="34514"/>
    <cellStyle name="Normal 6 4 6 3 3 2 2" xfId="34515"/>
    <cellStyle name="Normal 6 4 6 3 3 3" xfId="34516"/>
    <cellStyle name="Normal 6 4 6 3 4" xfId="34517"/>
    <cellStyle name="Normal 6 4 6 3 4 2" xfId="34518"/>
    <cellStyle name="Normal 6 4 6 3 5" xfId="34519"/>
    <cellStyle name="Normal 6 4 6 4" xfId="34520"/>
    <cellStyle name="Normal 6 4 6 4 2" xfId="34521"/>
    <cellStyle name="Normal 6 4 6 4 2 2" xfId="34522"/>
    <cellStyle name="Normal 6 4 6 4 2 2 2" xfId="34523"/>
    <cellStyle name="Normal 6 4 6 4 2 3" xfId="34524"/>
    <cellStyle name="Normal 6 4 6 4 3" xfId="34525"/>
    <cellStyle name="Normal 6 4 6 4 3 2" xfId="34526"/>
    <cellStyle name="Normal 6 4 6 4 4" xfId="34527"/>
    <cellStyle name="Normal 6 4 6 5" xfId="34528"/>
    <cellStyle name="Normal 6 4 6 5 2" xfId="34529"/>
    <cellStyle name="Normal 6 4 6 5 2 2" xfId="34530"/>
    <cellStyle name="Normal 6 4 6 5 2 2 2" xfId="34531"/>
    <cellStyle name="Normal 6 4 6 5 2 3" xfId="34532"/>
    <cellStyle name="Normal 6 4 6 5 3" xfId="34533"/>
    <cellStyle name="Normal 6 4 6 5 3 2" xfId="34534"/>
    <cellStyle name="Normal 6 4 6 5 4" xfId="34535"/>
    <cellStyle name="Normal 6 4 6 6" xfId="34536"/>
    <cellStyle name="Normal 6 4 6 6 2" xfId="34537"/>
    <cellStyle name="Normal 6 4 6 6 2 2" xfId="34538"/>
    <cellStyle name="Normal 6 4 6 6 3" xfId="34539"/>
    <cellStyle name="Normal 6 4 6 7" xfId="34540"/>
    <cellStyle name="Normal 6 4 6 7 2" xfId="34541"/>
    <cellStyle name="Normal 6 4 6 8" xfId="34542"/>
    <cellStyle name="Normal 6 4 7" xfId="34543"/>
    <cellStyle name="Normal 6 4 7 2" xfId="34544"/>
    <cellStyle name="Normal 6 4 7 2 2" xfId="34545"/>
    <cellStyle name="Normal 6 4 7 2 2 2" xfId="34546"/>
    <cellStyle name="Normal 6 4 7 2 2 2 2" xfId="34547"/>
    <cellStyle name="Normal 6 4 7 2 2 2 2 2" xfId="34548"/>
    <cellStyle name="Normal 6 4 7 2 2 2 3" xfId="34549"/>
    <cellStyle name="Normal 6 4 7 2 2 3" xfId="34550"/>
    <cellStyle name="Normal 6 4 7 2 2 3 2" xfId="34551"/>
    <cellStyle name="Normal 6 4 7 2 2 4" xfId="34552"/>
    <cellStyle name="Normal 6 4 7 2 3" xfId="34553"/>
    <cellStyle name="Normal 6 4 7 2 3 2" xfId="34554"/>
    <cellStyle name="Normal 6 4 7 2 3 2 2" xfId="34555"/>
    <cellStyle name="Normal 6 4 7 2 3 3" xfId="34556"/>
    <cellStyle name="Normal 6 4 7 2 4" xfId="34557"/>
    <cellStyle name="Normal 6 4 7 2 4 2" xfId="34558"/>
    <cellStyle name="Normal 6 4 7 2 5" xfId="34559"/>
    <cellStyle name="Normal 6 4 7 3" xfId="34560"/>
    <cellStyle name="Normal 6 4 7 3 2" xfId="34561"/>
    <cellStyle name="Normal 6 4 7 3 2 2" xfId="34562"/>
    <cellStyle name="Normal 6 4 7 3 2 2 2" xfId="34563"/>
    <cellStyle name="Normal 6 4 7 3 2 3" xfId="34564"/>
    <cellStyle name="Normal 6 4 7 3 3" xfId="34565"/>
    <cellStyle name="Normal 6 4 7 3 3 2" xfId="34566"/>
    <cellStyle name="Normal 6 4 7 3 4" xfId="34567"/>
    <cellStyle name="Normal 6 4 7 4" xfId="34568"/>
    <cellStyle name="Normal 6 4 7 4 2" xfId="34569"/>
    <cellStyle name="Normal 6 4 7 4 2 2" xfId="34570"/>
    <cellStyle name="Normal 6 4 7 4 2 2 2" xfId="34571"/>
    <cellStyle name="Normal 6 4 7 4 2 3" xfId="34572"/>
    <cellStyle name="Normal 6 4 7 4 3" xfId="34573"/>
    <cellStyle name="Normal 6 4 7 4 3 2" xfId="34574"/>
    <cellStyle name="Normal 6 4 7 4 4" xfId="34575"/>
    <cellStyle name="Normal 6 4 7 5" xfId="34576"/>
    <cellStyle name="Normal 6 4 7 5 2" xfId="34577"/>
    <cellStyle name="Normal 6 4 7 5 2 2" xfId="34578"/>
    <cellStyle name="Normal 6 4 7 5 3" xfId="34579"/>
    <cellStyle name="Normal 6 4 7 6" xfId="34580"/>
    <cellStyle name="Normal 6 4 7 6 2" xfId="34581"/>
    <cellStyle name="Normal 6 4 7 7" xfId="34582"/>
    <cellStyle name="Normal 6 4 8" xfId="34583"/>
    <cellStyle name="Normal 6 4 8 2" xfId="34584"/>
    <cellStyle name="Normal 6 4 8 2 2" xfId="34585"/>
    <cellStyle name="Normal 6 4 8 2 2 2" xfId="34586"/>
    <cellStyle name="Normal 6 4 8 2 2 2 2" xfId="34587"/>
    <cellStyle name="Normal 6 4 8 2 2 3" xfId="34588"/>
    <cellStyle name="Normal 6 4 8 2 3" xfId="34589"/>
    <cellStyle name="Normal 6 4 8 2 3 2" xfId="34590"/>
    <cellStyle name="Normal 6 4 8 2 4" xfId="34591"/>
    <cellStyle name="Normal 6 4 8 3" xfId="34592"/>
    <cellStyle name="Normal 6 4 8 3 2" xfId="34593"/>
    <cellStyle name="Normal 6 4 8 3 2 2" xfId="34594"/>
    <cellStyle name="Normal 6 4 8 3 2 2 2" xfId="34595"/>
    <cellStyle name="Normal 6 4 8 3 2 3" xfId="34596"/>
    <cellStyle name="Normal 6 4 8 3 3" xfId="34597"/>
    <cellStyle name="Normal 6 4 8 3 3 2" xfId="34598"/>
    <cellStyle name="Normal 6 4 8 3 4" xfId="34599"/>
    <cellStyle name="Normal 6 4 8 4" xfId="34600"/>
    <cellStyle name="Normal 6 4 8 4 2" xfId="34601"/>
    <cellStyle name="Normal 6 4 8 4 2 2" xfId="34602"/>
    <cellStyle name="Normal 6 4 8 4 3" xfId="34603"/>
    <cellStyle name="Normal 6 4 8 5" xfId="34604"/>
    <cellStyle name="Normal 6 4 8 5 2" xfId="34605"/>
    <cellStyle name="Normal 6 4 8 6" xfId="34606"/>
    <cellStyle name="Normal 6 4 9" xfId="34607"/>
    <cellStyle name="Normal 6 4 9 2" xfId="34608"/>
    <cellStyle name="Normal 6 4 9 2 2" xfId="34609"/>
    <cellStyle name="Normal 6 4 9 2 2 2" xfId="34610"/>
    <cellStyle name="Normal 6 4 9 2 3" xfId="34611"/>
    <cellStyle name="Normal 6 4 9 3" xfId="34612"/>
    <cellStyle name="Normal 6 4 9 3 2" xfId="34613"/>
    <cellStyle name="Normal 6 4 9 4" xfId="34614"/>
    <cellStyle name="Normal 6 5" xfId="34615"/>
    <cellStyle name="Normal 6 5 10" xfId="34616"/>
    <cellStyle name="Normal 6 5 10 2" xfId="34617"/>
    <cellStyle name="Normal 6 5 10 2 2" xfId="34618"/>
    <cellStyle name="Normal 6 5 10 3" xfId="34619"/>
    <cellStyle name="Normal 6 5 11" xfId="34620"/>
    <cellStyle name="Normal 6 5 11 2" xfId="34621"/>
    <cellStyle name="Normal 6 5 12" xfId="34622"/>
    <cellStyle name="Normal 6 5 13" xfId="34623"/>
    <cellStyle name="Normal 6 5 2" xfId="34624"/>
    <cellStyle name="Normal 6 5 2 2" xfId="34625"/>
    <cellStyle name="Normal 6 5 2 2 2" xfId="34626"/>
    <cellStyle name="Normal 6 5 2 2 2 2" xfId="34627"/>
    <cellStyle name="Normal 6 5 2 2 2 2 2" xfId="34628"/>
    <cellStyle name="Normal 6 5 2 2 2 2 2 2" xfId="34629"/>
    <cellStyle name="Normal 6 5 2 2 2 2 2 2 2" xfId="34630"/>
    <cellStyle name="Normal 6 5 2 2 2 2 2 3" xfId="34631"/>
    <cellStyle name="Normal 6 5 2 2 2 2 3" xfId="34632"/>
    <cellStyle name="Normal 6 5 2 2 2 2 3 2" xfId="34633"/>
    <cellStyle name="Normal 6 5 2 2 2 2 4" xfId="34634"/>
    <cellStyle name="Normal 6 5 2 2 2 3" xfId="34635"/>
    <cellStyle name="Normal 6 5 2 2 2 3 2" xfId="34636"/>
    <cellStyle name="Normal 6 5 2 2 2 3 2 2" xfId="34637"/>
    <cellStyle name="Normal 6 5 2 2 2 3 3" xfId="34638"/>
    <cellStyle name="Normal 6 5 2 2 2 4" xfId="34639"/>
    <cellStyle name="Normal 6 5 2 2 2 4 2" xfId="34640"/>
    <cellStyle name="Normal 6 5 2 2 2 5" xfId="34641"/>
    <cellStyle name="Normal 6 5 2 2 3" xfId="34642"/>
    <cellStyle name="Normal 6 5 2 2 3 2" xfId="34643"/>
    <cellStyle name="Normal 6 5 2 2 3 2 2" xfId="34644"/>
    <cellStyle name="Normal 6 5 2 2 3 2 2 2" xfId="34645"/>
    <cellStyle name="Normal 6 5 2 2 3 2 3" xfId="34646"/>
    <cellStyle name="Normal 6 5 2 2 3 3" xfId="34647"/>
    <cellStyle name="Normal 6 5 2 2 3 3 2" xfId="34648"/>
    <cellStyle name="Normal 6 5 2 2 3 4" xfId="34649"/>
    <cellStyle name="Normal 6 5 2 2 4" xfId="34650"/>
    <cellStyle name="Normal 6 5 2 2 4 2" xfId="34651"/>
    <cellStyle name="Normal 6 5 2 2 4 2 2" xfId="34652"/>
    <cellStyle name="Normal 6 5 2 2 4 2 2 2" xfId="34653"/>
    <cellStyle name="Normal 6 5 2 2 4 2 3" xfId="34654"/>
    <cellStyle name="Normal 6 5 2 2 4 3" xfId="34655"/>
    <cellStyle name="Normal 6 5 2 2 4 3 2" xfId="34656"/>
    <cellStyle name="Normal 6 5 2 2 4 4" xfId="34657"/>
    <cellStyle name="Normal 6 5 2 2 5" xfId="34658"/>
    <cellStyle name="Normal 6 5 2 2 5 2" xfId="34659"/>
    <cellStyle name="Normal 6 5 2 2 5 2 2" xfId="34660"/>
    <cellStyle name="Normal 6 5 2 2 5 3" xfId="34661"/>
    <cellStyle name="Normal 6 5 2 2 6" xfId="34662"/>
    <cellStyle name="Normal 6 5 2 2 6 2" xfId="34663"/>
    <cellStyle name="Normal 6 5 2 2 7" xfId="34664"/>
    <cellStyle name="Normal 6 5 2 3" xfId="34665"/>
    <cellStyle name="Normal 6 5 2 3 2" xfId="34666"/>
    <cellStyle name="Normal 6 5 2 3 2 2" xfId="34667"/>
    <cellStyle name="Normal 6 5 2 3 2 2 2" xfId="34668"/>
    <cellStyle name="Normal 6 5 2 3 2 2 2 2" xfId="34669"/>
    <cellStyle name="Normal 6 5 2 3 2 2 3" xfId="34670"/>
    <cellStyle name="Normal 6 5 2 3 2 3" xfId="34671"/>
    <cellStyle name="Normal 6 5 2 3 2 3 2" xfId="34672"/>
    <cellStyle name="Normal 6 5 2 3 2 4" xfId="34673"/>
    <cellStyle name="Normal 6 5 2 3 3" xfId="34674"/>
    <cellStyle name="Normal 6 5 2 3 3 2" xfId="34675"/>
    <cellStyle name="Normal 6 5 2 3 3 2 2" xfId="34676"/>
    <cellStyle name="Normal 6 5 2 3 3 2 2 2" xfId="34677"/>
    <cellStyle name="Normal 6 5 2 3 3 2 3" xfId="34678"/>
    <cellStyle name="Normal 6 5 2 3 3 3" xfId="34679"/>
    <cellStyle name="Normal 6 5 2 3 3 3 2" xfId="34680"/>
    <cellStyle name="Normal 6 5 2 3 3 4" xfId="34681"/>
    <cellStyle name="Normal 6 5 2 3 4" xfId="34682"/>
    <cellStyle name="Normal 6 5 2 3 4 2" xfId="34683"/>
    <cellStyle name="Normal 6 5 2 3 4 2 2" xfId="34684"/>
    <cellStyle name="Normal 6 5 2 3 4 3" xfId="34685"/>
    <cellStyle name="Normal 6 5 2 3 5" xfId="34686"/>
    <cellStyle name="Normal 6 5 2 3 5 2" xfId="34687"/>
    <cellStyle name="Normal 6 5 2 3 6" xfId="34688"/>
    <cellStyle name="Normal 6 5 2 4" xfId="34689"/>
    <cellStyle name="Normal 6 5 2 4 2" xfId="34690"/>
    <cellStyle name="Normal 6 5 2 4 2 2" xfId="34691"/>
    <cellStyle name="Normal 6 5 2 4 2 2 2" xfId="34692"/>
    <cellStyle name="Normal 6 5 2 4 2 3" xfId="34693"/>
    <cellStyle name="Normal 6 5 2 4 3" xfId="34694"/>
    <cellStyle name="Normal 6 5 2 4 3 2" xfId="34695"/>
    <cellStyle name="Normal 6 5 2 4 4" xfId="34696"/>
    <cellStyle name="Normal 6 5 2 5" xfId="34697"/>
    <cellStyle name="Normal 6 5 2 5 2" xfId="34698"/>
    <cellStyle name="Normal 6 5 2 5 2 2" xfId="34699"/>
    <cellStyle name="Normal 6 5 2 5 2 2 2" xfId="34700"/>
    <cellStyle name="Normal 6 5 2 5 2 3" xfId="34701"/>
    <cellStyle name="Normal 6 5 2 5 3" xfId="34702"/>
    <cellStyle name="Normal 6 5 2 5 3 2" xfId="34703"/>
    <cellStyle name="Normal 6 5 2 5 4" xfId="34704"/>
    <cellStyle name="Normal 6 5 2 6" xfId="34705"/>
    <cellStyle name="Normal 6 5 2 6 2" xfId="34706"/>
    <cellStyle name="Normal 6 5 2 6 2 2" xfId="34707"/>
    <cellStyle name="Normal 6 5 2 6 3" xfId="34708"/>
    <cellStyle name="Normal 6 5 2 7" xfId="34709"/>
    <cellStyle name="Normal 6 5 2 7 2" xfId="34710"/>
    <cellStyle name="Normal 6 5 2 8" xfId="34711"/>
    <cellStyle name="Normal 6 5 2 9" xfId="34712"/>
    <cellStyle name="Normal 6 5 3" xfId="34713"/>
    <cellStyle name="Normal 6 5 3 2" xfId="34714"/>
    <cellStyle name="Normal 6 5 3 2 2" xfId="34715"/>
    <cellStyle name="Normal 6 5 3 2 2 2" xfId="34716"/>
    <cellStyle name="Normal 6 5 3 2 2 2 2" xfId="34717"/>
    <cellStyle name="Normal 6 5 3 2 2 2 2 2" xfId="34718"/>
    <cellStyle name="Normal 6 5 3 2 2 2 2 2 2" xfId="34719"/>
    <cellStyle name="Normal 6 5 3 2 2 2 2 3" xfId="34720"/>
    <cellStyle name="Normal 6 5 3 2 2 2 3" xfId="34721"/>
    <cellStyle name="Normal 6 5 3 2 2 2 3 2" xfId="34722"/>
    <cellStyle name="Normal 6 5 3 2 2 2 4" xfId="34723"/>
    <cellStyle name="Normal 6 5 3 2 2 3" xfId="34724"/>
    <cellStyle name="Normal 6 5 3 2 2 3 2" xfId="34725"/>
    <cellStyle name="Normal 6 5 3 2 2 3 2 2" xfId="34726"/>
    <cellStyle name="Normal 6 5 3 2 2 3 3" xfId="34727"/>
    <cellStyle name="Normal 6 5 3 2 2 4" xfId="34728"/>
    <cellStyle name="Normal 6 5 3 2 2 4 2" xfId="34729"/>
    <cellStyle name="Normal 6 5 3 2 2 5" xfId="34730"/>
    <cellStyle name="Normal 6 5 3 2 3" xfId="34731"/>
    <cellStyle name="Normal 6 5 3 2 3 2" xfId="34732"/>
    <cellStyle name="Normal 6 5 3 2 3 2 2" xfId="34733"/>
    <cellStyle name="Normal 6 5 3 2 3 2 2 2" xfId="34734"/>
    <cellStyle name="Normal 6 5 3 2 3 2 3" xfId="34735"/>
    <cellStyle name="Normal 6 5 3 2 3 3" xfId="34736"/>
    <cellStyle name="Normal 6 5 3 2 3 3 2" xfId="34737"/>
    <cellStyle name="Normal 6 5 3 2 3 4" xfId="34738"/>
    <cellStyle name="Normal 6 5 3 2 4" xfId="34739"/>
    <cellStyle name="Normal 6 5 3 2 4 2" xfId="34740"/>
    <cellStyle name="Normal 6 5 3 2 4 2 2" xfId="34741"/>
    <cellStyle name="Normal 6 5 3 2 4 2 2 2" xfId="34742"/>
    <cellStyle name="Normal 6 5 3 2 4 2 3" xfId="34743"/>
    <cellStyle name="Normal 6 5 3 2 4 3" xfId="34744"/>
    <cellStyle name="Normal 6 5 3 2 4 3 2" xfId="34745"/>
    <cellStyle name="Normal 6 5 3 2 4 4" xfId="34746"/>
    <cellStyle name="Normal 6 5 3 2 5" xfId="34747"/>
    <cellStyle name="Normal 6 5 3 2 5 2" xfId="34748"/>
    <cellStyle name="Normal 6 5 3 2 5 2 2" xfId="34749"/>
    <cellStyle name="Normal 6 5 3 2 5 3" xfId="34750"/>
    <cellStyle name="Normal 6 5 3 2 6" xfId="34751"/>
    <cellStyle name="Normal 6 5 3 2 6 2" xfId="34752"/>
    <cellStyle name="Normal 6 5 3 2 7" xfId="34753"/>
    <cellStyle name="Normal 6 5 3 3" xfId="34754"/>
    <cellStyle name="Normal 6 5 3 3 2" xfId="34755"/>
    <cellStyle name="Normal 6 5 3 3 2 2" xfId="34756"/>
    <cellStyle name="Normal 6 5 3 3 2 2 2" xfId="34757"/>
    <cellStyle name="Normal 6 5 3 3 2 2 2 2" xfId="34758"/>
    <cellStyle name="Normal 6 5 3 3 2 2 3" xfId="34759"/>
    <cellStyle name="Normal 6 5 3 3 2 3" xfId="34760"/>
    <cellStyle name="Normal 6 5 3 3 2 3 2" xfId="34761"/>
    <cellStyle name="Normal 6 5 3 3 2 4" xfId="34762"/>
    <cellStyle name="Normal 6 5 3 3 3" xfId="34763"/>
    <cellStyle name="Normal 6 5 3 3 3 2" xfId="34764"/>
    <cellStyle name="Normal 6 5 3 3 3 2 2" xfId="34765"/>
    <cellStyle name="Normal 6 5 3 3 3 2 2 2" xfId="34766"/>
    <cellStyle name="Normal 6 5 3 3 3 2 3" xfId="34767"/>
    <cellStyle name="Normal 6 5 3 3 3 3" xfId="34768"/>
    <cellStyle name="Normal 6 5 3 3 3 3 2" xfId="34769"/>
    <cellStyle name="Normal 6 5 3 3 3 4" xfId="34770"/>
    <cellStyle name="Normal 6 5 3 3 4" xfId="34771"/>
    <cellStyle name="Normal 6 5 3 3 4 2" xfId="34772"/>
    <cellStyle name="Normal 6 5 3 3 4 2 2" xfId="34773"/>
    <cellStyle name="Normal 6 5 3 3 4 3" xfId="34774"/>
    <cellStyle name="Normal 6 5 3 3 5" xfId="34775"/>
    <cellStyle name="Normal 6 5 3 3 5 2" xfId="34776"/>
    <cellStyle name="Normal 6 5 3 3 6" xfId="34777"/>
    <cellStyle name="Normal 6 5 3 4" xfId="34778"/>
    <cellStyle name="Normal 6 5 3 4 2" xfId="34779"/>
    <cellStyle name="Normal 6 5 3 4 2 2" xfId="34780"/>
    <cellStyle name="Normal 6 5 3 4 2 2 2" xfId="34781"/>
    <cellStyle name="Normal 6 5 3 4 2 3" xfId="34782"/>
    <cellStyle name="Normal 6 5 3 4 3" xfId="34783"/>
    <cellStyle name="Normal 6 5 3 4 3 2" xfId="34784"/>
    <cellStyle name="Normal 6 5 3 4 4" xfId="34785"/>
    <cellStyle name="Normal 6 5 3 5" xfId="34786"/>
    <cellStyle name="Normal 6 5 3 5 2" xfId="34787"/>
    <cellStyle name="Normal 6 5 3 5 2 2" xfId="34788"/>
    <cellStyle name="Normal 6 5 3 5 2 2 2" xfId="34789"/>
    <cellStyle name="Normal 6 5 3 5 2 3" xfId="34790"/>
    <cellStyle name="Normal 6 5 3 5 3" xfId="34791"/>
    <cellStyle name="Normal 6 5 3 5 3 2" xfId="34792"/>
    <cellStyle name="Normal 6 5 3 5 4" xfId="34793"/>
    <cellStyle name="Normal 6 5 3 6" xfId="34794"/>
    <cellStyle name="Normal 6 5 3 6 2" xfId="34795"/>
    <cellStyle name="Normal 6 5 3 6 2 2" xfId="34796"/>
    <cellStyle name="Normal 6 5 3 6 3" xfId="34797"/>
    <cellStyle name="Normal 6 5 3 7" xfId="34798"/>
    <cellStyle name="Normal 6 5 3 7 2" xfId="34799"/>
    <cellStyle name="Normal 6 5 3 8" xfId="34800"/>
    <cellStyle name="Normal 6 5 3 9" xfId="34801"/>
    <cellStyle name="Normal 6 5 4" xfId="34802"/>
    <cellStyle name="Normal 6 5 4 2" xfId="34803"/>
    <cellStyle name="Normal 6 5 4 2 2" xfId="34804"/>
    <cellStyle name="Normal 6 5 4 2 2 2" xfId="34805"/>
    <cellStyle name="Normal 6 5 4 2 2 2 2" xfId="34806"/>
    <cellStyle name="Normal 6 5 4 2 2 2 2 2" xfId="34807"/>
    <cellStyle name="Normal 6 5 4 2 2 2 2 2 2" xfId="34808"/>
    <cellStyle name="Normal 6 5 4 2 2 2 2 3" xfId="34809"/>
    <cellStyle name="Normal 6 5 4 2 2 2 3" xfId="34810"/>
    <cellStyle name="Normal 6 5 4 2 2 2 3 2" xfId="34811"/>
    <cellStyle name="Normal 6 5 4 2 2 2 4" xfId="34812"/>
    <cellStyle name="Normal 6 5 4 2 2 3" xfId="34813"/>
    <cellStyle name="Normal 6 5 4 2 2 3 2" xfId="34814"/>
    <cellStyle name="Normal 6 5 4 2 2 3 2 2" xfId="34815"/>
    <cellStyle name="Normal 6 5 4 2 2 3 3" xfId="34816"/>
    <cellStyle name="Normal 6 5 4 2 2 4" xfId="34817"/>
    <cellStyle name="Normal 6 5 4 2 2 4 2" xfId="34818"/>
    <cellStyle name="Normal 6 5 4 2 2 5" xfId="34819"/>
    <cellStyle name="Normal 6 5 4 2 3" xfId="34820"/>
    <cellStyle name="Normal 6 5 4 2 3 2" xfId="34821"/>
    <cellStyle name="Normal 6 5 4 2 3 2 2" xfId="34822"/>
    <cellStyle name="Normal 6 5 4 2 3 2 2 2" xfId="34823"/>
    <cellStyle name="Normal 6 5 4 2 3 2 3" xfId="34824"/>
    <cellStyle name="Normal 6 5 4 2 3 3" xfId="34825"/>
    <cellStyle name="Normal 6 5 4 2 3 3 2" xfId="34826"/>
    <cellStyle name="Normal 6 5 4 2 3 4" xfId="34827"/>
    <cellStyle name="Normal 6 5 4 2 4" xfId="34828"/>
    <cellStyle name="Normal 6 5 4 2 4 2" xfId="34829"/>
    <cellStyle name="Normal 6 5 4 2 4 2 2" xfId="34830"/>
    <cellStyle name="Normal 6 5 4 2 4 2 2 2" xfId="34831"/>
    <cellStyle name="Normal 6 5 4 2 4 2 3" xfId="34832"/>
    <cellStyle name="Normal 6 5 4 2 4 3" xfId="34833"/>
    <cellStyle name="Normal 6 5 4 2 4 3 2" xfId="34834"/>
    <cellStyle name="Normal 6 5 4 2 4 4" xfId="34835"/>
    <cellStyle name="Normal 6 5 4 2 5" xfId="34836"/>
    <cellStyle name="Normal 6 5 4 2 5 2" xfId="34837"/>
    <cellStyle name="Normal 6 5 4 2 5 2 2" xfId="34838"/>
    <cellStyle name="Normal 6 5 4 2 5 3" xfId="34839"/>
    <cellStyle name="Normal 6 5 4 2 6" xfId="34840"/>
    <cellStyle name="Normal 6 5 4 2 6 2" xfId="34841"/>
    <cellStyle name="Normal 6 5 4 2 7" xfId="34842"/>
    <cellStyle name="Normal 6 5 4 3" xfId="34843"/>
    <cellStyle name="Normal 6 5 4 3 2" xfId="34844"/>
    <cellStyle name="Normal 6 5 4 3 2 2" xfId="34845"/>
    <cellStyle name="Normal 6 5 4 3 2 2 2" xfId="34846"/>
    <cellStyle name="Normal 6 5 4 3 2 2 2 2" xfId="34847"/>
    <cellStyle name="Normal 6 5 4 3 2 2 3" xfId="34848"/>
    <cellStyle name="Normal 6 5 4 3 2 3" xfId="34849"/>
    <cellStyle name="Normal 6 5 4 3 2 3 2" xfId="34850"/>
    <cellStyle name="Normal 6 5 4 3 2 4" xfId="34851"/>
    <cellStyle name="Normal 6 5 4 3 3" xfId="34852"/>
    <cellStyle name="Normal 6 5 4 3 3 2" xfId="34853"/>
    <cellStyle name="Normal 6 5 4 3 3 2 2" xfId="34854"/>
    <cellStyle name="Normal 6 5 4 3 3 3" xfId="34855"/>
    <cellStyle name="Normal 6 5 4 3 4" xfId="34856"/>
    <cellStyle name="Normal 6 5 4 3 4 2" xfId="34857"/>
    <cellStyle name="Normal 6 5 4 3 5" xfId="34858"/>
    <cellStyle name="Normal 6 5 4 4" xfId="34859"/>
    <cellStyle name="Normal 6 5 4 4 2" xfId="34860"/>
    <cellStyle name="Normal 6 5 4 4 2 2" xfId="34861"/>
    <cellStyle name="Normal 6 5 4 4 2 2 2" xfId="34862"/>
    <cellStyle name="Normal 6 5 4 4 2 3" xfId="34863"/>
    <cellStyle name="Normal 6 5 4 4 3" xfId="34864"/>
    <cellStyle name="Normal 6 5 4 4 3 2" xfId="34865"/>
    <cellStyle name="Normal 6 5 4 4 4" xfId="34866"/>
    <cellStyle name="Normal 6 5 4 5" xfId="34867"/>
    <cellStyle name="Normal 6 5 4 5 2" xfId="34868"/>
    <cellStyle name="Normal 6 5 4 5 2 2" xfId="34869"/>
    <cellStyle name="Normal 6 5 4 5 2 2 2" xfId="34870"/>
    <cellStyle name="Normal 6 5 4 5 2 3" xfId="34871"/>
    <cellStyle name="Normal 6 5 4 5 3" xfId="34872"/>
    <cellStyle name="Normal 6 5 4 5 3 2" xfId="34873"/>
    <cellStyle name="Normal 6 5 4 5 4" xfId="34874"/>
    <cellStyle name="Normal 6 5 4 6" xfId="34875"/>
    <cellStyle name="Normal 6 5 4 6 2" xfId="34876"/>
    <cellStyle name="Normal 6 5 4 6 2 2" xfId="34877"/>
    <cellStyle name="Normal 6 5 4 6 3" xfId="34878"/>
    <cellStyle name="Normal 6 5 4 7" xfId="34879"/>
    <cellStyle name="Normal 6 5 4 7 2" xfId="34880"/>
    <cellStyle name="Normal 6 5 4 8" xfId="34881"/>
    <cellStyle name="Normal 6 5 5" xfId="34882"/>
    <cellStyle name="Normal 6 5 5 2" xfId="34883"/>
    <cellStyle name="Normal 6 5 5 2 2" xfId="34884"/>
    <cellStyle name="Normal 6 5 5 2 2 2" xfId="34885"/>
    <cellStyle name="Normal 6 5 5 2 2 2 2" xfId="34886"/>
    <cellStyle name="Normal 6 5 5 2 2 2 2 2" xfId="34887"/>
    <cellStyle name="Normal 6 5 5 2 2 2 2 2 2" xfId="34888"/>
    <cellStyle name="Normal 6 5 5 2 2 2 2 3" xfId="34889"/>
    <cellStyle name="Normal 6 5 5 2 2 2 3" xfId="34890"/>
    <cellStyle name="Normal 6 5 5 2 2 2 3 2" xfId="34891"/>
    <cellStyle name="Normal 6 5 5 2 2 2 4" xfId="34892"/>
    <cellStyle name="Normal 6 5 5 2 2 3" xfId="34893"/>
    <cellStyle name="Normal 6 5 5 2 2 3 2" xfId="34894"/>
    <cellStyle name="Normal 6 5 5 2 2 3 2 2" xfId="34895"/>
    <cellStyle name="Normal 6 5 5 2 2 3 3" xfId="34896"/>
    <cellStyle name="Normal 6 5 5 2 2 4" xfId="34897"/>
    <cellStyle name="Normal 6 5 5 2 2 4 2" xfId="34898"/>
    <cellStyle name="Normal 6 5 5 2 2 5" xfId="34899"/>
    <cellStyle name="Normal 6 5 5 2 3" xfId="34900"/>
    <cellStyle name="Normal 6 5 5 2 3 2" xfId="34901"/>
    <cellStyle name="Normal 6 5 5 2 3 2 2" xfId="34902"/>
    <cellStyle name="Normal 6 5 5 2 3 2 2 2" xfId="34903"/>
    <cellStyle name="Normal 6 5 5 2 3 2 3" xfId="34904"/>
    <cellStyle name="Normal 6 5 5 2 3 3" xfId="34905"/>
    <cellStyle name="Normal 6 5 5 2 3 3 2" xfId="34906"/>
    <cellStyle name="Normal 6 5 5 2 3 4" xfId="34907"/>
    <cellStyle name="Normal 6 5 5 2 4" xfId="34908"/>
    <cellStyle name="Normal 6 5 5 2 4 2" xfId="34909"/>
    <cellStyle name="Normal 6 5 5 2 4 2 2" xfId="34910"/>
    <cellStyle name="Normal 6 5 5 2 4 2 2 2" xfId="34911"/>
    <cellStyle name="Normal 6 5 5 2 4 2 3" xfId="34912"/>
    <cellStyle name="Normal 6 5 5 2 4 3" xfId="34913"/>
    <cellStyle name="Normal 6 5 5 2 4 3 2" xfId="34914"/>
    <cellStyle name="Normal 6 5 5 2 4 4" xfId="34915"/>
    <cellStyle name="Normal 6 5 5 2 5" xfId="34916"/>
    <cellStyle name="Normal 6 5 5 2 5 2" xfId="34917"/>
    <cellStyle name="Normal 6 5 5 2 5 2 2" xfId="34918"/>
    <cellStyle name="Normal 6 5 5 2 5 3" xfId="34919"/>
    <cellStyle name="Normal 6 5 5 2 6" xfId="34920"/>
    <cellStyle name="Normal 6 5 5 2 6 2" xfId="34921"/>
    <cellStyle name="Normal 6 5 5 2 7" xfId="34922"/>
    <cellStyle name="Normal 6 5 5 3" xfId="34923"/>
    <cellStyle name="Normal 6 5 5 3 2" xfId="34924"/>
    <cellStyle name="Normal 6 5 5 3 2 2" xfId="34925"/>
    <cellStyle name="Normal 6 5 5 3 2 2 2" xfId="34926"/>
    <cellStyle name="Normal 6 5 5 3 2 2 2 2" xfId="34927"/>
    <cellStyle name="Normal 6 5 5 3 2 2 3" xfId="34928"/>
    <cellStyle name="Normal 6 5 5 3 2 3" xfId="34929"/>
    <cellStyle name="Normal 6 5 5 3 2 3 2" xfId="34930"/>
    <cellStyle name="Normal 6 5 5 3 2 4" xfId="34931"/>
    <cellStyle name="Normal 6 5 5 3 3" xfId="34932"/>
    <cellStyle name="Normal 6 5 5 3 3 2" xfId="34933"/>
    <cellStyle name="Normal 6 5 5 3 3 2 2" xfId="34934"/>
    <cellStyle name="Normal 6 5 5 3 3 3" xfId="34935"/>
    <cellStyle name="Normal 6 5 5 3 4" xfId="34936"/>
    <cellStyle name="Normal 6 5 5 3 4 2" xfId="34937"/>
    <cellStyle name="Normal 6 5 5 3 5" xfId="34938"/>
    <cellStyle name="Normal 6 5 5 4" xfId="34939"/>
    <cellStyle name="Normal 6 5 5 4 2" xfId="34940"/>
    <cellStyle name="Normal 6 5 5 4 2 2" xfId="34941"/>
    <cellStyle name="Normal 6 5 5 4 2 2 2" xfId="34942"/>
    <cellStyle name="Normal 6 5 5 4 2 3" xfId="34943"/>
    <cellStyle name="Normal 6 5 5 4 3" xfId="34944"/>
    <cellStyle name="Normal 6 5 5 4 3 2" xfId="34945"/>
    <cellStyle name="Normal 6 5 5 4 4" xfId="34946"/>
    <cellStyle name="Normal 6 5 5 5" xfId="34947"/>
    <cellStyle name="Normal 6 5 5 5 2" xfId="34948"/>
    <cellStyle name="Normal 6 5 5 5 2 2" xfId="34949"/>
    <cellStyle name="Normal 6 5 5 5 2 2 2" xfId="34950"/>
    <cellStyle name="Normal 6 5 5 5 2 3" xfId="34951"/>
    <cellStyle name="Normal 6 5 5 5 3" xfId="34952"/>
    <cellStyle name="Normal 6 5 5 5 3 2" xfId="34953"/>
    <cellStyle name="Normal 6 5 5 5 4" xfId="34954"/>
    <cellStyle name="Normal 6 5 5 6" xfId="34955"/>
    <cellStyle name="Normal 6 5 5 6 2" xfId="34956"/>
    <cellStyle name="Normal 6 5 5 6 2 2" xfId="34957"/>
    <cellStyle name="Normal 6 5 5 6 3" xfId="34958"/>
    <cellStyle name="Normal 6 5 5 7" xfId="34959"/>
    <cellStyle name="Normal 6 5 5 7 2" xfId="34960"/>
    <cellStyle name="Normal 6 5 5 8" xfId="34961"/>
    <cellStyle name="Normal 6 5 6" xfId="34962"/>
    <cellStyle name="Normal 6 5 6 2" xfId="34963"/>
    <cellStyle name="Normal 6 5 6 2 2" xfId="34964"/>
    <cellStyle name="Normal 6 5 6 2 2 2" xfId="34965"/>
    <cellStyle name="Normal 6 5 6 2 2 2 2" xfId="34966"/>
    <cellStyle name="Normal 6 5 6 2 2 2 2 2" xfId="34967"/>
    <cellStyle name="Normal 6 5 6 2 2 2 3" xfId="34968"/>
    <cellStyle name="Normal 6 5 6 2 2 3" xfId="34969"/>
    <cellStyle name="Normal 6 5 6 2 2 3 2" xfId="34970"/>
    <cellStyle name="Normal 6 5 6 2 2 4" xfId="34971"/>
    <cellStyle name="Normal 6 5 6 2 3" xfId="34972"/>
    <cellStyle name="Normal 6 5 6 2 3 2" xfId="34973"/>
    <cellStyle name="Normal 6 5 6 2 3 2 2" xfId="34974"/>
    <cellStyle name="Normal 6 5 6 2 3 3" xfId="34975"/>
    <cellStyle name="Normal 6 5 6 2 4" xfId="34976"/>
    <cellStyle name="Normal 6 5 6 2 4 2" xfId="34977"/>
    <cellStyle name="Normal 6 5 6 2 5" xfId="34978"/>
    <cellStyle name="Normal 6 5 6 3" xfId="34979"/>
    <cellStyle name="Normal 6 5 6 3 2" xfId="34980"/>
    <cellStyle name="Normal 6 5 6 3 2 2" xfId="34981"/>
    <cellStyle name="Normal 6 5 6 3 2 2 2" xfId="34982"/>
    <cellStyle name="Normal 6 5 6 3 2 3" xfId="34983"/>
    <cellStyle name="Normal 6 5 6 3 3" xfId="34984"/>
    <cellStyle name="Normal 6 5 6 3 3 2" xfId="34985"/>
    <cellStyle name="Normal 6 5 6 3 4" xfId="34986"/>
    <cellStyle name="Normal 6 5 6 4" xfId="34987"/>
    <cellStyle name="Normal 6 5 6 4 2" xfId="34988"/>
    <cellStyle name="Normal 6 5 6 4 2 2" xfId="34989"/>
    <cellStyle name="Normal 6 5 6 4 2 2 2" xfId="34990"/>
    <cellStyle name="Normal 6 5 6 4 2 3" xfId="34991"/>
    <cellStyle name="Normal 6 5 6 4 3" xfId="34992"/>
    <cellStyle name="Normal 6 5 6 4 3 2" xfId="34993"/>
    <cellStyle name="Normal 6 5 6 4 4" xfId="34994"/>
    <cellStyle name="Normal 6 5 6 5" xfId="34995"/>
    <cellStyle name="Normal 6 5 6 5 2" xfId="34996"/>
    <cellStyle name="Normal 6 5 6 5 2 2" xfId="34997"/>
    <cellStyle name="Normal 6 5 6 5 3" xfId="34998"/>
    <cellStyle name="Normal 6 5 6 6" xfId="34999"/>
    <cellStyle name="Normal 6 5 6 6 2" xfId="35000"/>
    <cellStyle name="Normal 6 5 6 7" xfId="35001"/>
    <cellStyle name="Normal 6 5 7" xfId="35002"/>
    <cellStyle name="Normal 6 5 7 2" xfId="35003"/>
    <cellStyle name="Normal 6 5 7 2 2" xfId="35004"/>
    <cellStyle name="Normal 6 5 7 2 2 2" xfId="35005"/>
    <cellStyle name="Normal 6 5 7 2 2 2 2" xfId="35006"/>
    <cellStyle name="Normal 6 5 7 2 2 3" xfId="35007"/>
    <cellStyle name="Normal 6 5 7 2 3" xfId="35008"/>
    <cellStyle name="Normal 6 5 7 2 3 2" xfId="35009"/>
    <cellStyle name="Normal 6 5 7 2 4" xfId="35010"/>
    <cellStyle name="Normal 6 5 7 3" xfId="35011"/>
    <cellStyle name="Normal 6 5 7 3 2" xfId="35012"/>
    <cellStyle name="Normal 6 5 7 3 2 2" xfId="35013"/>
    <cellStyle name="Normal 6 5 7 3 2 2 2" xfId="35014"/>
    <cellStyle name="Normal 6 5 7 3 2 3" xfId="35015"/>
    <cellStyle name="Normal 6 5 7 3 3" xfId="35016"/>
    <cellStyle name="Normal 6 5 7 3 3 2" xfId="35017"/>
    <cellStyle name="Normal 6 5 7 3 4" xfId="35018"/>
    <cellStyle name="Normal 6 5 7 4" xfId="35019"/>
    <cellStyle name="Normal 6 5 7 4 2" xfId="35020"/>
    <cellStyle name="Normal 6 5 7 4 2 2" xfId="35021"/>
    <cellStyle name="Normal 6 5 7 4 3" xfId="35022"/>
    <cellStyle name="Normal 6 5 7 5" xfId="35023"/>
    <cellStyle name="Normal 6 5 7 5 2" xfId="35024"/>
    <cellStyle name="Normal 6 5 7 6" xfId="35025"/>
    <cellStyle name="Normal 6 5 8" xfId="35026"/>
    <cellStyle name="Normal 6 5 8 2" xfId="35027"/>
    <cellStyle name="Normal 6 5 8 2 2" xfId="35028"/>
    <cellStyle name="Normal 6 5 8 2 2 2" xfId="35029"/>
    <cellStyle name="Normal 6 5 8 2 3" xfId="35030"/>
    <cellStyle name="Normal 6 5 8 3" xfId="35031"/>
    <cellStyle name="Normal 6 5 8 3 2" xfId="35032"/>
    <cellStyle name="Normal 6 5 8 4" xfId="35033"/>
    <cellStyle name="Normal 6 5 9" xfId="35034"/>
    <cellStyle name="Normal 6 5 9 2" xfId="35035"/>
    <cellStyle name="Normal 6 5 9 2 2" xfId="35036"/>
    <cellStyle name="Normal 6 5 9 2 2 2" xfId="35037"/>
    <cellStyle name="Normal 6 5 9 2 3" xfId="35038"/>
    <cellStyle name="Normal 6 5 9 3" xfId="35039"/>
    <cellStyle name="Normal 6 5 9 3 2" xfId="35040"/>
    <cellStyle name="Normal 6 5 9 4" xfId="35041"/>
    <cellStyle name="Normal 6 6" xfId="35042"/>
    <cellStyle name="Normal 6 6 2" xfId="35043"/>
    <cellStyle name="Normal 6 6 2 2" xfId="35044"/>
    <cellStyle name="Normal 6 6 2 2 2" xfId="35045"/>
    <cellStyle name="Normal 6 6 2 2 2 2" xfId="35046"/>
    <cellStyle name="Normal 6 6 2 2 2 2 2" xfId="35047"/>
    <cellStyle name="Normal 6 6 2 2 2 2 2 2" xfId="35048"/>
    <cellStyle name="Normal 6 6 2 2 2 2 3" xfId="35049"/>
    <cellStyle name="Normal 6 6 2 2 2 3" xfId="35050"/>
    <cellStyle name="Normal 6 6 2 2 2 3 2" xfId="35051"/>
    <cellStyle name="Normal 6 6 2 2 2 4" xfId="35052"/>
    <cellStyle name="Normal 6 6 2 2 3" xfId="35053"/>
    <cellStyle name="Normal 6 6 2 2 3 2" xfId="35054"/>
    <cellStyle name="Normal 6 6 2 2 3 2 2" xfId="35055"/>
    <cellStyle name="Normal 6 6 2 2 3 3" xfId="35056"/>
    <cellStyle name="Normal 6 6 2 2 4" xfId="35057"/>
    <cellStyle name="Normal 6 6 2 2 4 2" xfId="35058"/>
    <cellStyle name="Normal 6 6 2 2 5" xfId="35059"/>
    <cellStyle name="Normal 6 6 2 3" xfId="35060"/>
    <cellStyle name="Normal 6 6 2 3 2" xfId="35061"/>
    <cellStyle name="Normal 6 6 2 3 2 2" xfId="35062"/>
    <cellStyle name="Normal 6 6 2 3 2 2 2" xfId="35063"/>
    <cellStyle name="Normal 6 6 2 3 2 3" xfId="35064"/>
    <cellStyle name="Normal 6 6 2 3 3" xfId="35065"/>
    <cellStyle name="Normal 6 6 2 3 3 2" xfId="35066"/>
    <cellStyle name="Normal 6 6 2 3 4" xfId="35067"/>
    <cellStyle name="Normal 6 6 2 4" xfId="35068"/>
    <cellStyle name="Normal 6 6 2 4 2" xfId="35069"/>
    <cellStyle name="Normal 6 6 2 4 2 2" xfId="35070"/>
    <cellStyle name="Normal 6 6 2 4 2 2 2" xfId="35071"/>
    <cellStyle name="Normal 6 6 2 4 2 3" xfId="35072"/>
    <cellStyle name="Normal 6 6 2 4 3" xfId="35073"/>
    <cellStyle name="Normal 6 6 2 4 3 2" xfId="35074"/>
    <cellStyle name="Normal 6 6 2 4 4" xfId="35075"/>
    <cellStyle name="Normal 6 6 2 5" xfId="35076"/>
    <cellStyle name="Normal 6 6 2 5 2" xfId="35077"/>
    <cellStyle name="Normal 6 6 2 5 2 2" xfId="35078"/>
    <cellStyle name="Normal 6 6 2 5 3" xfId="35079"/>
    <cellStyle name="Normal 6 6 2 6" xfId="35080"/>
    <cellStyle name="Normal 6 6 2 6 2" xfId="35081"/>
    <cellStyle name="Normal 6 6 2 7" xfId="35082"/>
    <cellStyle name="Normal 6 6 3" xfId="35083"/>
    <cellStyle name="Normal 6 6 3 2" xfId="35084"/>
    <cellStyle name="Normal 6 6 3 2 2" xfId="35085"/>
    <cellStyle name="Normal 6 6 3 2 2 2" xfId="35086"/>
    <cellStyle name="Normal 6 6 3 2 2 2 2" xfId="35087"/>
    <cellStyle name="Normal 6 6 3 2 2 3" xfId="35088"/>
    <cellStyle name="Normal 6 6 3 2 3" xfId="35089"/>
    <cellStyle name="Normal 6 6 3 2 3 2" xfId="35090"/>
    <cellStyle name="Normal 6 6 3 2 4" xfId="35091"/>
    <cellStyle name="Normal 6 6 3 3" xfId="35092"/>
    <cellStyle name="Normal 6 6 3 3 2" xfId="35093"/>
    <cellStyle name="Normal 6 6 3 3 2 2" xfId="35094"/>
    <cellStyle name="Normal 6 6 3 3 2 2 2" xfId="35095"/>
    <cellStyle name="Normal 6 6 3 3 2 3" xfId="35096"/>
    <cellStyle name="Normal 6 6 3 3 3" xfId="35097"/>
    <cellStyle name="Normal 6 6 3 3 3 2" xfId="35098"/>
    <cellStyle name="Normal 6 6 3 3 4" xfId="35099"/>
    <cellStyle name="Normal 6 6 3 4" xfId="35100"/>
    <cellStyle name="Normal 6 6 3 4 2" xfId="35101"/>
    <cellStyle name="Normal 6 6 3 4 2 2" xfId="35102"/>
    <cellStyle name="Normal 6 6 3 4 3" xfId="35103"/>
    <cellStyle name="Normal 6 6 3 5" xfId="35104"/>
    <cellStyle name="Normal 6 6 3 5 2" xfId="35105"/>
    <cellStyle name="Normal 6 6 3 6" xfId="35106"/>
    <cellStyle name="Normal 6 6 4" xfId="35107"/>
    <cellStyle name="Normal 6 6 4 2" xfId="35108"/>
    <cellStyle name="Normal 6 6 4 2 2" xfId="35109"/>
    <cellStyle name="Normal 6 6 4 2 2 2" xfId="35110"/>
    <cellStyle name="Normal 6 6 4 2 3" xfId="35111"/>
    <cellStyle name="Normal 6 6 4 3" xfId="35112"/>
    <cellStyle name="Normal 6 6 4 3 2" xfId="35113"/>
    <cellStyle name="Normal 6 6 4 4" xfId="35114"/>
    <cellStyle name="Normal 6 6 5" xfId="35115"/>
    <cellStyle name="Normal 6 6 5 2" xfId="35116"/>
    <cellStyle name="Normal 6 6 5 2 2" xfId="35117"/>
    <cellStyle name="Normal 6 6 5 2 2 2" xfId="35118"/>
    <cellStyle name="Normal 6 6 5 2 3" xfId="35119"/>
    <cellStyle name="Normal 6 6 5 3" xfId="35120"/>
    <cellStyle name="Normal 6 6 5 3 2" xfId="35121"/>
    <cellStyle name="Normal 6 6 5 4" xfId="35122"/>
    <cellStyle name="Normal 6 6 6" xfId="35123"/>
    <cellStyle name="Normal 6 6 6 2" xfId="35124"/>
    <cellStyle name="Normal 6 6 6 2 2" xfId="35125"/>
    <cellStyle name="Normal 6 6 6 3" xfId="35126"/>
    <cellStyle name="Normal 6 6 7" xfId="35127"/>
    <cellStyle name="Normal 6 6 7 2" xfId="35128"/>
    <cellStyle name="Normal 6 6 8" xfId="35129"/>
    <cellStyle name="Normal 6 6 9" xfId="35130"/>
    <cellStyle name="Normal 6 7" xfId="35131"/>
    <cellStyle name="Normal 6 7 2" xfId="35132"/>
    <cellStyle name="Normal 6 7 2 2" xfId="35133"/>
    <cellStyle name="Normal 6 7 2 2 2" xfId="35134"/>
    <cellStyle name="Normal 6 7 2 2 2 2" xfId="35135"/>
    <cellStyle name="Normal 6 7 2 2 2 2 2" xfId="35136"/>
    <cellStyle name="Normal 6 7 2 2 2 2 2 2" xfId="35137"/>
    <cellStyle name="Normal 6 7 2 2 2 2 3" xfId="35138"/>
    <cellStyle name="Normal 6 7 2 2 2 3" xfId="35139"/>
    <cellStyle name="Normal 6 7 2 2 2 3 2" xfId="35140"/>
    <cellStyle name="Normal 6 7 2 2 2 4" xfId="35141"/>
    <cellStyle name="Normal 6 7 2 2 3" xfId="35142"/>
    <cellStyle name="Normal 6 7 2 2 3 2" xfId="35143"/>
    <cellStyle name="Normal 6 7 2 2 3 2 2" xfId="35144"/>
    <cellStyle name="Normal 6 7 2 2 3 3" xfId="35145"/>
    <cellStyle name="Normal 6 7 2 2 4" xfId="35146"/>
    <cellStyle name="Normal 6 7 2 2 4 2" xfId="35147"/>
    <cellStyle name="Normal 6 7 2 2 5" xfId="35148"/>
    <cellStyle name="Normal 6 7 2 3" xfId="35149"/>
    <cellStyle name="Normal 6 7 2 3 2" xfId="35150"/>
    <cellStyle name="Normal 6 7 2 3 2 2" xfId="35151"/>
    <cellStyle name="Normal 6 7 2 3 2 2 2" xfId="35152"/>
    <cellStyle name="Normal 6 7 2 3 2 3" xfId="35153"/>
    <cellStyle name="Normal 6 7 2 3 3" xfId="35154"/>
    <cellStyle name="Normal 6 7 2 3 3 2" xfId="35155"/>
    <cellStyle name="Normal 6 7 2 3 4" xfId="35156"/>
    <cellStyle name="Normal 6 7 2 4" xfId="35157"/>
    <cellStyle name="Normal 6 7 2 4 2" xfId="35158"/>
    <cellStyle name="Normal 6 7 2 4 2 2" xfId="35159"/>
    <cellStyle name="Normal 6 7 2 4 2 2 2" xfId="35160"/>
    <cellStyle name="Normal 6 7 2 4 2 3" xfId="35161"/>
    <cellStyle name="Normal 6 7 2 4 3" xfId="35162"/>
    <cellStyle name="Normal 6 7 2 4 3 2" xfId="35163"/>
    <cellStyle name="Normal 6 7 2 4 4" xfId="35164"/>
    <cellStyle name="Normal 6 7 2 5" xfId="35165"/>
    <cellStyle name="Normal 6 7 2 5 2" xfId="35166"/>
    <cellStyle name="Normal 6 7 2 5 2 2" xfId="35167"/>
    <cellStyle name="Normal 6 7 2 5 3" xfId="35168"/>
    <cellStyle name="Normal 6 7 2 6" xfId="35169"/>
    <cellStyle name="Normal 6 7 2 6 2" xfId="35170"/>
    <cellStyle name="Normal 6 7 2 7" xfId="35171"/>
    <cellStyle name="Normal 6 7 3" xfId="35172"/>
    <cellStyle name="Normal 6 7 3 2" xfId="35173"/>
    <cellStyle name="Normal 6 7 3 2 2" xfId="35174"/>
    <cellStyle name="Normal 6 7 3 2 2 2" xfId="35175"/>
    <cellStyle name="Normal 6 7 3 2 2 2 2" xfId="35176"/>
    <cellStyle name="Normal 6 7 3 2 2 3" xfId="35177"/>
    <cellStyle name="Normal 6 7 3 2 3" xfId="35178"/>
    <cellStyle name="Normal 6 7 3 2 3 2" xfId="35179"/>
    <cellStyle name="Normal 6 7 3 2 4" xfId="35180"/>
    <cellStyle name="Normal 6 7 3 3" xfId="35181"/>
    <cellStyle name="Normal 6 7 3 3 2" xfId="35182"/>
    <cellStyle name="Normal 6 7 3 3 2 2" xfId="35183"/>
    <cellStyle name="Normal 6 7 3 3 2 2 2" xfId="35184"/>
    <cellStyle name="Normal 6 7 3 3 2 3" xfId="35185"/>
    <cellStyle name="Normal 6 7 3 3 3" xfId="35186"/>
    <cellStyle name="Normal 6 7 3 3 3 2" xfId="35187"/>
    <cellStyle name="Normal 6 7 3 3 4" xfId="35188"/>
    <cellStyle name="Normal 6 7 3 4" xfId="35189"/>
    <cellStyle name="Normal 6 7 3 4 2" xfId="35190"/>
    <cellStyle name="Normal 6 7 3 4 2 2" xfId="35191"/>
    <cellStyle name="Normal 6 7 3 4 3" xfId="35192"/>
    <cellStyle name="Normal 6 7 3 5" xfId="35193"/>
    <cellStyle name="Normal 6 7 3 5 2" xfId="35194"/>
    <cellStyle name="Normal 6 7 3 6" xfId="35195"/>
    <cellStyle name="Normal 6 7 4" xfId="35196"/>
    <cellStyle name="Normal 6 7 4 2" xfId="35197"/>
    <cellStyle name="Normal 6 7 4 2 2" xfId="35198"/>
    <cellStyle name="Normal 6 7 4 2 2 2" xfId="35199"/>
    <cellStyle name="Normal 6 7 4 2 3" xfId="35200"/>
    <cellStyle name="Normal 6 7 4 3" xfId="35201"/>
    <cellStyle name="Normal 6 7 4 3 2" xfId="35202"/>
    <cellStyle name="Normal 6 7 4 4" xfId="35203"/>
    <cellStyle name="Normal 6 7 5" xfId="35204"/>
    <cellStyle name="Normal 6 7 5 2" xfId="35205"/>
    <cellStyle name="Normal 6 7 5 2 2" xfId="35206"/>
    <cellStyle name="Normal 6 7 5 2 2 2" xfId="35207"/>
    <cellStyle name="Normal 6 7 5 2 3" xfId="35208"/>
    <cellStyle name="Normal 6 7 5 3" xfId="35209"/>
    <cellStyle name="Normal 6 7 5 3 2" xfId="35210"/>
    <cellStyle name="Normal 6 7 5 4" xfId="35211"/>
    <cellStyle name="Normal 6 7 6" xfId="35212"/>
    <cellStyle name="Normal 6 7 6 2" xfId="35213"/>
    <cellStyle name="Normal 6 7 6 2 2" xfId="35214"/>
    <cellStyle name="Normal 6 7 6 3" xfId="35215"/>
    <cellStyle name="Normal 6 7 7" xfId="35216"/>
    <cellStyle name="Normal 6 7 7 2" xfId="35217"/>
    <cellStyle name="Normal 6 7 8" xfId="35218"/>
    <cellStyle name="Normal 6 7 9" xfId="35219"/>
    <cellStyle name="Normal 6 8" xfId="35220"/>
    <cellStyle name="Normal 6 8 2" xfId="35221"/>
    <cellStyle name="Normal 6 8 2 2" xfId="35222"/>
    <cellStyle name="Normal 6 8 2 2 2" xfId="35223"/>
    <cellStyle name="Normal 6 8 2 2 2 2" xfId="35224"/>
    <cellStyle name="Normal 6 8 2 2 2 2 2" xfId="35225"/>
    <cellStyle name="Normal 6 8 2 2 2 2 2 2" xfId="35226"/>
    <cellStyle name="Normal 6 8 2 2 2 2 3" xfId="35227"/>
    <cellStyle name="Normal 6 8 2 2 2 3" xfId="35228"/>
    <cellStyle name="Normal 6 8 2 2 2 3 2" xfId="35229"/>
    <cellStyle name="Normal 6 8 2 2 2 4" xfId="35230"/>
    <cellStyle name="Normal 6 8 2 2 3" xfId="35231"/>
    <cellStyle name="Normal 6 8 2 2 3 2" xfId="35232"/>
    <cellStyle name="Normal 6 8 2 2 3 2 2" xfId="35233"/>
    <cellStyle name="Normal 6 8 2 2 3 3" xfId="35234"/>
    <cellStyle name="Normal 6 8 2 2 4" xfId="35235"/>
    <cellStyle name="Normal 6 8 2 2 4 2" xfId="35236"/>
    <cellStyle name="Normal 6 8 2 2 5" xfId="35237"/>
    <cellStyle name="Normal 6 8 2 3" xfId="35238"/>
    <cellStyle name="Normal 6 8 2 3 2" xfId="35239"/>
    <cellStyle name="Normal 6 8 2 3 2 2" xfId="35240"/>
    <cellStyle name="Normal 6 8 2 3 2 2 2" xfId="35241"/>
    <cellStyle name="Normal 6 8 2 3 2 3" xfId="35242"/>
    <cellStyle name="Normal 6 8 2 3 3" xfId="35243"/>
    <cellStyle name="Normal 6 8 2 3 3 2" xfId="35244"/>
    <cellStyle name="Normal 6 8 2 3 4" xfId="35245"/>
    <cellStyle name="Normal 6 8 2 4" xfId="35246"/>
    <cellStyle name="Normal 6 8 2 4 2" xfId="35247"/>
    <cellStyle name="Normal 6 8 2 4 2 2" xfId="35248"/>
    <cellStyle name="Normal 6 8 2 4 2 2 2" xfId="35249"/>
    <cellStyle name="Normal 6 8 2 4 2 3" xfId="35250"/>
    <cellStyle name="Normal 6 8 2 4 3" xfId="35251"/>
    <cellStyle name="Normal 6 8 2 4 3 2" xfId="35252"/>
    <cellStyle name="Normal 6 8 2 4 4" xfId="35253"/>
    <cellStyle name="Normal 6 8 2 5" xfId="35254"/>
    <cellStyle name="Normal 6 8 2 5 2" xfId="35255"/>
    <cellStyle name="Normal 6 8 2 5 2 2" xfId="35256"/>
    <cellStyle name="Normal 6 8 2 5 3" xfId="35257"/>
    <cellStyle name="Normal 6 8 2 6" xfId="35258"/>
    <cellStyle name="Normal 6 8 2 6 2" xfId="35259"/>
    <cellStyle name="Normal 6 8 2 7" xfId="35260"/>
    <cellStyle name="Normal 6 8 3" xfId="35261"/>
    <cellStyle name="Normal 6 8 3 2" xfId="35262"/>
    <cellStyle name="Normal 6 8 3 2 2" xfId="35263"/>
    <cellStyle name="Normal 6 8 3 2 2 2" xfId="35264"/>
    <cellStyle name="Normal 6 8 3 2 2 2 2" xfId="35265"/>
    <cellStyle name="Normal 6 8 3 2 2 3" xfId="35266"/>
    <cellStyle name="Normal 6 8 3 2 3" xfId="35267"/>
    <cellStyle name="Normal 6 8 3 2 3 2" xfId="35268"/>
    <cellStyle name="Normal 6 8 3 2 4" xfId="35269"/>
    <cellStyle name="Normal 6 8 3 3" xfId="35270"/>
    <cellStyle name="Normal 6 8 3 3 2" xfId="35271"/>
    <cellStyle name="Normal 6 8 3 3 2 2" xfId="35272"/>
    <cellStyle name="Normal 6 8 3 3 3" xfId="35273"/>
    <cellStyle name="Normal 6 8 3 4" xfId="35274"/>
    <cellStyle name="Normal 6 8 3 4 2" xfId="35275"/>
    <cellStyle name="Normal 6 8 3 5" xfId="35276"/>
    <cellStyle name="Normal 6 8 4" xfId="35277"/>
    <cellStyle name="Normal 6 8 4 2" xfId="35278"/>
    <cellStyle name="Normal 6 8 4 2 2" xfId="35279"/>
    <cellStyle name="Normal 6 8 4 2 2 2" xfId="35280"/>
    <cellStyle name="Normal 6 8 4 2 3" xfId="35281"/>
    <cellStyle name="Normal 6 8 4 3" xfId="35282"/>
    <cellStyle name="Normal 6 8 4 3 2" xfId="35283"/>
    <cellStyle name="Normal 6 8 4 4" xfId="35284"/>
    <cellStyle name="Normal 6 8 5" xfId="35285"/>
    <cellStyle name="Normal 6 8 5 2" xfId="35286"/>
    <cellStyle name="Normal 6 8 5 2 2" xfId="35287"/>
    <cellStyle name="Normal 6 8 5 2 2 2" xfId="35288"/>
    <cellStyle name="Normal 6 8 5 2 3" xfId="35289"/>
    <cellStyle name="Normal 6 8 5 3" xfId="35290"/>
    <cellStyle name="Normal 6 8 5 3 2" xfId="35291"/>
    <cellStyle name="Normal 6 8 5 4" xfId="35292"/>
    <cellStyle name="Normal 6 8 6" xfId="35293"/>
    <cellStyle name="Normal 6 8 6 2" xfId="35294"/>
    <cellStyle name="Normal 6 8 6 2 2" xfId="35295"/>
    <cellStyle name="Normal 6 8 6 3" xfId="35296"/>
    <cellStyle name="Normal 6 8 7" xfId="35297"/>
    <cellStyle name="Normal 6 8 7 2" xfId="35298"/>
    <cellStyle name="Normal 6 8 8" xfId="35299"/>
    <cellStyle name="Normal 6 9" xfId="35300"/>
    <cellStyle name="Normal 6 9 2" xfId="35301"/>
    <cellStyle name="Normal 6 9 2 2" xfId="35302"/>
    <cellStyle name="Normal 6 9 2 2 2" xfId="35303"/>
    <cellStyle name="Normal 6 9 2 2 2 2" xfId="35304"/>
    <cellStyle name="Normal 6 9 2 2 2 2 2" xfId="35305"/>
    <cellStyle name="Normal 6 9 2 2 2 2 2 2" xfId="35306"/>
    <cellStyle name="Normal 6 9 2 2 2 2 3" xfId="35307"/>
    <cellStyle name="Normal 6 9 2 2 2 3" xfId="35308"/>
    <cellStyle name="Normal 6 9 2 2 2 3 2" xfId="35309"/>
    <cellStyle name="Normal 6 9 2 2 2 4" xfId="35310"/>
    <cellStyle name="Normal 6 9 2 2 3" xfId="35311"/>
    <cellStyle name="Normal 6 9 2 2 3 2" xfId="35312"/>
    <cellStyle name="Normal 6 9 2 2 3 2 2" xfId="35313"/>
    <cellStyle name="Normal 6 9 2 2 3 3" xfId="35314"/>
    <cellStyle name="Normal 6 9 2 2 4" xfId="35315"/>
    <cellStyle name="Normal 6 9 2 2 4 2" xfId="35316"/>
    <cellStyle name="Normal 6 9 2 2 5" xfId="35317"/>
    <cellStyle name="Normal 6 9 2 3" xfId="35318"/>
    <cellStyle name="Normal 6 9 2 3 2" xfId="35319"/>
    <cellStyle name="Normal 6 9 2 3 2 2" xfId="35320"/>
    <cellStyle name="Normal 6 9 2 3 2 2 2" xfId="35321"/>
    <cellStyle name="Normal 6 9 2 3 2 3" xfId="35322"/>
    <cellStyle name="Normal 6 9 2 3 3" xfId="35323"/>
    <cellStyle name="Normal 6 9 2 3 3 2" xfId="35324"/>
    <cellStyle name="Normal 6 9 2 3 4" xfId="35325"/>
    <cellStyle name="Normal 6 9 2 4" xfId="35326"/>
    <cellStyle name="Normal 6 9 2 4 2" xfId="35327"/>
    <cellStyle name="Normal 6 9 2 4 2 2" xfId="35328"/>
    <cellStyle name="Normal 6 9 2 4 2 2 2" xfId="35329"/>
    <cellStyle name="Normal 6 9 2 4 2 3" xfId="35330"/>
    <cellStyle name="Normal 6 9 2 4 3" xfId="35331"/>
    <cellStyle name="Normal 6 9 2 4 3 2" xfId="35332"/>
    <cellStyle name="Normal 6 9 2 4 4" xfId="35333"/>
    <cellStyle name="Normal 6 9 2 5" xfId="35334"/>
    <cellStyle name="Normal 6 9 2 5 2" xfId="35335"/>
    <cellStyle name="Normal 6 9 2 5 2 2" xfId="35336"/>
    <cellStyle name="Normal 6 9 2 5 3" xfId="35337"/>
    <cellStyle name="Normal 6 9 2 6" xfId="35338"/>
    <cellStyle name="Normal 6 9 2 6 2" xfId="35339"/>
    <cellStyle name="Normal 6 9 2 7" xfId="35340"/>
    <cellStyle name="Normal 6 9 3" xfId="35341"/>
    <cellStyle name="Normal 6 9 3 2" xfId="35342"/>
    <cellStyle name="Normal 6 9 3 2 2" xfId="35343"/>
    <cellStyle name="Normal 6 9 3 2 2 2" xfId="35344"/>
    <cellStyle name="Normal 6 9 3 2 2 2 2" xfId="35345"/>
    <cellStyle name="Normal 6 9 3 2 2 3" xfId="35346"/>
    <cellStyle name="Normal 6 9 3 2 3" xfId="35347"/>
    <cellStyle name="Normal 6 9 3 2 3 2" xfId="35348"/>
    <cellStyle name="Normal 6 9 3 2 4" xfId="35349"/>
    <cellStyle name="Normal 6 9 3 3" xfId="35350"/>
    <cellStyle name="Normal 6 9 3 3 2" xfId="35351"/>
    <cellStyle name="Normal 6 9 3 3 2 2" xfId="35352"/>
    <cellStyle name="Normal 6 9 3 3 3" xfId="35353"/>
    <cellStyle name="Normal 6 9 3 4" xfId="35354"/>
    <cellStyle name="Normal 6 9 3 4 2" xfId="35355"/>
    <cellStyle name="Normal 6 9 3 5" xfId="35356"/>
    <cellStyle name="Normal 6 9 4" xfId="35357"/>
    <cellStyle name="Normal 6 9 4 2" xfId="35358"/>
    <cellStyle name="Normal 6 9 4 2 2" xfId="35359"/>
    <cellStyle name="Normal 6 9 4 2 2 2" xfId="35360"/>
    <cellStyle name="Normal 6 9 4 2 3" xfId="35361"/>
    <cellStyle name="Normal 6 9 4 3" xfId="35362"/>
    <cellStyle name="Normal 6 9 4 3 2" xfId="35363"/>
    <cellStyle name="Normal 6 9 4 4" xfId="35364"/>
    <cellStyle name="Normal 6 9 5" xfId="35365"/>
    <cellStyle name="Normal 6 9 5 2" xfId="35366"/>
    <cellStyle name="Normal 6 9 5 2 2" xfId="35367"/>
    <cellStyle name="Normal 6 9 5 2 2 2" xfId="35368"/>
    <cellStyle name="Normal 6 9 5 2 3" xfId="35369"/>
    <cellStyle name="Normal 6 9 5 3" xfId="35370"/>
    <cellStyle name="Normal 6 9 5 3 2" xfId="35371"/>
    <cellStyle name="Normal 6 9 5 4" xfId="35372"/>
    <cellStyle name="Normal 6 9 6" xfId="35373"/>
    <cellStyle name="Normal 6 9 6 2" xfId="35374"/>
    <cellStyle name="Normal 6 9 6 2 2" xfId="35375"/>
    <cellStyle name="Normal 6 9 6 3" xfId="35376"/>
    <cellStyle name="Normal 6 9 7" xfId="35377"/>
    <cellStyle name="Normal 6 9 7 2" xfId="35378"/>
    <cellStyle name="Normal 6 9 8" xfId="35379"/>
    <cellStyle name="Normal 7" xfId="35380"/>
    <cellStyle name="Normal 7 10" xfId="35381"/>
    <cellStyle name="Normal 7 10 2" xfId="35382"/>
    <cellStyle name="Normal 7 10 2 2" xfId="35383"/>
    <cellStyle name="Normal 7 10 2 2 2" xfId="35384"/>
    <cellStyle name="Normal 7 10 2 3" xfId="35385"/>
    <cellStyle name="Normal 7 10 3" xfId="35386"/>
    <cellStyle name="Normal 7 10 3 2" xfId="35387"/>
    <cellStyle name="Normal 7 10 4" xfId="35388"/>
    <cellStyle name="Normal 7 11" xfId="35389"/>
    <cellStyle name="Normal 7 11 2" xfId="35390"/>
    <cellStyle name="Normal 7 11 2 2" xfId="35391"/>
    <cellStyle name="Normal 7 11 2 2 2" xfId="35392"/>
    <cellStyle name="Normal 7 11 2 3" xfId="35393"/>
    <cellStyle name="Normal 7 11 3" xfId="35394"/>
    <cellStyle name="Normal 7 11 3 2" xfId="35395"/>
    <cellStyle name="Normal 7 11 4" xfId="35396"/>
    <cellStyle name="Normal 7 12" xfId="35397"/>
    <cellStyle name="Normal 7 12 2" xfId="35398"/>
    <cellStyle name="Normal 7 12 2 2" xfId="35399"/>
    <cellStyle name="Normal 7 12 3" xfId="35400"/>
    <cellStyle name="Normal 7 13" xfId="35401"/>
    <cellStyle name="Normal 7 13 2" xfId="35402"/>
    <cellStyle name="Normal 7 14" xfId="35403"/>
    <cellStyle name="Normal 7 15" xfId="35404"/>
    <cellStyle name="Normal 7 16" xfId="35405"/>
    <cellStyle name="Normal 7 2" xfId="35406"/>
    <cellStyle name="Normal 7 2 10" xfId="35407"/>
    <cellStyle name="Normal 7 2 10 2" xfId="35408"/>
    <cellStyle name="Normal 7 2 10 2 2" xfId="35409"/>
    <cellStyle name="Normal 7 2 10 2 2 2" xfId="35410"/>
    <cellStyle name="Normal 7 2 10 2 3" xfId="35411"/>
    <cellStyle name="Normal 7 2 10 3" xfId="35412"/>
    <cellStyle name="Normal 7 2 10 3 2" xfId="35413"/>
    <cellStyle name="Normal 7 2 10 4" xfId="35414"/>
    <cellStyle name="Normal 7 2 11" xfId="35415"/>
    <cellStyle name="Normal 7 2 11 2" xfId="35416"/>
    <cellStyle name="Normal 7 2 11 2 2" xfId="35417"/>
    <cellStyle name="Normal 7 2 11 3" xfId="35418"/>
    <cellStyle name="Normal 7 2 12" xfId="35419"/>
    <cellStyle name="Normal 7 2 12 2" xfId="35420"/>
    <cellStyle name="Normal 7 2 13" xfId="35421"/>
    <cellStyle name="Normal 7 2 14" xfId="35422"/>
    <cellStyle name="Normal 7 2 2" xfId="35423"/>
    <cellStyle name="Normal 7 2 2 10" xfId="35424"/>
    <cellStyle name="Normal 7 2 2 10 2" xfId="35425"/>
    <cellStyle name="Normal 7 2 2 10 2 2" xfId="35426"/>
    <cellStyle name="Normal 7 2 2 10 3" xfId="35427"/>
    <cellStyle name="Normal 7 2 2 11" xfId="35428"/>
    <cellStyle name="Normal 7 2 2 11 2" xfId="35429"/>
    <cellStyle name="Normal 7 2 2 12" xfId="35430"/>
    <cellStyle name="Normal 7 2 2 13" xfId="35431"/>
    <cellStyle name="Normal 7 2 2 2" xfId="35432"/>
    <cellStyle name="Normal 7 2 2 2 2" xfId="35433"/>
    <cellStyle name="Normal 7 2 2 2 2 2" xfId="35434"/>
    <cellStyle name="Normal 7 2 2 2 2 2 2" xfId="35435"/>
    <cellStyle name="Normal 7 2 2 2 2 2 2 2" xfId="35436"/>
    <cellStyle name="Normal 7 2 2 2 2 2 2 2 2" xfId="35437"/>
    <cellStyle name="Normal 7 2 2 2 2 2 2 2 2 2" xfId="35438"/>
    <cellStyle name="Normal 7 2 2 2 2 2 2 2 3" xfId="35439"/>
    <cellStyle name="Normal 7 2 2 2 2 2 2 3" xfId="35440"/>
    <cellStyle name="Normal 7 2 2 2 2 2 2 3 2" xfId="35441"/>
    <cellStyle name="Normal 7 2 2 2 2 2 2 4" xfId="35442"/>
    <cellStyle name="Normal 7 2 2 2 2 2 3" xfId="35443"/>
    <cellStyle name="Normal 7 2 2 2 2 2 3 2" xfId="35444"/>
    <cellStyle name="Normal 7 2 2 2 2 2 3 2 2" xfId="35445"/>
    <cellStyle name="Normal 7 2 2 2 2 2 3 3" xfId="35446"/>
    <cellStyle name="Normal 7 2 2 2 2 2 4" xfId="35447"/>
    <cellStyle name="Normal 7 2 2 2 2 2 4 2" xfId="35448"/>
    <cellStyle name="Normal 7 2 2 2 2 2 5" xfId="35449"/>
    <cellStyle name="Normal 7 2 2 2 2 3" xfId="35450"/>
    <cellStyle name="Normal 7 2 2 2 2 3 2" xfId="35451"/>
    <cellStyle name="Normal 7 2 2 2 2 3 2 2" xfId="35452"/>
    <cellStyle name="Normal 7 2 2 2 2 3 2 2 2" xfId="35453"/>
    <cellStyle name="Normal 7 2 2 2 2 3 2 3" xfId="35454"/>
    <cellStyle name="Normal 7 2 2 2 2 3 3" xfId="35455"/>
    <cellStyle name="Normal 7 2 2 2 2 3 3 2" xfId="35456"/>
    <cellStyle name="Normal 7 2 2 2 2 3 4" xfId="35457"/>
    <cellStyle name="Normal 7 2 2 2 2 4" xfId="35458"/>
    <cellStyle name="Normal 7 2 2 2 2 4 2" xfId="35459"/>
    <cellStyle name="Normal 7 2 2 2 2 4 2 2" xfId="35460"/>
    <cellStyle name="Normal 7 2 2 2 2 4 2 2 2" xfId="35461"/>
    <cellStyle name="Normal 7 2 2 2 2 4 2 3" xfId="35462"/>
    <cellStyle name="Normal 7 2 2 2 2 4 3" xfId="35463"/>
    <cellStyle name="Normal 7 2 2 2 2 4 3 2" xfId="35464"/>
    <cellStyle name="Normal 7 2 2 2 2 4 4" xfId="35465"/>
    <cellStyle name="Normal 7 2 2 2 2 5" xfId="35466"/>
    <cellStyle name="Normal 7 2 2 2 2 5 2" xfId="35467"/>
    <cellStyle name="Normal 7 2 2 2 2 5 2 2" xfId="35468"/>
    <cellStyle name="Normal 7 2 2 2 2 5 3" xfId="35469"/>
    <cellStyle name="Normal 7 2 2 2 2 6" xfId="35470"/>
    <cellStyle name="Normal 7 2 2 2 2 6 2" xfId="35471"/>
    <cellStyle name="Normal 7 2 2 2 2 7" xfId="35472"/>
    <cellStyle name="Normal 7 2 2 2 3" xfId="35473"/>
    <cellStyle name="Normal 7 2 2 2 3 2" xfId="35474"/>
    <cellStyle name="Normal 7 2 2 2 3 2 2" xfId="35475"/>
    <cellStyle name="Normal 7 2 2 2 3 2 2 2" xfId="35476"/>
    <cellStyle name="Normal 7 2 2 2 3 2 2 2 2" xfId="35477"/>
    <cellStyle name="Normal 7 2 2 2 3 2 2 3" xfId="35478"/>
    <cellStyle name="Normal 7 2 2 2 3 2 3" xfId="35479"/>
    <cellStyle name="Normal 7 2 2 2 3 2 3 2" xfId="35480"/>
    <cellStyle name="Normal 7 2 2 2 3 2 4" xfId="35481"/>
    <cellStyle name="Normal 7 2 2 2 3 3" xfId="35482"/>
    <cellStyle name="Normal 7 2 2 2 3 3 2" xfId="35483"/>
    <cellStyle name="Normal 7 2 2 2 3 3 2 2" xfId="35484"/>
    <cellStyle name="Normal 7 2 2 2 3 3 2 2 2" xfId="35485"/>
    <cellStyle name="Normal 7 2 2 2 3 3 2 3" xfId="35486"/>
    <cellStyle name="Normal 7 2 2 2 3 3 3" xfId="35487"/>
    <cellStyle name="Normal 7 2 2 2 3 3 3 2" xfId="35488"/>
    <cellStyle name="Normal 7 2 2 2 3 3 4" xfId="35489"/>
    <cellStyle name="Normal 7 2 2 2 3 4" xfId="35490"/>
    <cellStyle name="Normal 7 2 2 2 3 4 2" xfId="35491"/>
    <cellStyle name="Normal 7 2 2 2 3 4 2 2" xfId="35492"/>
    <cellStyle name="Normal 7 2 2 2 3 4 3" xfId="35493"/>
    <cellStyle name="Normal 7 2 2 2 3 5" xfId="35494"/>
    <cellStyle name="Normal 7 2 2 2 3 5 2" xfId="35495"/>
    <cellStyle name="Normal 7 2 2 2 3 6" xfId="35496"/>
    <cellStyle name="Normal 7 2 2 2 4" xfId="35497"/>
    <cellStyle name="Normal 7 2 2 2 4 2" xfId="35498"/>
    <cellStyle name="Normal 7 2 2 2 4 2 2" xfId="35499"/>
    <cellStyle name="Normal 7 2 2 2 4 2 2 2" xfId="35500"/>
    <cellStyle name="Normal 7 2 2 2 4 2 3" xfId="35501"/>
    <cellStyle name="Normal 7 2 2 2 4 3" xfId="35502"/>
    <cellStyle name="Normal 7 2 2 2 4 3 2" xfId="35503"/>
    <cellStyle name="Normal 7 2 2 2 4 4" xfId="35504"/>
    <cellStyle name="Normal 7 2 2 2 5" xfId="35505"/>
    <cellStyle name="Normal 7 2 2 2 5 2" xfId="35506"/>
    <cellStyle name="Normal 7 2 2 2 5 2 2" xfId="35507"/>
    <cellStyle name="Normal 7 2 2 2 5 2 2 2" xfId="35508"/>
    <cellStyle name="Normal 7 2 2 2 5 2 3" xfId="35509"/>
    <cellStyle name="Normal 7 2 2 2 5 3" xfId="35510"/>
    <cellStyle name="Normal 7 2 2 2 5 3 2" xfId="35511"/>
    <cellStyle name="Normal 7 2 2 2 5 4" xfId="35512"/>
    <cellStyle name="Normal 7 2 2 2 6" xfId="35513"/>
    <cellStyle name="Normal 7 2 2 2 6 2" xfId="35514"/>
    <cellStyle name="Normal 7 2 2 2 6 2 2" xfId="35515"/>
    <cellStyle name="Normal 7 2 2 2 6 3" xfId="35516"/>
    <cellStyle name="Normal 7 2 2 2 7" xfId="35517"/>
    <cellStyle name="Normal 7 2 2 2 7 2" xfId="35518"/>
    <cellStyle name="Normal 7 2 2 2 8" xfId="35519"/>
    <cellStyle name="Normal 7 2 2 2 9" xfId="35520"/>
    <cellStyle name="Normal 7 2 2 3" xfId="35521"/>
    <cellStyle name="Normal 7 2 2 3 2" xfId="35522"/>
    <cellStyle name="Normal 7 2 2 3 2 2" xfId="35523"/>
    <cellStyle name="Normal 7 2 2 3 2 2 2" xfId="35524"/>
    <cellStyle name="Normal 7 2 2 3 2 2 2 2" xfId="35525"/>
    <cellStyle name="Normal 7 2 2 3 2 2 2 2 2" xfId="35526"/>
    <cellStyle name="Normal 7 2 2 3 2 2 2 2 2 2" xfId="35527"/>
    <cellStyle name="Normal 7 2 2 3 2 2 2 2 3" xfId="35528"/>
    <cellStyle name="Normal 7 2 2 3 2 2 2 3" xfId="35529"/>
    <cellStyle name="Normal 7 2 2 3 2 2 2 3 2" xfId="35530"/>
    <cellStyle name="Normal 7 2 2 3 2 2 2 4" xfId="35531"/>
    <cellStyle name="Normal 7 2 2 3 2 2 3" xfId="35532"/>
    <cellStyle name="Normal 7 2 2 3 2 2 3 2" xfId="35533"/>
    <cellStyle name="Normal 7 2 2 3 2 2 3 2 2" xfId="35534"/>
    <cellStyle name="Normal 7 2 2 3 2 2 3 3" xfId="35535"/>
    <cellStyle name="Normal 7 2 2 3 2 2 4" xfId="35536"/>
    <cellStyle name="Normal 7 2 2 3 2 2 4 2" xfId="35537"/>
    <cellStyle name="Normal 7 2 2 3 2 2 5" xfId="35538"/>
    <cellStyle name="Normal 7 2 2 3 2 3" xfId="35539"/>
    <cellStyle name="Normal 7 2 2 3 2 3 2" xfId="35540"/>
    <cellStyle name="Normal 7 2 2 3 2 3 2 2" xfId="35541"/>
    <cellStyle name="Normal 7 2 2 3 2 3 2 2 2" xfId="35542"/>
    <cellStyle name="Normal 7 2 2 3 2 3 2 3" xfId="35543"/>
    <cellStyle name="Normal 7 2 2 3 2 3 3" xfId="35544"/>
    <cellStyle name="Normal 7 2 2 3 2 3 3 2" xfId="35545"/>
    <cellStyle name="Normal 7 2 2 3 2 3 4" xfId="35546"/>
    <cellStyle name="Normal 7 2 2 3 2 4" xfId="35547"/>
    <cellStyle name="Normal 7 2 2 3 2 4 2" xfId="35548"/>
    <cellStyle name="Normal 7 2 2 3 2 4 2 2" xfId="35549"/>
    <cellStyle name="Normal 7 2 2 3 2 4 2 2 2" xfId="35550"/>
    <cellStyle name="Normal 7 2 2 3 2 4 2 3" xfId="35551"/>
    <cellStyle name="Normal 7 2 2 3 2 4 3" xfId="35552"/>
    <cellStyle name="Normal 7 2 2 3 2 4 3 2" xfId="35553"/>
    <cellStyle name="Normal 7 2 2 3 2 4 4" xfId="35554"/>
    <cellStyle name="Normal 7 2 2 3 2 5" xfId="35555"/>
    <cellStyle name="Normal 7 2 2 3 2 5 2" xfId="35556"/>
    <cellStyle name="Normal 7 2 2 3 2 5 2 2" xfId="35557"/>
    <cellStyle name="Normal 7 2 2 3 2 5 3" xfId="35558"/>
    <cellStyle name="Normal 7 2 2 3 2 6" xfId="35559"/>
    <cellStyle name="Normal 7 2 2 3 2 6 2" xfId="35560"/>
    <cellStyle name="Normal 7 2 2 3 2 7" xfId="35561"/>
    <cellStyle name="Normal 7 2 2 3 3" xfId="35562"/>
    <cellStyle name="Normal 7 2 2 3 3 2" xfId="35563"/>
    <cellStyle name="Normal 7 2 2 3 3 2 2" xfId="35564"/>
    <cellStyle name="Normal 7 2 2 3 3 2 2 2" xfId="35565"/>
    <cellStyle name="Normal 7 2 2 3 3 2 2 2 2" xfId="35566"/>
    <cellStyle name="Normal 7 2 2 3 3 2 2 3" xfId="35567"/>
    <cellStyle name="Normal 7 2 2 3 3 2 3" xfId="35568"/>
    <cellStyle name="Normal 7 2 2 3 3 2 3 2" xfId="35569"/>
    <cellStyle name="Normal 7 2 2 3 3 2 4" xfId="35570"/>
    <cellStyle name="Normal 7 2 2 3 3 3" xfId="35571"/>
    <cellStyle name="Normal 7 2 2 3 3 3 2" xfId="35572"/>
    <cellStyle name="Normal 7 2 2 3 3 3 2 2" xfId="35573"/>
    <cellStyle name="Normal 7 2 2 3 3 3 2 2 2" xfId="35574"/>
    <cellStyle name="Normal 7 2 2 3 3 3 2 3" xfId="35575"/>
    <cellStyle name="Normal 7 2 2 3 3 3 3" xfId="35576"/>
    <cellStyle name="Normal 7 2 2 3 3 3 3 2" xfId="35577"/>
    <cellStyle name="Normal 7 2 2 3 3 3 4" xfId="35578"/>
    <cellStyle name="Normal 7 2 2 3 3 4" xfId="35579"/>
    <cellStyle name="Normal 7 2 2 3 3 4 2" xfId="35580"/>
    <cellStyle name="Normal 7 2 2 3 3 4 2 2" xfId="35581"/>
    <cellStyle name="Normal 7 2 2 3 3 4 3" xfId="35582"/>
    <cellStyle name="Normal 7 2 2 3 3 5" xfId="35583"/>
    <cellStyle name="Normal 7 2 2 3 3 5 2" xfId="35584"/>
    <cellStyle name="Normal 7 2 2 3 3 6" xfId="35585"/>
    <cellStyle name="Normal 7 2 2 3 4" xfId="35586"/>
    <cellStyle name="Normal 7 2 2 3 4 2" xfId="35587"/>
    <cellStyle name="Normal 7 2 2 3 4 2 2" xfId="35588"/>
    <cellStyle name="Normal 7 2 2 3 4 2 2 2" xfId="35589"/>
    <cellStyle name="Normal 7 2 2 3 4 2 3" xfId="35590"/>
    <cellStyle name="Normal 7 2 2 3 4 3" xfId="35591"/>
    <cellStyle name="Normal 7 2 2 3 4 3 2" xfId="35592"/>
    <cellStyle name="Normal 7 2 2 3 4 4" xfId="35593"/>
    <cellStyle name="Normal 7 2 2 3 5" xfId="35594"/>
    <cellStyle name="Normal 7 2 2 3 5 2" xfId="35595"/>
    <cellStyle name="Normal 7 2 2 3 5 2 2" xfId="35596"/>
    <cellStyle name="Normal 7 2 2 3 5 2 2 2" xfId="35597"/>
    <cellStyle name="Normal 7 2 2 3 5 2 3" xfId="35598"/>
    <cellStyle name="Normal 7 2 2 3 5 3" xfId="35599"/>
    <cellStyle name="Normal 7 2 2 3 5 3 2" xfId="35600"/>
    <cellStyle name="Normal 7 2 2 3 5 4" xfId="35601"/>
    <cellStyle name="Normal 7 2 2 3 6" xfId="35602"/>
    <cellStyle name="Normal 7 2 2 3 6 2" xfId="35603"/>
    <cellStyle name="Normal 7 2 2 3 6 2 2" xfId="35604"/>
    <cellStyle name="Normal 7 2 2 3 6 3" xfId="35605"/>
    <cellStyle name="Normal 7 2 2 3 7" xfId="35606"/>
    <cellStyle name="Normal 7 2 2 3 7 2" xfId="35607"/>
    <cellStyle name="Normal 7 2 2 3 8" xfId="35608"/>
    <cellStyle name="Normal 7 2 2 3 9" xfId="35609"/>
    <cellStyle name="Normal 7 2 2 4" xfId="35610"/>
    <cellStyle name="Normal 7 2 2 4 2" xfId="35611"/>
    <cellStyle name="Normal 7 2 2 4 2 2" xfId="35612"/>
    <cellStyle name="Normal 7 2 2 4 2 2 2" xfId="35613"/>
    <cellStyle name="Normal 7 2 2 4 2 2 2 2" xfId="35614"/>
    <cellStyle name="Normal 7 2 2 4 2 2 2 2 2" xfId="35615"/>
    <cellStyle name="Normal 7 2 2 4 2 2 2 2 2 2" xfId="35616"/>
    <cellStyle name="Normal 7 2 2 4 2 2 2 2 3" xfId="35617"/>
    <cellStyle name="Normal 7 2 2 4 2 2 2 3" xfId="35618"/>
    <cellStyle name="Normal 7 2 2 4 2 2 2 3 2" xfId="35619"/>
    <cellStyle name="Normal 7 2 2 4 2 2 2 4" xfId="35620"/>
    <cellStyle name="Normal 7 2 2 4 2 2 3" xfId="35621"/>
    <cellStyle name="Normal 7 2 2 4 2 2 3 2" xfId="35622"/>
    <cellStyle name="Normal 7 2 2 4 2 2 3 2 2" xfId="35623"/>
    <cellStyle name="Normal 7 2 2 4 2 2 3 3" xfId="35624"/>
    <cellStyle name="Normal 7 2 2 4 2 2 4" xfId="35625"/>
    <cellStyle name="Normal 7 2 2 4 2 2 4 2" xfId="35626"/>
    <cellStyle name="Normal 7 2 2 4 2 2 5" xfId="35627"/>
    <cellStyle name="Normal 7 2 2 4 2 3" xfId="35628"/>
    <cellStyle name="Normal 7 2 2 4 2 3 2" xfId="35629"/>
    <cellStyle name="Normal 7 2 2 4 2 3 2 2" xfId="35630"/>
    <cellStyle name="Normal 7 2 2 4 2 3 2 2 2" xfId="35631"/>
    <cellStyle name="Normal 7 2 2 4 2 3 2 3" xfId="35632"/>
    <cellStyle name="Normal 7 2 2 4 2 3 3" xfId="35633"/>
    <cellStyle name="Normal 7 2 2 4 2 3 3 2" xfId="35634"/>
    <cellStyle name="Normal 7 2 2 4 2 3 4" xfId="35635"/>
    <cellStyle name="Normal 7 2 2 4 2 4" xfId="35636"/>
    <cellStyle name="Normal 7 2 2 4 2 4 2" xfId="35637"/>
    <cellStyle name="Normal 7 2 2 4 2 4 2 2" xfId="35638"/>
    <cellStyle name="Normal 7 2 2 4 2 4 2 2 2" xfId="35639"/>
    <cellStyle name="Normal 7 2 2 4 2 4 2 3" xfId="35640"/>
    <cellStyle name="Normal 7 2 2 4 2 4 3" xfId="35641"/>
    <cellStyle name="Normal 7 2 2 4 2 4 3 2" xfId="35642"/>
    <cellStyle name="Normal 7 2 2 4 2 4 4" xfId="35643"/>
    <cellStyle name="Normal 7 2 2 4 2 5" xfId="35644"/>
    <cellStyle name="Normal 7 2 2 4 2 5 2" xfId="35645"/>
    <cellStyle name="Normal 7 2 2 4 2 5 2 2" xfId="35646"/>
    <cellStyle name="Normal 7 2 2 4 2 5 3" xfId="35647"/>
    <cellStyle name="Normal 7 2 2 4 2 6" xfId="35648"/>
    <cellStyle name="Normal 7 2 2 4 2 6 2" xfId="35649"/>
    <cellStyle name="Normal 7 2 2 4 2 7" xfId="35650"/>
    <cellStyle name="Normal 7 2 2 4 3" xfId="35651"/>
    <cellStyle name="Normal 7 2 2 4 3 2" xfId="35652"/>
    <cellStyle name="Normal 7 2 2 4 3 2 2" xfId="35653"/>
    <cellStyle name="Normal 7 2 2 4 3 2 2 2" xfId="35654"/>
    <cellStyle name="Normal 7 2 2 4 3 2 2 2 2" xfId="35655"/>
    <cellStyle name="Normal 7 2 2 4 3 2 2 3" xfId="35656"/>
    <cellStyle name="Normal 7 2 2 4 3 2 3" xfId="35657"/>
    <cellStyle name="Normal 7 2 2 4 3 2 3 2" xfId="35658"/>
    <cellStyle name="Normal 7 2 2 4 3 2 4" xfId="35659"/>
    <cellStyle name="Normal 7 2 2 4 3 3" xfId="35660"/>
    <cellStyle name="Normal 7 2 2 4 3 3 2" xfId="35661"/>
    <cellStyle name="Normal 7 2 2 4 3 3 2 2" xfId="35662"/>
    <cellStyle name="Normal 7 2 2 4 3 3 3" xfId="35663"/>
    <cellStyle name="Normal 7 2 2 4 3 4" xfId="35664"/>
    <cellStyle name="Normal 7 2 2 4 3 4 2" xfId="35665"/>
    <cellStyle name="Normal 7 2 2 4 3 5" xfId="35666"/>
    <cellStyle name="Normal 7 2 2 4 4" xfId="35667"/>
    <cellStyle name="Normal 7 2 2 4 4 2" xfId="35668"/>
    <cellStyle name="Normal 7 2 2 4 4 2 2" xfId="35669"/>
    <cellStyle name="Normal 7 2 2 4 4 2 2 2" xfId="35670"/>
    <cellStyle name="Normal 7 2 2 4 4 2 3" xfId="35671"/>
    <cellStyle name="Normal 7 2 2 4 4 3" xfId="35672"/>
    <cellStyle name="Normal 7 2 2 4 4 3 2" xfId="35673"/>
    <cellStyle name="Normal 7 2 2 4 4 4" xfId="35674"/>
    <cellStyle name="Normal 7 2 2 4 5" xfId="35675"/>
    <cellStyle name="Normal 7 2 2 4 5 2" xfId="35676"/>
    <cellStyle name="Normal 7 2 2 4 5 2 2" xfId="35677"/>
    <cellStyle name="Normal 7 2 2 4 5 2 2 2" xfId="35678"/>
    <cellStyle name="Normal 7 2 2 4 5 2 3" xfId="35679"/>
    <cellStyle name="Normal 7 2 2 4 5 3" xfId="35680"/>
    <cellStyle name="Normal 7 2 2 4 5 3 2" xfId="35681"/>
    <cellStyle name="Normal 7 2 2 4 5 4" xfId="35682"/>
    <cellStyle name="Normal 7 2 2 4 6" xfId="35683"/>
    <cellStyle name="Normal 7 2 2 4 6 2" xfId="35684"/>
    <cellStyle name="Normal 7 2 2 4 6 2 2" xfId="35685"/>
    <cellStyle name="Normal 7 2 2 4 6 3" xfId="35686"/>
    <cellStyle name="Normal 7 2 2 4 7" xfId="35687"/>
    <cellStyle name="Normal 7 2 2 4 7 2" xfId="35688"/>
    <cellStyle name="Normal 7 2 2 4 8" xfId="35689"/>
    <cellStyle name="Normal 7 2 2 5" xfId="35690"/>
    <cellStyle name="Normal 7 2 2 5 2" xfId="35691"/>
    <cellStyle name="Normal 7 2 2 5 2 2" xfId="35692"/>
    <cellStyle name="Normal 7 2 2 5 2 2 2" xfId="35693"/>
    <cellStyle name="Normal 7 2 2 5 2 2 2 2" xfId="35694"/>
    <cellStyle name="Normal 7 2 2 5 2 2 2 2 2" xfId="35695"/>
    <cellStyle name="Normal 7 2 2 5 2 2 2 2 2 2" xfId="35696"/>
    <cellStyle name="Normal 7 2 2 5 2 2 2 2 3" xfId="35697"/>
    <cellStyle name="Normal 7 2 2 5 2 2 2 3" xfId="35698"/>
    <cellStyle name="Normal 7 2 2 5 2 2 2 3 2" xfId="35699"/>
    <cellStyle name="Normal 7 2 2 5 2 2 2 4" xfId="35700"/>
    <cellStyle name="Normal 7 2 2 5 2 2 3" xfId="35701"/>
    <cellStyle name="Normal 7 2 2 5 2 2 3 2" xfId="35702"/>
    <cellStyle name="Normal 7 2 2 5 2 2 3 2 2" xfId="35703"/>
    <cellStyle name="Normal 7 2 2 5 2 2 3 3" xfId="35704"/>
    <cellStyle name="Normal 7 2 2 5 2 2 4" xfId="35705"/>
    <cellStyle name="Normal 7 2 2 5 2 2 4 2" xfId="35706"/>
    <cellStyle name="Normal 7 2 2 5 2 2 5" xfId="35707"/>
    <cellStyle name="Normal 7 2 2 5 2 3" xfId="35708"/>
    <cellStyle name="Normal 7 2 2 5 2 3 2" xfId="35709"/>
    <cellStyle name="Normal 7 2 2 5 2 3 2 2" xfId="35710"/>
    <cellStyle name="Normal 7 2 2 5 2 3 2 2 2" xfId="35711"/>
    <cellStyle name="Normal 7 2 2 5 2 3 2 3" xfId="35712"/>
    <cellStyle name="Normal 7 2 2 5 2 3 3" xfId="35713"/>
    <cellStyle name="Normal 7 2 2 5 2 3 3 2" xfId="35714"/>
    <cellStyle name="Normal 7 2 2 5 2 3 4" xfId="35715"/>
    <cellStyle name="Normal 7 2 2 5 2 4" xfId="35716"/>
    <cellStyle name="Normal 7 2 2 5 2 4 2" xfId="35717"/>
    <cellStyle name="Normal 7 2 2 5 2 4 2 2" xfId="35718"/>
    <cellStyle name="Normal 7 2 2 5 2 4 2 2 2" xfId="35719"/>
    <cellStyle name="Normal 7 2 2 5 2 4 2 3" xfId="35720"/>
    <cellStyle name="Normal 7 2 2 5 2 4 3" xfId="35721"/>
    <cellStyle name="Normal 7 2 2 5 2 4 3 2" xfId="35722"/>
    <cellStyle name="Normal 7 2 2 5 2 4 4" xfId="35723"/>
    <cellStyle name="Normal 7 2 2 5 2 5" xfId="35724"/>
    <cellStyle name="Normal 7 2 2 5 2 5 2" xfId="35725"/>
    <cellStyle name="Normal 7 2 2 5 2 5 2 2" xfId="35726"/>
    <cellStyle name="Normal 7 2 2 5 2 5 3" xfId="35727"/>
    <cellStyle name="Normal 7 2 2 5 2 6" xfId="35728"/>
    <cellStyle name="Normal 7 2 2 5 2 6 2" xfId="35729"/>
    <cellStyle name="Normal 7 2 2 5 2 7" xfId="35730"/>
    <cellStyle name="Normal 7 2 2 5 3" xfId="35731"/>
    <cellStyle name="Normal 7 2 2 5 3 2" xfId="35732"/>
    <cellStyle name="Normal 7 2 2 5 3 2 2" xfId="35733"/>
    <cellStyle name="Normal 7 2 2 5 3 2 2 2" xfId="35734"/>
    <cellStyle name="Normal 7 2 2 5 3 2 2 2 2" xfId="35735"/>
    <cellStyle name="Normal 7 2 2 5 3 2 2 3" xfId="35736"/>
    <cellStyle name="Normal 7 2 2 5 3 2 3" xfId="35737"/>
    <cellStyle name="Normal 7 2 2 5 3 2 3 2" xfId="35738"/>
    <cellStyle name="Normal 7 2 2 5 3 2 4" xfId="35739"/>
    <cellStyle name="Normal 7 2 2 5 3 3" xfId="35740"/>
    <cellStyle name="Normal 7 2 2 5 3 3 2" xfId="35741"/>
    <cellStyle name="Normal 7 2 2 5 3 3 2 2" xfId="35742"/>
    <cellStyle name="Normal 7 2 2 5 3 3 3" xfId="35743"/>
    <cellStyle name="Normal 7 2 2 5 3 4" xfId="35744"/>
    <cellStyle name="Normal 7 2 2 5 3 4 2" xfId="35745"/>
    <cellStyle name="Normal 7 2 2 5 3 5" xfId="35746"/>
    <cellStyle name="Normal 7 2 2 5 4" xfId="35747"/>
    <cellStyle name="Normal 7 2 2 5 4 2" xfId="35748"/>
    <cellStyle name="Normal 7 2 2 5 4 2 2" xfId="35749"/>
    <cellStyle name="Normal 7 2 2 5 4 2 2 2" xfId="35750"/>
    <cellStyle name="Normal 7 2 2 5 4 2 3" xfId="35751"/>
    <cellStyle name="Normal 7 2 2 5 4 3" xfId="35752"/>
    <cellStyle name="Normal 7 2 2 5 4 3 2" xfId="35753"/>
    <cellStyle name="Normal 7 2 2 5 4 4" xfId="35754"/>
    <cellStyle name="Normal 7 2 2 5 5" xfId="35755"/>
    <cellStyle name="Normal 7 2 2 5 5 2" xfId="35756"/>
    <cellStyle name="Normal 7 2 2 5 5 2 2" xfId="35757"/>
    <cellStyle name="Normal 7 2 2 5 5 2 2 2" xfId="35758"/>
    <cellStyle name="Normal 7 2 2 5 5 2 3" xfId="35759"/>
    <cellStyle name="Normal 7 2 2 5 5 3" xfId="35760"/>
    <cellStyle name="Normal 7 2 2 5 5 3 2" xfId="35761"/>
    <cellStyle name="Normal 7 2 2 5 5 4" xfId="35762"/>
    <cellStyle name="Normal 7 2 2 5 6" xfId="35763"/>
    <cellStyle name="Normal 7 2 2 5 6 2" xfId="35764"/>
    <cellStyle name="Normal 7 2 2 5 6 2 2" xfId="35765"/>
    <cellStyle name="Normal 7 2 2 5 6 3" xfId="35766"/>
    <cellStyle name="Normal 7 2 2 5 7" xfId="35767"/>
    <cellStyle name="Normal 7 2 2 5 7 2" xfId="35768"/>
    <cellStyle name="Normal 7 2 2 5 8" xfId="35769"/>
    <cellStyle name="Normal 7 2 2 6" xfId="35770"/>
    <cellStyle name="Normal 7 2 2 6 2" xfId="35771"/>
    <cellStyle name="Normal 7 2 2 6 2 2" xfId="35772"/>
    <cellStyle name="Normal 7 2 2 6 2 2 2" xfId="35773"/>
    <cellStyle name="Normal 7 2 2 6 2 2 2 2" xfId="35774"/>
    <cellStyle name="Normal 7 2 2 6 2 2 2 2 2" xfId="35775"/>
    <cellStyle name="Normal 7 2 2 6 2 2 2 3" xfId="35776"/>
    <cellStyle name="Normal 7 2 2 6 2 2 3" xfId="35777"/>
    <cellStyle name="Normal 7 2 2 6 2 2 3 2" xfId="35778"/>
    <cellStyle name="Normal 7 2 2 6 2 2 4" xfId="35779"/>
    <cellStyle name="Normal 7 2 2 6 2 3" xfId="35780"/>
    <cellStyle name="Normal 7 2 2 6 2 3 2" xfId="35781"/>
    <cellStyle name="Normal 7 2 2 6 2 3 2 2" xfId="35782"/>
    <cellStyle name="Normal 7 2 2 6 2 3 3" xfId="35783"/>
    <cellStyle name="Normal 7 2 2 6 2 4" xfId="35784"/>
    <cellStyle name="Normal 7 2 2 6 2 4 2" xfId="35785"/>
    <cellStyle name="Normal 7 2 2 6 2 5" xfId="35786"/>
    <cellStyle name="Normal 7 2 2 6 3" xfId="35787"/>
    <cellStyle name="Normal 7 2 2 6 3 2" xfId="35788"/>
    <cellStyle name="Normal 7 2 2 6 3 2 2" xfId="35789"/>
    <cellStyle name="Normal 7 2 2 6 3 2 2 2" xfId="35790"/>
    <cellStyle name="Normal 7 2 2 6 3 2 3" xfId="35791"/>
    <cellStyle name="Normal 7 2 2 6 3 3" xfId="35792"/>
    <cellStyle name="Normal 7 2 2 6 3 3 2" xfId="35793"/>
    <cellStyle name="Normal 7 2 2 6 3 4" xfId="35794"/>
    <cellStyle name="Normal 7 2 2 6 4" xfId="35795"/>
    <cellStyle name="Normal 7 2 2 6 4 2" xfId="35796"/>
    <cellStyle name="Normal 7 2 2 6 4 2 2" xfId="35797"/>
    <cellStyle name="Normal 7 2 2 6 4 2 2 2" xfId="35798"/>
    <cellStyle name="Normal 7 2 2 6 4 2 3" xfId="35799"/>
    <cellStyle name="Normal 7 2 2 6 4 3" xfId="35800"/>
    <cellStyle name="Normal 7 2 2 6 4 3 2" xfId="35801"/>
    <cellStyle name="Normal 7 2 2 6 4 4" xfId="35802"/>
    <cellStyle name="Normal 7 2 2 6 5" xfId="35803"/>
    <cellStyle name="Normal 7 2 2 6 5 2" xfId="35804"/>
    <cellStyle name="Normal 7 2 2 6 5 2 2" xfId="35805"/>
    <cellStyle name="Normal 7 2 2 6 5 3" xfId="35806"/>
    <cellStyle name="Normal 7 2 2 6 6" xfId="35807"/>
    <cellStyle name="Normal 7 2 2 6 6 2" xfId="35808"/>
    <cellStyle name="Normal 7 2 2 6 7" xfId="35809"/>
    <cellStyle name="Normal 7 2 2 7" xfId="35810"/>
    <cellStyle name="Normal 7 2 2 7 2" xfId="35811"/>
    <cellStyle name="Normal 7 2 2 7 2 2" xfId="35812"/>
    <cellStyle name="Normal 7 2 2 7 2 2 2" xfId="35813"/>
    <cellStyle name="Normal 7 2 2 7 2 2 2 2" xfId="35814"/>
    <cellStyle name="Normal 7 2 2 7 2 2 3" xfId="35815"/>
    <cellStyle name="Normal 7 2 2 7 2 3" xfId="35816"/>
    <cellStyle name="Normal 7 2 2 7 2 3 2" xfId="35817"/>
    <cellStyle name="Normal 7 2 2 7 2 4" xfId="35818"/>
    <cellStyle name="Normal 7 2 2 7 3" xfId="35819"/>
    <cellStyle name="Normal 7 2 2 7 3 2" xfId="35820"/>
    <cellStyle name="Normal 7 2 2 7 3 2 2" xfId="35821"/>
    <cellStyle name="Normal 7 2 2 7 3 2 2 2" xfId="35822"/>
    <cellStyle name="Normal 7 2 2 7 3 2 3" xfId="35823"/>
    <cellStyle name="Normal 7 2 2 7 3 3" xfId="35824"/>
    <cellStyle name="Normal 7 2 2 7 3 3 2" xfId="35825"/>
    <cellStyle name="Normal 7 2 2 7 3 4" xfId="35826"/>
    <cellStyle name="Normal 7 2 2 7 4" xfId="35827"/>
    <cellStyle name="Normal 7 2 2 7 4 2" xfId="35828"/>
    <cellStyle name="Normal 7 2 2 7 4 2 2" xfId="35829"/>
    <cellStyle name="Normal 7 2 2 7 4 3" xfId="35830"/>
    <cellStyle name="Normal 7 2 2 7 5" xfId="35831"/>
    <cellStyle name="Normal 7 2 2 7 5 2" xfId="35832"/>
    <cellStyle name="Normal 7 2 2 7 6" xfId="35833"/>
    <cellStyle name="Normal 7 2 2 8" xfId="35834"/>
    <cellStyle name="Normal 7 2 2 8 2" xfId="35835"/>
    <cellStyle name="Normal 7 2 2 8 2 2" xfId="35836"/>
    <cellStyle name="Normal 7 2 2 8 2 2 2" xfId="35837"/>
    <cellStyle name="Normal 7 2 2 8 2 3" xfId="35838"/>
    <cellStyle name="Normal 7 2 2 8 3" xfId="35839"/>
    <cellStyle name="Normal 7 2 2 8 3 2" xfId="35840"/>
    <cellStyle name="Normal 7 2 2 8 4" xfId="35841"/>
    <cellStyle name="Normal 7 2 2 9" xfId="35842"/>
    <cellStyle name="Normal 7 2 2 9 2" xfId="35843"/>
    <cellStyle name="Normal 7 2 2 9 2 2" xfId="35844"/>
    <cellStyle name="Normal 7 2 2 9 2 2 2" xfId="35845"/>
    <cellStyle name="Normal 7 2 2 9 2 3" xfId="35846"/>
    <cellStyle name="Normal 7 2 2 9 3" xfId="35847"/>
    <cellStyle name="Normal 7 2 2 9 3 2" xfId="35848"/>
    <cellStyle name="Normal 7 2 2 9 4" xfId="35849"/>
    <cellStyle name="Normal 7 2 3" xfId="35850"/>
    <cellStyle name="Normal 7 2 3 2" xfId="35851"/>
    <cellStyle name="Normal 7 2 3 2 2" xfId="35852"/>
    <cellStyle name="Normal 7 2 3 2 2 2" xfId="35853"/>
    <cellStyle name="Normal 7 2 3 2 2 2 2" xfId="35854"/>
    <cellStyle name="Normal 7 2 3 2 2 2 2 2" xfId="35855"/>
    <cellStyle name="Normal 7 2 3 2 2 2 2 2 2" xfId="35856"/>
    <cellStyle name="Normal 7 2 3 2 2 2 2 3" xfId="35857"/>
    <cellStyle name="Normal 7 2 3 2 2 2 3" xfId="35858"/>
    <cellStyle name="Normal 7 2 3 2 2 2 3 2" xfId="35859"/>
    <cellStyle name="Normal 7 2 3 2 2 2 4" xfId="35860"/>
    <cellStyle name="Normal 7 2 3 2 2 3" xfId="35861"/>
    <cellStyle name="Normal 7 2 3 2 2 3 2" xfId="35862"/>
    <cellStyle name="Normal 7 2 3 2 2 3 2 2" xfId="35863"/>
    <cellStyle name="Normal 7 2 3 2 2 3 3" xfId="35864"/>
    <cellStyle name="Normal 7 2 3 2 2 4" xfId="35865"/>
    <cellStyle name="Normal 7 2 3 2 2 4 2" xfId="35866"/>
    <cellStyle name="Normal 7 2 3 2 2 5" xfId="35867"/>
    <cellStyle name="Normal 7 2 3 2 3" xfId="35868"/>
    <cellStyle name="Normal 7 2 3 2 3 2" xfId="35869"/>
    <cellStyle name="Normal 7 2 3 2 3 2 2" xfId="35870"/>
    <cellStyle name="Normal 7 2 3 2 3 2 2 2" xfId="35871"/>
    <cellStyle name="Normal 7 2 3 2 3 2 3" xfId="35872"/>
    <cellStyle name="Normal 7 2 3 2 3 3" xfId="35873"/>
    <cellStyle name="Normal 7 2 3 2 3 3 2" xfId="35874"/>
    <cellStyle name="Normal 7 2 3 2 3 4" xfId="35875"/>
    <cellStyle name="Normal 7 2 3 2 4" xfId="35876"/>
    <cellStyle name="Normal 7 2 3 2 4 2" xfId="35877"/>
    <cellStyle name="Normal 7 2 3 2 4 2 2" xfId="35878"/>
    <cellStyle name="Normal 7 2 3 2 4 2 2 2" xfId="35879"/>
    <cellStyle name="Normal 7 2 3 2 4 2 3" xfId="35880"/>
    <cellStyle name="Normal 7 2 3 2 4 3" xfId="35881"/>
    <cellStyle name="Normal 7 2 3 2 4 3 2" xfId="35882"/>
    <cellStyle name="Normal 7 2 3 2 4 4" xfId="35883"/>
    <cellStyle name="Normal 7 2 3 2 5" xfId="35884"/>
    <cellStyle name="Normal 7 2 3 2 5 2" xfId="35885"/>
    <cellStyle name="Normal 7 2 3 2 5 2 2" xfId="35886"/>
    <cellStyle name="Normal 7 2 3 2 5 3" xfId="35887"/>
    <cellStyle name="Normal 7 2 3 2 6" xfId="35888"/>
    <cellStyle name="Normal 7 2 3 2 6 2" xfId="35889"/>
    <cellStyle name="Normal 7 2 3 2 7" xfId="35890"/>
    <cellStyle name="Normal 7 2 3 3" xfId="35891"/>
    <cellStyle name="Normal 7 2 3 3 2" xfId="35892"/>
    <cellStyle name="Normal 7 2 3 3 2 2" xfId="35893"/>
    <cellStyle name="Normal 7 2 3 3 2 2 2" xfId="35894"/>
    <cellStyle name="Normal 7 2 3 3 2 2 2 2" xfId="35895"/>
    <cellStyle name="Normal 7 2 3 3 2 2 3" xfId="35896"/>
    <cellStyle name="Normal 7 2 3 3 2 3" xfId="35897"/>
    <cellStyle name="Normal 7 2 3 3 2 3 2" xfId="35898"/>
    <cellStyle name="Normal 7 2 3 3 2 4" xfId="35899"/>
    <cellStyle name="Normal 7 2 3 3 3" xfId="35900"/>
    <cellStyle name="Normal 7 2 3 3 3 2" xfId="35901"/>
    <cellStyle name="Normal 7 2 3 3 3 2 2" xfId="35902"/>
    <cellStyle name="Normal 7 2 3 3 3 2 2 2" xfId="35903"/>
    <cellStyle name="Normal 7 2 3 3 3 2 3" xfId="35904"/>
    <cellStyle name="Normal 7 2 3 3 3 3" xfId="35905"/>
    <cellStyle name="Normal 7 2 3 3 3 3 2" xfId="35906"/>
    <cellStyle name="Normal 7 2 3 3 3 4" xfId="35907"/>
    <cellStyle name="Normal 7 2 3 3 4" xfId="35908"/>
    <cellStyle name="Normal 7 2 3 3 4 2" xfId="35909"/>
    <cellStyle name="Normal 7 2 3 3 4 2 2" xfId="35910"/>
    <cellStyle name="Normal 7 2 3 3 4 3" xfId="35911"/>
    <cellStyle name="Normal 7 2 3 3 5" xfId="35912"/>
    <cellStyle name="Normal 7 2 3 3 5 2" xfId="35913"/>
    <cellStyle name="Normal 7 2 3 3 6" xfId="35914"/>
    <cellStyle name="Normal 7 2 3 4" xfId="35915"/>
    <cellStyle name="Normal 7 2 3 4 2" xfId="35916"/>
    <cellStyle name="Normal 7 2 3 4 2 2" xfId="35917"/>
    <cellStyle name="Normal 7 2 3 4 2 2 2" xfId="35918"/>
    <cellStyle name="Normal 7 2 3 4 2 3" xfId="35919"/>
    <cellStyle name="Normal 7 2 3 4 3" xfId="35920"/>
    <cellStyle name="Normal 7 2 3 4 3 2" xfId="35921"/>
    <cellStyle name="Normal 7 2 3 4 4" xfId="35922"/>
    <cellStyle name="Normal 7 2 3 5" xfId="35923"/>
    <cellStyle name="Normal 7 2 3 5 2" xfId="35924"/>
    <cellStyle name="Normal 7 2 3 5 2 2" xfId="35925"/>
    <cellStyle name="Normal 7 2 3 5 2 2 2" xfId="35926"/>
    <cellStyle name="Normal 7 2 3 5 2 3" xfId="35927"/>
    <cellStyle name="Normal 7 2 3 5 3" xfId="35928"/>
    <cellStyle name="Normal 7 2 3 5 3 2" xfId="35929"/>
    <cellStyle name="Normal 7 2 3 5 4" xfId="35930"/>
    <cellStyle name="Normal 7 2 3 6" xfId="35931"/>
    <cellStyle name="Normal 7 2 3 6 2" xfId="35932"/>
    <cellStyle name="Normal 7 2 3 6 2 2" xfId="35933"/>
    <cellStyle name="Normal 7 2 3 6 3" xfId="35934"/>
    <cellStyle name="Normal 7 2 3 7" xfId="35935"/>
    <cellStyle name="Normal 7 2 3 7 2" xfId="35936"/>
    <cellStyle name="Normal 7 2 3 8" xfId="35937"/>
    <cellStyle name="Normal 7 2 3 9" xfId="35938"/>
    <cellStyle name="Normal 7 2 4" xfId="35939"/>
    <cellStyle name="Normal 7 2 4 2" xfId="35940"/>
    <cellStyle name="Normal 7 2 4 2 2" xfId="35941"/>
    <cellStyle name="Normal 7 2 4 2 2 2" xfId="35942"/>
    <cellStyle name="Normal 7 2 4 2 2 2 2" xfId="35943"/>
    <cellStyle name="Normal 7 2 4 2 2 2 2 2" xfId="35944"/>
    <cellStyle name="Normal 7 2 4 2 2 2 2 2 2" xfId="35945"/>
    <cellStyle name="Normal 7 2 4 2 2 2 2 3" xfId="35946"/>
    <cellStyle name="Normal 7 2 4 2 2 2 3" xfId="35947"/>
    <cellStyle name="Normal 7 2 4 2 2 2 3 2" xfId="35948"/>
    <cellStyle name="Normal 7 2 4 2 2 2 4" xfId="35949"/>
    <cellStyle name="Normal 7 2 4 2 2 3" xfId="35950"/>
    <cellStyle name="Normal 7 2 4 2 2 3 2" xfId="35951"/>
    <cellStyle name="Normal 7 2 4 2 2 3 2 2" xfId="35952"/>
    <cellStyle name="Normal 7 2 4 2 2 3 3" xfId="35953"/>
    <cellStyle name="Normal 7 2 4 2 2 4" xfId="35954"/>
    <cellStyle name="Normal 7 2 4 2 2 4 2" xfId="35955"/>
    <cellStyle name="Normal 7 2 4 2 2 5" xfId="35956"/>
    <cellStyle name="Normal 7 2 4 2 3" xfId="35957"/>
    <cellStyle name="Normal 7 2 4 2 3 2" xfId="35958"/>
    <cellStyle name="Normal 7 2 4 2 3 2 2" xfId="35959"/>
    <cellStyle name="Normal 7 2 4 2 3 2 2 2" xfId="35960"/>
    <cellStyle name="Normal 7 2 4 2 3 2 3" xfId="35961"/>
    <cellStyle name="Normal 7 2 4 2 3 3" xfId="35962"/>
    <cellStyle name="Normal 7 2 4 2 3 3 2" xfId="35963"/>
    <cellStyle name="Normal 7 2 4 2 3 4" xfId="35964"/>
    <cellStyle name="Normal 7 2 4 2 4" xfId="35965"/>
    <cellStyle name="Normal 7 2 4 2 4 2" xfId="35966"/>
    <cellStyle name="Normal 7 2 4 2 4 2 2" xfId="35967"/>
    <cellStyle name="Normal 7 2 4 2 4 2 2 2" xfId="35968"/>
    <cellStyle name="Normal 7 2 4 2 4 2 3" xfId="35969"/>
    <cellStyle name="Normal 7 2 4 2 4 3" xfId="35970"/>
    <cellStyle name="Normal 7 2 4 2 4 3 2" xfId="35971"/>
    <cellStyle name="Normal 7 2 4 2 4 4" xfId="35972"/>
    <cellStyle name="Normal 7 2 4 2 5" xfId="35973"/>
    <cellStyle name="Normal 7 2 4 2 5 2" xfId="35974"/>
    <cellStyle name="Normal 7 2 4 2 5 2 2" xfId="35975"/>
    <cellStyle name="Normal 7 2 4 2 5 3" xfId="35976"/>
    <cellStyle name="Normal 7 2 4 2 6" xfId="35977"/>
    <cellStyle name="Normal 7 2 4 2 6 2" xfId="35978"/>
    <cellStyle name="Normal 7 2 4 2 7" xfId="35979"/>
    <cellStyle name="Normal 7 2 4 3" xfId="35980"/>
    <cellStyle name="Normal 7 2 4 3 2" xfId="35981"/>
    <cellStyle name="Normal 7 2 4 3 2 2" xfId="35982"/>
    <cellStyle name="Normal 7 2 4 3 2 2 2" xfId="35983"/>
    <cellStyle name="Normal 7 2 4 3 2 2 2 2" xfId="35984"/>
    <cellStyle name="Normal 7 2 4 3 2 2 3" xfId="35985"/>
    <cellStyle name="Normal 7 2 4 3 2 3" xfId="35986"/>
    <cellStyle name="Normal 7 2 4 3 2 3 2" xfId="35987"/>
    <cellStyle name="Normal 7 2 4 3 2 4" xfId="35988"/>
    <cellStyle name="Normal 7 2 4 3 3" xfId="35989"/>
    <cellStyle name="Normal 7 2 4 3 3 2" xfId="35990"/>
    <cellStyle name="Normal 7 2 4 3 3 2 2" xfId="35991"/>
    <cellStyle name="Normal 7 2 4 3 3 2 2 2" xfId="35992"/>
    <cellStyle name="Normal 7 2 4 3 3 2 3" xfId="35993"/>
    <cellStyle name="Normal 7 2 4 3 3 3" xfId="35994"/>
    <cellStyle name="Normal 7 2 4 3 3 3 2" xfId="35995"/>
    <cellStyle name="Normal 7 2 4 3 3 4" xfId="35996"/>
    <cellStyle name="Normal 7 2 4 3 4" xfId="35997"/>
    <cellStyle name="Normal 7 2 4 3 4 2" xfId="35998"/>
    <cellStyle name="Normal 7 2 4 3 4 2 2" xfId="35999"/>
    <cellStyle name="Normal 7 2 4 3 4 3" xfId="36000"/>
    <cellStyle name="Normal 7 2 4 3 5" xfId="36001"/>
    <cellStyle name="Normal 7 2 4 3 5 2" xfId="36002"/>
    <cellStyle name="Normal 7 2 4 3 6" xfId="36003"/>
    <cellStyle name="Normal 7 2 4 4" xfId="36004"/>
    <cellStyle name="Normal 7 2 4 4 2" xfId="36005"/>
    <cellStyle name="Normal 7 2 4 4 2 2" xfId="36006"/>
    <cellStyle name="Normal 7 2 4 4 2 2 2" xfId="36007"/>
    <cellStyle name="Normal 7 2 4 4 2 3" xfId="36008"/>
    <cellStyle name="Normal 7 2 4 4 3" xfId="36009"/>
    <cellStyle name="Normal 7 2 4 4 3 2" xfId="36010"/>
    <cellStyle name="Normal 7 2 4 4 4" xfId="36011"/>
    <cellStyle name="Normal 7 2 4 5" xfId="36012"/>
    <cellStyle name="Normal 7 2 4 5 2" xfId="36013"/>
    <cellStyle name="Normal 7 2 4 5 2 2" xfId="36014"/>
    <cellStyle name="Normal 7 2 4 5 2 2 2" xfId="36015"/>
    <cellStyle name="Normal 7 2 4 5 2 3" xfId="36016"/>
    <cellStyle name="Normal 7 2 4 5 3" xfId="36017"/>
    <cellStyle name="Normal 7 2 4 5 3 2" xfId="36018"/>
    <cellStyle name="Normal 7 2 4 5 4" xfId="36019"/>
    <cellStyle name="Normal 7 2 4 6" xfId="36020"/>
    <cellStyle name="Normal 7 2 4 6 2" xfId="36021"/>
    <cellStyle name="Normal 7 2 4 6 2 2" xfId="36022"/>
    <cellStyle name="Normal 7 2 4 6 3" xfId="36023"/>
    <cellStyle name="Normal 7 2 4 7" xfId="36024"/>
    <cellStyle name="Normal 7 2 4 7 2" xfId="36025"/>
    <cellStyle name="Normal 7 2 4 8" xfId="36026"/>
    <cellStyle name="Normal 7 2 4 9" xfId="36027"/>
    <cellStyle name="Normal 7 2 5" xfId="36028"/>
    <cellStyle name="Normal 7 2 5 2" xfId="36029"/>
    <cellStyle name="Normal 7 2 5 2 2" xfId="36030"/>
    <cellStyle name="Normal 7 2 5 2 2 2" xfId="36031"/>
    <cellStyle name="Normal 7 2 5 2 2 2 2" xfId="36032"/>
    <cellStyle name="Normal 7 2 5 2 2 2 2 2" xfId="36033"/>
    <cellStyle name="Normal 7 2 5 2 2 2 2 2 2" xfId="36034"/>
    <cellStyle name="Normal 7 2 5 2 2 2 2 3" xfId="36035"/>
    <cellStyle name="Normal 7 2 5 2 2 2 3" xfId="36036"/>
    <cellStyle name="Normal 7 2 5 2 2 2 3 2" xfId="36037"/>
    <cellStyle name="Normal 7 2 5 2 2 2 4" xfId="36038"/>
    <cellStyle name="Normal 7 2 5 2 2 3" xfId="36039"/>
    <cellStyle name="Normal 7 2 5 2 2 3 2" xfId="36040"/>
    <cellStyle name="Normal 7 2 5 2 2 3 2 2" xfId="36041"/>
    <cellStyle name="Normal 7 2 5 2 2 3 3" xfId="36042"/>
    <cellStyle name="Normal 7 2 5 2 2 4" xfId="36043"/>
    <cellStyle name="Normal 7 2 5 2 2 4 2" xfId="36044"/>
    <cellStyle name="Normal 7 2 5 2 2 5" xfId="36045"/>
    <cellStyle name="Normal 7 2 5 2 3" xfId="36046"/>
    <cellStyle name="Normal 7 2 5 2 3 2" xfId="36047"/>
    <cellStyle name="Normal 7 2 5 2 3 2 2" xfId="36048"/>
    <cellStyle name="Normal 7 2 5 2 3 2 2 2" xfId="36049"/>
    <cellStyle name="Normal 7 2 5 2 3 2 3" xfId="36050"/>
    <cellStyle name="Normal 7 2 5 2 3 3" xfId="36051"/>
    <cellStyle name="Normal 7 2 5 2 3 3 2" xfId="36052"/>
    <cellStyle name="Normal 7 2 5 2 3 4" xfId="36053"/>
    <cellStyle name="Normal 7 2 5 2 4" xfId="36054"/>
    <cellStyle name="Normal 7 2 5 2 4 2" xfId="36055"/>
    <cellStyle name="Normal 7 2 5 2 4 2 2" xfId="36056"/>
    <cellStyle name="Normal 7 2 5 2 4 2 2 2" xfId="36057"/>
    <cellStyle name="Normal 7 2 5 2 4 2 3" xfId="36058"/>
    <cellStyle name="Normal 7 2 5 2 4 3" xfId="36059"/>
    <cellStyle name="Normal 7 2 5 2 4 3 2" xfId="36060"/>
    <cellStyle name="Normal 7 2 5 2 4 4" xfId="36061"/>
    <cellStyle name="Normal 7 2 5 2 5" xfId="36062"/>
    <cellStyle name="Normal 7 2 5 2 5 2" xfId="36063"/>
    <cellStyle name="Normal 7 2 5 2 5 2 2" xfId="36064"/>
    <cellStyle name="Normal 7 2 5 2 5 3" xfId="36065"/>
    <cellStyle name="Normal 7 2 5 2 6" xfId="36066"/>
    <cellStyle name="Normal 7 2 5 2 6 2" xfId="36067"/>
    <cellStyle name="Normal 7 2 5 2 7" xfId="36068"/>
    <cellStyle name="Normal 7 2 5 3" xfId="36069"/>
    <cellStyle name="Normal 7 2 5 3 2" xfId="36070"/>
    <cellStyle name="Normal 7 2 5 3 2 2" xfId="36071"/>
    <cellStyle name="Normal 7 2 5 3 2 2 2" xfId="36072"/>
    <cellStyle name="Normal 7 2 5 3 2 2 2 2" xfId="36073"/>
    <cellStyle name="Normal 7 2 5 3 2 2 3" xfId="36074"/>
    <cellStyle name="Normal 7 2 5 3 2 3" xfId="36075"/>
    <cellStyle name="Normal 7 2 5 3 2 3 2" xfId="36076"/>
    <cellStyle name="Normal 7 2 5 3 2 4" xfId="36077"/>
    <cellStyle name="Normal 7 2 5 3 3" xfId="36078"/>
    <cellStyle name="Normal 7 2 5 3 3 2" xfId="36079"/>
    <cellStyle name="Normal 7 2 5 3 3 2 2" xfId="36080"/>
    <cellStyle name="Normal 7 2 5 3 3 3" xfId="36081"/>
    <cellStyle name="Normal 7 2 5 3 4" xfId="36082"/>
    <cellStyle name="Normal 7 2 5 3 4 2" xfId="36083"/>
    <cellStyle name="Normal 7 2 5 3 5" xfId="36084"/>
    <cellStyle name="Normal 7 2 5 4" xfId="36085"/>
    <cellStyle name="Normal 7 2 5 4 2" xfId="36086"/>
    <cellStyle name="Normal 7 2 5 4 2 2" xfId="36087"/>
    <cellStyle name="Normal 7 2 5 4 2 2 2" xfId="36088"/>
    <cellStyle name="Normal 7 2 5 4 2 3" xfId="36089"/>
    <cellStyle name="Normal 7 2 5 4 3" xfId="36090"/>
    <cellStyle name="Normal 7 2 5 4 3 2" xfId="36091"/>
    <cellStyle name="Normal 7 2 5 4 4" xfId="36092"/>
    <cellStyle name="Normal 7 2 5 5" xfId="36093"/>
    <cellStyle name="Normal 7 2 5 5 2" xfId="36094"/>
    <cellStyle name="Normal 7 2 5 5 2 2" xfId="36095"/>
    <cellStyle name="Normal 7 2 5 5 2 2 2" xfId="36096"/>
    <cellStyle name="Normal 7 2 5 5 2 3" xfId="36097"/>
    <cellStyle name="Normal 7 2 5 5 3" xfId="36098"/>
    <cellStyle name="Normal 7 2 5 5 3 2" xfId="36099"/>
    <cellStyle name="Normal 7 2 5 5 4" xfId="36100"/>
    <cellStyle name="Normal 7 2 5 6" xfId="36101"/>
    <cellStyle name="Normal 7 2 5 6 2" xfId="36102"/>
    <cellStyle name="Normal 7 2 5 6 2 2" xfId="36103"/>
    <cellStyle name="Normal 7 2 5 6 3" xfId="36104"/>
    <cellStyle name="Normal 7 2 5 7" xfId="36105"/>
    <cellStyle name="Normal 7 2 5 7 2" xfId="36106"/>
    <cellStyle name="Normal 7 2 5 8" xfId="36107"/>
    <cellStyle name="Normal 7 2 6" xfId="36108"/>
    <cellStyle name="Normal 7 2 6 2" xfId="36109"/>
    <cellStyle name="Normal 7 2 6 2 2" xfId="36110"/>
    <cellStyle name="Normal 7 2 6 2 2 2" xfId="36111"/>
    <cellStyle name="Normal 7 2 6 2 2 2 2" xfId="36112"/>
    <cellStyle name="Normal 7 2 6 2 2 2 2 2" xfId="36113"/>
    <cellStyle name="Normal 7 2 6 2 2 2 2 2 2" xfId="36114"/>
    <cellStyle name="Normal 7 2 6 2 2 2 2 3" xfId="36115"/>
    <cellStyle name="Normal 7 2 6 2 2 2 3" xfId="36116"/>
    <cellStyle name="Normal 7 2 6 2 2 2 3 2" xfId="36117"/>
    <cellStyle name="Normal 7 2 6 2 2 2 4" xfId="36118"/>
    <cellStyle name="Normal 7 2 6 2 2 3" xfId="36119"/>
    <cellStyle name="Normal 7 2 6 2 2 3 2" xfId="36120"/>
    <cellStyle name="Normal 7 2 6 2 2 3 2 2" xfId="36121"/>
    <cellStyle name="Normal 7 2 6 2 2 3 3" xfId="36122"/>
    <cellStyle name="Normal 7 2 6 2 2 4" xfId="36123"/>
    <cellStyle name="Normal 7 2 6 2 2 4 2" xfId="36124"/>
    <cellStyle name="Normal 7 2 6 2 2 5" xfId="36125"/>
    <cellStyle name="Normal 7 2 6 2 3" xfId="36126"/>
    <cellStyle name="Normal 7 2 6 2 3 2" xfId="36127"/>
    <cellStyle name="Normal 7 2 6 2 3 2 2" xfId="36128"/>
    <cellStyle name="Normal 7 2 6 2 3 2 2 2" xfId="36129"/>
    <cellStyle name="Normal 7 2 6 2 3 2 3" xfId="36130"/>
    <cellStyle name="Normal 7 2 6 2 3 3" xfId="36131"/>
    <cellStyle name="Normal 7 2 6 2 3 3 2" xfId="36132"/>
    <cellStyle name="Normal 7 2 6 2 3 4" xfId="36133"/>
    <cellStyle name="Normal 7 2 6 2 4" xfId="36134"/>
    <cellStyle name="Normal 7 2 6 2 4 2" xfId="36135"/>
    <cellStyle name="Normal 7 2 6 2 4 2 2" xfId="36136"/>
    <cellStyle name="Normal 7 2 6 2 4 2 2 2" xfId="36137"/>
    <cellStyle name="Normal 7 2 6 2 4 2 3" xfId="36138"/>
    <cellStyle name="Normal 7 2 6 2 4 3" xfId="36139"/>
    <cellStyle name="Normal 7 2 6 2 4 3 2" xfId="36140"/>
    <cellStyle name="Normal 7 2 6 2 4 4" xfId="36141"/>
    <cellStyle name="Normal 7 2 6 2 5" xfId="36142"/>
    <cellStyle name="Normal 7 2 6 2 5 2" xfId="36143"/>
    <cellStyle name="Normal 7 2 6 2 5 2 2" xfId="36144"/>
    <cellStyle name="Normal 7 2 6 2 5 3" xfId="36145"/>
    <cellStyle name="Normal 7 2 6 2 6" xfId="36146"/>
    <cellStyle name="Normal 7 2 6 2 6 2" xfId="36147"/>
    <cellStyle name="Normal 7 2 6 2 7" xfId="36148"/>
    <cellStyle name="Normal 7 2 6 3" xfId="36149"/>
    <cellStyle name="Normal 7 2 6 3 2" xfId="36150"/>
    <cellStyle name="Normal 7 2 6 3 2 2" xfId="36151"/>
    <cellStyle name="Normal 7 2 6 3 2 2 2" xfId="36152"/>
    <cellStyle name="Normal 7 2 6 3 2 2 2 2" xfId="36153"/>
    <cellStyle name="Normal 7 2 6 3 2 2 3" xfId="36154"/>
    <cellStyle name="Normal 7 2 6 3 2 3" xfId="36155"/>
    <cellStyle name="Normal 7 2 6 3 2 3 2" xfId="36156"/>
    <cellStyle name="Normal 7 2 6 3 2 4" xfId="36157"/>
    <cellStyle name="Normal 7 2 6 3 3" xfId="36158"/>
    <cellStyle name="Normal 7 2 6 3 3 2" xfId="36159"/>
    <cellStyle name="Normal 7 2 6 3 3 2 2" xfId="36160"/>
    <cellStyle name="Normal 7 2 6 3 3 3" xfId="36161"/>
    <cellStyle name="Normal 7 2 6 3 4" xfId="36162"/>
    <cellStyle name="Normal 7 2 6 3 4 2" xfId="36163"/>
    <cellStyle name="Normal 7 2 6 3 5" xfId="36164"/>
    <cellStyle name="Normal 7 2 6 4" xfId="36165"/>
    <cellStyle name="Normal 7 2 6 4 2" xfId="36166"/>
    <cellStyle name="Normal 7 2 6 4 2 2" xfId="36167"/>
    <cellStyle name="Normal 7 2 6 4 2 2 2" xfId="36168"/>
    <cellStyle name="Normal 7 2 6 4 2 3" xfId="36169"/>
    <cellStyle name="Normal 7 2 6 4 3" xfId="36170"/>
    <cellStyle name="Normal 7 2 6 4 3 2" xfId="36171"/>
    <cellStyle name="Normal 7 2 6 4 4" xfId="36172"/>
    <cellStyle name="Normal 7 2 6 5" xfId="36173"/>
    <cellStyle name="Normal 7 2 6 5 2" xfId="36174"/>
    <cellStyle name="Normal 7 2 6 5 2 2" xfId="36175"/>
    <cellStyle name="Normal 7 2 6 5 2 2 2" xfId="36176"/>
    <cellStyle name="Normal 7 2 6 5 2 3" xfId="36177"/>
    <cellStyle name="Normal 7 2 6 5 3" xfId="36178"/>
    <cellStyle name="Normal 7 2 6 5 3 2" xfId="36179"/>
    <cellStyle name="Normal 7 2 6 5 4" xfId="36180"/>
    <cellStyle name="Normal 7 2 6 6" xfId="36181"/>
    <cellStyle name="Normal 7 2 6 6 2" xfId="36182"/>
    <cellStyle name="Normal 7 2 6 6 2 2" xfId="36183"/>
    <cellStyle name="Normal 7 2 6 6 3" xfId="36184"/>
    <cellStyle name="Normal 7 2 6 7" xfId="36185"/>
    <cellStyle name="Normal 7 2 6 7 2" xfId="36186"/>
    <cellStyle name="Normal 7 2 6 8" xfId="36187"/>
    <cellStyle name="Normal 7 2 7" xfId="36188"/>
    <cellStyle name="Normal 7 2 7 2" xfId="36189"/>
    <cellStyle name="Normal 7 2 7 2 2" xfId="36190"/>
    <cellStyle name="Normal 7 2 7 2 2 2" xfId="36191"/>
    <cellStyle name="Normal 7 2 7 2 2 2 2" xfId="36192"/>
    <cellStyle name="Normal 7 2 7 2 2 2 2 2" xfId="36193"/>
    <cellStyle name="Normal 7 2 7 2 2 2 3" xfId="36194"/>
    <cellStyle name="Normal 7 2 7 2 2 3" xfId="36195"/>
    <cellStyle name="Normal 7 2 7 2 2 3 2" xfId="36196"/>
    <cellStyle name="Normal 7 2 7 2 2 4" xfId="36197"/>
    <cellStyle name="Normal 7 2 7 2 3" xfId="36198"/>
    <cellStyle name="Normal 7 2 7 2 3 2" xfId="36199"/>
    <cellStyle name="Normal 7 2 7 2 3 2 2" xfId="36200"/>
    <cellStyle name="Normal 7 2 7 2 3 3" xfId="36201"/>
    <cellStyle name="Normal 7 2 7 2 4" xfId="36202"/>
    <cellStyle name="Normal 7 2 7 2 4 2" xfId="36203"/>
    <cellStyle name="Normal 7 2 7 2 5" xfId="36204"/>
    <cellStyle name="Normal 7 2 7 3" xfId="36205"/>
    <cellStyle name="Normal 7 2 7 3 2" xfId="36206"/>
    <cellStyle name="Normal 7 2 7 3 2 2" xfId="36207"/>
    <cellStyle name="Normal 7 2 7 3 2 2 2" xfId="36208"/>
    <cellStyle name="Normal 7 2 7 3 2 3" xfId="36209"/>
    <cellStyle name="Normal 7 2 7 3 3" xfId="36210"/>
    <cellStyle name="Normal 7 2 7 3 3 2" xfId="36211"/>
    <cellStyle name="Normal 7 2 7 3 4" xfId="36212"/>
    <cellStyle name="Normal 7 2 7 4" xfId="36213"/>
    <cellStyle name="Normal 7 2 7 4 2" xfId="36214"/>
    <cellStyle name="Normal 7 2 7 4 2 2" xfId="36215"/>
    <cellStyle name="Normal 7 2 7 4 2 2 2" xfId="36216"/>
    <cellStyle name="Normal 7 2 7 4 2 3" xfId="36217"/>
    <cellStyle name="Normal 7 2 7 4 3" xfId="36218"/>
    <cellStyle name="Normal 7 2 7 4 3 2" xfId="36219"/>
    <cellStyle name="Normal 7 2 7 4 4" xfId="36220"/>
    <cellStyle name="Normal 7 2 7 5" xfId="36221"/>
    <cellStyle name="Normal 7 2 7 5 2" xfId="36222"/>
    <cellStyle name="Normal 7 2 7 5 2 2" xfId="36223"/>
    <cellStyle name="Normal 7 2 7 5 3" xfId="36224"/>
    <cellStyle name="Normal 7 2 7 6" xfId="36225"/>
    <cellStyle name="Normal 7 2 7 6 2" xfId="36226"/>
    <cellStyle name="Normal 7 2 7 7" xfId="36227"/>
    <cellStyle name="Normal 7 2 8" xfId="36228"/>
    <cellStyle name="Normal 7 2 8 2" xfId="36229"/>
    <cellStyle name="Normal 7 2 8 2 2" xfId="36230"/>
    <cellStyle name="Normal 7 2 8 2 2 2" xfId="36231"/>
    <cellStyle name="Normal 7 2 8 2 2 2 2" xfId="36232"/>
    <cellStyle name="Normal 7 2 8 2 2 3" xfId="36233"/>
    <cellStyle name="Normal 7 2 8 2 3" xfId="36234"/>
    <cellStyle name="Normal 7 2 8 2 3 2" xfId="36235"/>
    <cellStyle name="Normal 7 2 8 2 4" xfId="36236"/>
    <cellStyle name="Normal 7 2 8 3" xfId="36237"/>
    <cellStyle name="Normal 7 2 8 3 2" xfId="36238"/>
    <cellStyle name="Normal 7 2 8 3 2 2" xfId="36239"/>
    <cellStyle name="Normal 7 2 8 3 2 2 2" xfId="36240"/>
    <cellStyle name="Normal 7 2 8 3 2 3" xfId="36241"/>
    <cellStyle name="Normal 7 2 8 3 3" xfId="36242"/>
    <cellStyle name="Normal 7 2 8 3 3 2" xfId="36243"/>
    <cellStyle name="Normal 7 2 8 3 4" xfId="36244"/>
    <cellStyle name="Normal 7 2 8 4" xfId="36245"/>
    <cellStyle name="Normal 7 2 8 4 2" xfId="36246"/>
    <cellStyle name="Normal 7 2 8 4 2 2" xfId="36247"/>
    <cellStyle name="Normal 7 2 8 4 3" xfId="36248"/>
    <cellStyle name="Normal 7 2 8 5" xfId="36249"/>
    <cellStyle name="Normal 7 2 8 5 2" xfId="36250"/>
    <cellStyle name="Normal 7 2 8 6" xfId="36251"/>
    <cellStyle name="Normal 7 2 9" xfId="36252"/>
    <cellStyle name="Normal 7 2 9 2" xfId="36253"/>
    <cellStyle name="Normal 7 2 9 2 2" xfId="36254"/>
    <cellStyle name="Normal 7 2 9 2 2 2" xfId="36255"/>
    <cellStyle name="Normal 7 2 9 2 3" xfId="36256"/>
    <cellStyle name="Normal 7 2 9 3" xfId="36257"/>
    <cellStyle name="Normal 7 2 9 3 2" xfId="36258"/>
    <cellStyle name="Normal 7 2 9 4" xfId="36259"/>
    <cellStyle name="Normal 7 3" xfId="36260"/>
    <cellStyle name="Normal 7 3 10" xfId="36261"/>
    <cellStyle name="Normal 7 3 10 2" xfId="36262"/>
    <cellStyle name="Normal 7 3 10 2 2" xfId="36263"/>
    <cellStyle name="Normal 7 3 10 3" xfId="36264"/>
    <cellStyle name="Normal 7 3 11" xfId="36265"/>
    <cellStyle name="Normal 7 3 11 2" xfId="36266"/>
    <cellStyle name="Normal 7 3 12" xfId="36267"/>
    <cellStyle name="Normal 7 3 13" xfId="36268"/>
    <cellStyle name="Normal 7 3 2" xfId="36269"/>
    <cellStyle name="Normal 7 3 2 2" xfId="36270"/>
    <cellStyle name="Normal 7 3 2 2 2" xfId="36271"/>
    <cellStyle name="Normal 7 3 2 2 2 2" xfId="36272"/>
    <cellStyle name="Normal 7 3 2 2 2 2 2" xfId="36273"/>
    <cellStyle name="Normal 7 3 2 2 2 2 2 2" xfId="36274"/>
    <cellStyle name="Normal 7 3 2 2 2 2 2 2 2" xfId="36275"/>
    <cellStyle name="Normal 7 3 2 2 2 2 2 3" xfId="36276"/>
    <cellStyle name="Normal 7 3 2 2 2 2 3" xfId="36277"/>
    <cellStyle name="Normal 7 3 2 2 2 2 3 2" xfId="36278"/>
    <cellStyle name="Normal 7 3 2 2 2 2 4" xfId="36279"/>
    <cellStyle name="Normal 7 3 2 2 2 3" xfId="36280"/>
    <cellStyle name="Normal 7 3 2 2 2 3 2" xfId="36281"/>
    <cellStyle name="Normal 7 3 2 2 2 3 2 2" xfId="36282"/>
    <cellStyle name="Normal 7 3 2 2 2 3 3" xfId="36283"/>
    <cellStyle name="Normal 7 3 2 2 2 4" xfId="36284"/>
    <cellStyle name="Normal 7 3 2 2 2 4 2" xfId="36285"/>
    <cellStyle name="Normal 7 3 2 2 2 5" xfId="36286"/>
    <cellStyle name="Normal 7 3 2 2 3" xfId="36287"/>
    <cellStyle name="Normal 7 3 2 2 3 2" xfId="36288"/>
    <cellStyle name="Normal 7 3 2 2 3 2 2" xfId="36289"/>
    <cellStyle name="Normal 7 3 2 2 3 2 2 2" xfId="36290"/>
    <cellStyle name="Normal 7 3 2 2 3 2 3" xfId="36291"/>
    <cellStyle name="Normal 7 3 2 2 3 3" xfId="36292"/>
    <cellStyle name="Normal 7 3 2 2 3 3 2" xfId="36293"/>
    <cellStyle name="Normal 7 3 2 2 3 4" xfId="36294"/>
    <cellStyle name="Normal 7 3 2 2 4" xfId="36295"/>
    <cellStyle name="Normal 7 3 2 2 4 2" xfId="36296"/>
    <cellStyle name="Normal 7 3 2 2 4 2 2" xfId="36297"/>
    <cellStyle name="Normal 7 3 2 2 4 2 2 2" xfId="36298"/>
    <cellStyle name="Normal 7 3 2 2 4 2 3" xfId="36299"/>
    <cellStyle name="Normal 7 3 2 2 4 3" xfId="36300"/>
    <cellStyle name="Normal 7 3 2 2 4 3 2" xfId="36301"/>
    <cellStyle name="Normal 7 3 2 2 4 4" xfId="36302"/>
    <cellStyle name="Normal 7 3 2 2 5" xfId="36303"/>
    <cellStyle name="Normal 7 3 2 2 5 2" xfId="36304"/>
    <cellStyle name="Normal 7 3 2 2 5 2 2" xfId="36305"/>
    <cellStyle name="Normal 7 3 2 2 5 3" xfId="36306"/>
    <cellStyle name="Normal 7 3 2 2 6" xfId="36307"/>
    <cellStyle name="Normal 7 3 2 2 6 2" xfId="36308"/>
    <cellStyle name="Normal 7 3 2 2 7" xfId="36309"/>
    <cellStyle name="Normal 7 3 2 3" xfId="36310"/>
    <cellStyle name="Normal 7 3 2 3 2" xfId="36311"/>
    <cellStyle name="Normal 7 3 2 3 2 2" xfId="36312"/>
    <cellStyle name="Normal 7 3 2 3 2 2 2" xfId="36313"/>
    <cellStyle name="Normal 7 3 2 3 2 2 2 2" xfId="36314"/>
    <cellStyle name="Normal 7 3 2 3 2 2 3" xfId="36315"/>
    <cellStyle name="Normal 7 3 2 3 2 3" xfId="36316"/>
    <cellStyle name="Normal 7 3 2 3 2 3 2" xfId="36317"/>
    <cellStyle name="Normal 7 3 2 3 2 4" xfId="36318"/>
    <cellStyle name="Normal 7 3 2 3 3" xfId="36319"/>
    <cellStyle name="Normal 7 3 2 3 3 2" xfId="36320"/>
    <cellStyle name="Normal 7 3 2 3 3 2 2" xfId="36321"/>
    <cellStyle name="Normal 7 3 2 3 3 2 2 2" xfId="36322"/>
    <cellStyle name="Normal 7 3 2 3 3 2 3" xfId="36323"/>
    <cellStyle name="Normal 7 3 2 3 3 3" xfId="36324"/>
    <cellStyle name="Normal 7 3 2 3 3 3 2" xfId="36325"/>
    <cellStyle name="Normal 7 3 2 3 3 4" xfId="36326"/>
    <cellStyle name="Normal 7 3 2 3 4" xfId="36327"/>
    <cellStyle name="Normal 7 3 2 3 4 2" xfId="36328"/>
    <cellStyle name="Normal 7 3 2 3 4 2 2" xfId="36329"/>
    <cellStyle name="Normal 7 3 2 3 4 3" xfId="36330"/>
    <cellStyle name="Normal 7 3 2 3 5" xfId="36331"/>
    <cellStyle name="Normal 7 3 2 3 5 2" xfId="36332"/>
    <cellStyle name="Normal 7 3 2 3 6" xfId="36333"/>
    <cellStyle name="Normal 7 3 2 4" xfId="36334"/>
    <cellStyle name="Normal 7 3 2 4 2" xfId="36335"/>
    <cellStyle name="Normal 7 3 2 4 2 2" xfId="36336"/>
    <cellStyle name="Normal 7 3 2 4 2 2 2" xfId="36337"/>
    <cellStyle name="Normal 7 3 2 4 2 3" xfId="36338"/>
    <cellStyle name="Normal 7 3 2 4 3" xfId="36339"/>
    <cellStyle name="Normal 7 3 2 4 3 2" xfId="36340"/>
    <cellStyle name="Normal 7 3 2 4 4" xfId="36341"/>
    <cellStyle name="Normal 7 3 2 5" xfId="36342"/>
    <cellStyle name="Normal 7 3 2 5 2" xfId="36343"/>
    <cellStyle name="Normal 7 3 2 5 2 2" xfId="36344"/>
    <cellStyle name="Normal 7 3 2 5 2 2 2" xfId="36345"/>
    <cellStyle name="Normal 7 3 2 5 2 3" xfId="36346"/>
    <cellStyle name="Normal 7 3 2 5 3" xfId="36347"/>
    <cellStyle name="Normal 7 3 2 5 3 2" xfId="36348"/>
    <cellStyle name="Normal 7 3 2 5 4" xfId="36349"/>
    <cellStyle name="Normal 7 3 2 6" xfId="36350"/>
    <cellStyle name="Normal 7 3 2 6 2" xfId="36351"/>
    <cellStyle name="Normal 7 3 2 6 2 2" xfId="36352"/>
    <cellStyle name="Normal 7 3 2 6 3" xfId="36353"/>
    <cellStyle name="Normal 7 3 2 7" xfId="36354"/>
    <cellStyle name="Normal 7 3 2 7 2" xfId="36355"/>
    <cellStyle name="Normal 7 3 2 8" xfId="36356"/>
    <cellStyle name="Normal 7 3 2 9" xfId="36357"/>
    <cellStyle name="Normal 7 3 3" xfId="36358"/>
    <cellStyle name="Normal 7 3 3 2" xfId="36359"/>
    <cellStyle name="Normal 7 3 3 2 2" xfId="36360"/>
    <cellStyle name="Normal 7 3 3 2 2 2" xfId="36361"/>
    <cellStyle name="Normal 7 3 3 2 2 2 2" xfId="36362"/>
    <cellStyle name="Normal 7 3 3 2 2 2 2 2" xfId="36363"/>
    <cellStyle name="Normal 7 3 3 2 2 2 2 2 2" xfId="36364"/>
    <cellStyle name="Normal 7 3 3 2 2 2 2 3" xfId="36365"/>
    <cellStyle name="Normal 7 3 3 2 2 2 3" xfId="36366"/>
    <cellStyle name="Normal 7 3 3 2 2 2 3 2" xfId="36367"/>
    <cellStyle name="Normal 7 3 3 2 2 2 4" xfId="36368"/>
    <cellStyle name="Normal 7 3 3 2 2 3" xfId="36369"/>
    <cellStyle name="Normal 7 3 3 2 2 3 2" xfId="36370"/>
    <cellStyle name="Normal 7 3 3 2 2 3 2 2" xfId="36371"/>
    <cellStyle name="Normal 7 3 3 2 2 3 3" xfId="36372"/>
    <cellStyle name="Normal 7 3 3 2 2 4" xfId="36373"/>
    <cellStyle name="Normal 7 3 3 2 2 4 2" xfId="36374"/>
    <cellStyle name="Normal 7 3 3 2 2 5" xfId="36375"/>
    <cellStyle name="Normal 7 3 3 2 3" xfId="36376"/>
    <cellStyle name="Normal 7 3 3 2 3 2" xfId="36377"/>
    <cellStyle name="Normal 7 3 3 2 3 2 2" xfId="36378"/>
    <cellStyle name="Normal 7 3 3 2 3 2 2 2" xfId="36379"/>
    <cellStyle name="Normal 7 3 3 2 3 2 3" xfId="36380"/>
    <cellStyle name="Normal 7 3 3 2 3 3" xfId="36381"/>
    <cellStyle name="Normal 7 3 3 2 3 3 2" xfId="36382"/>
    <cellStyle name="Normal 7 3 3 2 3 4" xfId="36383"/>
    <cellStyle name="Normal 7 3 3 2 4" xfId="36384"/>
    <cellStyle name="Normal 7 3 3 2 4 2" xfId="36385"/>
    <cellStyle name="Normal 7 3 3 2 4 2 2" xfId="36386"/>
    <cellStyle name="Normal 7 3 3 2 4 2 2 2" xfId="36387"/>
    <cellStyle name="Normal 7 3 3 2 4 2 3" xfId="36388"/>
    <cellStyle name="Normal 7 3 3 2 4 3" xfId="36389"/>
    <cellStyle name="Normal 7 3 3 2 4 3 2" xfId="36390"/>
    <cellStyle name="Normal 7 3 3 2 4 4" xfId="36391"/>
    <cellStyle name="Normal 7 3 3 2 5" xfId="36392"/>
    <cellStyle name="Normal 7 3 3 2 5 2" xfId="36393"/>
    <cellStyle name="Normal 7 3 3 2 5 2 2" xfId="36394"/>
    <cellStyle name="Normal 7 3 3 2 5 3" xfId="36395"/>
    <cellStyle name="Normal 7 3 3 2 6" xfId="36396"/>
    <cellStyle name="Normal 7 3 3 2 6 2" xfId="36397"/>
    <cellStyle name="Normal 7 3 3 2 7" xfId="36398"/>
    <cellStyle name="Normal 7 3 3 3" xfId="36399"/>
    <cellStyle name="Normal 7 3 3 3 2" xfId="36400"/>
    <cellStyle name="Normal 7 3 3 3 2 2" xfId="36401"/>
    <cellStyle name="Normal 7 3 3 3 2 2 2" xfId="36402"/>
    <cellStyle name="Normal 7 3 3 3 2 2 2 2" xfId="36403"/>
    <cellStyle name="Normal 7 3 3 3 2 2 3" xfId="36404"/>
    <cellStyle name="Normal 7 3 3 3 2 3" xfId="36405"/>
    <cellStyle name="Normal 7 3 3 3 2 3 2" xfId="36406"/>
    <cellStyle name="Normal 7 3 3 3 2 4" xfId="36407"/>
    <cellStyle name="Normal 7 3 3 3 3" xfId="36408"/>
    <cellStyle name="Normal 7 3 3 3 3 2" xfId="36409"/>
    <cellStyle name="Normal 7 3 3 3 3 2 2" xfId="36410"/>
    <cellStyle name="Normal 7 3 3 3 3 2 2 2" xfId="36411"/>
    <cellStyle name="Normal 7 3 3 3 3 2 3" xfId="36412"/>
    <cellStyle name="Normal 7 3 3 3 3 3" xfId="36413"/>
    <cellStyle name="Normal 7 3 3 3 3 3 2" xfId="36414"/>
    <cellStyle name="Normal 7 3 3 3 3 4" xfId="36415"/>
    <cellStyle name="Normal 7 3 3 3 4" xfId="36416"/>
    <cellStyle name="Normal 7 3 3 3 4 2" xfId="36417"/>
    <cellStyle name="Normal 7 3 3 3 4 2 2" xfId="36418"/>
    <cellStyle name="Normal 7 3 3 3 4 3" xfId="36419"/>
    <cellStyle name="Normal 7 3 3 3 5" xfId="36420"/>
    <cellStyle name="Normal 7 3 3 3 5 2" xfId="36421"/>
    <cellStyle name="Normal 7 3 3 3 6" xfId="36422"/>
    <cellStyle name="Normal 7 3 3 4" xfId="36423"/>
    <cellStyle name="Normal 7 3 3 4 2" xfId="36424"/>
    <cellStyle name="Normal 7 3 3 4 2 2" xfId="36425"/>
    <cellStyle name="Normal 7 3 3 4 2 2 2" xfId="36426"/>
    <cellStyle name="Normal 7 3 3 4 2 3" xfId="36427"/>
    <cellStyle name="Normal 7 3 3 4 3" xfId="36428"/>
    <cellStyle name="Normal 7 3 3 4 3 2" xfId="36429"/>
    <cellStyle name="Normal 7 3 3 4 4" xfId="36430"/>
    <cellStyle name="Normal 7 3 3 5" xfId="36431"/>
    <cellStyle name="Normal 7 3 3 5 2" xfId="36432"/>
    <cellStyle name="Normal 7 3 3 5 2 2" xfId="36433"/>
    <cellStyle name="Normal 7 3 3 5 2 2 2" xfId="36434"/>
    <cellStyle name="Normal 7 3 3 5 2 3" xfId="36435"/>
    <cellStyle name="Normal 7 3 3 5 3" xfId="36436"/>
    <cellStyle name="Normal 7 3 3 5 3 2" xfId="36437"/>
    <cellStyle name="Normal 7 3 3 5 4" xfId="36438"/>
    <cellStyle name="Normal 7 3 3 6" xfId="36439"/>
    <cellStyle name="Normal 7 3 3 6 2" xfId="36440"/>
    <cellStyle name="Normal 7 3 3 6 2 2" xfId="36441"/>
    <cellStyle name="Normal 7 3 3 6 3" xfId="36442"/>
    <cellStyle name="Normal 7 3 3 7" xfId="36443"/>
    <cellStyle name="Normal 7 3 3 7 2" xfId="36444"/>
    <cellStyle name="Normal 7 3 3 8" xfId="36445"/>
    <cellStyle name="Normal 7 3 3 9" xfId="36446"/>
    <cellStyle name="Normal 7 3 4" xfId="36447"/>
    <cellStyle name="Normal 7 3 4 2" xfId="36448"/>
    <cellStyle name="Normal 7 3 4 2 2" xfId="36449"/>
    <cellStyle name="Normal 7 3 4 2 2 2" xfId="36450"/>
    <cellStyle name="Normal 7 3 4 2 2 2 2" xfId="36451"/>
    <cellStyle name="Normal 7 3 4 2 2 2 2 2" xfId="36452"/>
    <cellStyle name="Normal 7 3 4 2 2 2 2 2 2" xfId="36453"/>
    <cellStyle name="Normal 7 3 4 2 2 2 2 3" xfId="36454"/>
    <cellStyle name="Normal 7 3 4 2 2 2 3" xfId="36455"/>
    <cellStyle name="Normal 7 3 4 2 2 2 3 2" xfId="36456"/>
    <cellStyle name="Normal 7 3 4 2 2 2 4" xfId="36457"/>
    <cellStyle name="Normal 7 3 4 2 2 3" xfId="36458"/>
    <cellStyle name="Normal 7 3 4 2 2 3 2" xfId="36459"/>
    <cellStyle name="Normal 7 3 4 2 2 3 2 2" xfId="36460"/>
    <cellStyle name="Normal 7 3 4 2 2 3 3" xfId="36461"/>
    <cellStyle name="Normal 7 3 4 2 2 4" xfId="36462"/>
    <cellStyle name="Normal 7 3 4 2 2 4 2" xfId="36463"/>
    <cellStyle name="Normal 7 3 4 2 2 5" xfId="36464"/>
    <cellStyle name="Normal 7 3 4 2 3" xfId="36465"/>
    <cellStyle name="Normal 7 3 4 2 3 2" xfId="36466"/>
    <cellStyle name="Normal 7 3 4 2 3 2 2" xfId="36467"/>
    <cellStyle name="Normal 7 3 4 2 3 2 2 2" xfId="36468"/>
    <cellStyle name="Normal 7 3 4 2 3 2 3" xfId="36469"/>
    <cellStyle name="Normal 7 3 4 2 3 3" xfId="36470"/>
    <cellStyle name="Normal 7 3 4 2 3 3 2" xfId="36471"/>
    <cellStyle name="Normal 7 3 4 2 3 4" xfId="36472"/>
    <cellStyle name="Normal 7 3 4 2 4" xfId="36473"/>
    <cellStyle name="Normal 7 3 4 2 4 2" xfId="36474"/>
    <cellStyle name="Normal 7 3 4 2 4 2 2" xfId="36475"/>
    <cellStyle name="Normal 7 3 4 2 4 2 2 2" xfId="36476"/>
    <cellStyle name="Normal 7 3 4 2 4 2 3" xfId="36477"/>
    <cellStyle name="Normal 7 3 4 2 4 3" xfId="36478"/>
    <cellStyle name="Normal 7 3 4 2 4 3 2" xfId="36479"/>
    <cellStyle name="Normal 7 3 4 2 4 4" xfId="36480"/>
    <cellStyle name="Normal 7 3 4 2 5" xfId="36481"/>
    <cellStyle name="Normal 7 3 4 2 5 2" xfId="36482"/>
    <cellStyle name="Normal 7 3 4 2 5 2 2" xfId="36483"/>
    <cellStyle name="Normal 7 3 4 2 5 3" xfId="36484"/>
    <cellStyle name="Normal 7 3 4 2 6" xfId="36485"/>
    <cellStyle name="Normal 7 3 4 2 6 2" xfId="36486"/>
    <cellStyle name="Normal 7 3 4 2 7" xfId="36487"/>
    <cellStyle name="Normal 7 3 4 3" xfId="36488"/>
    <cellStyle name="Normal 7 3 4 3 2" xfId="36489"/>
    <cellStyle name="Normal 7 3 4 3 2 2" xfId="36490"/>
    <cellStyle name="Normal 7 3 4 3 2 2 2" xfId="36491"/>
    <cellStyle name="Normal 7 3 4 3 2 2 2 2" xfId="36492"/>
    <cellStyle name="Normal 7 3 4 3 2 2 3" xfId="36493"/>
    <cellStyle name="Normal 7 3 4 3 2 3" xfId="36494"/>
    <cellStyle name="Normal 7 3 4 3 2 3 2" xfId="36495"/>
    <cellStyle name="Normal 7 3 4 3 2 4" xfId="36496"/>
    <cellStyle name="Normal 7 3 4 3 3" xfId="36497"/>
    <cellStyle name="Normal 7 3 4 3 3 2" xfId="36498"/>
    <cellStyle name="Normal 7 3 4 3 3 2 2" xfId="36499"/>
    <cellStyle name="Normal 7 3 4 3 3 3" xfId="36500"/>
    <cellStyle name="Normal 7 3 4 3 4" xfId="36501"/>
    <cellStyle name="Normal 7 3 4 3 4 2" xfId="36502"/>
    <cellStyle name="Normal 7 3 4 3 5" xfId="36503"/>
    <cellStyle name="Normal 7 3 4 4" xfId="36504"/>
    <cellStyle name="Normal 7 3 4 4 2" xfId="36505"/>
    <cellStyle name="Normal 7 3 4 4 2 2" xfId="36506"/>
    <cellStyle name="Normal 7 3 4 4 2 2 2" xfId="36507"/>
    <cellStyle name="Normal 7 3 4 4 2 3" xfId="36508"/>
    <cellStyle name="Normal 7 3 4 4 3" xfId="36509"/>
    <cellStyle name="Normal 7 3 4 4 3 2" xfId="36510"/>
    <cellStyle name="Normal 7 3 4 4 4" xfId="36511"/>
    <cellStyle name="Normal 7 3 4 5" xfId="36512"/>
    <cellStyle name="Normal 7 3 4 5 2" xfId="36513"/>
    <cellStyle name="Normal 7 3 4 5 2 2" xfId="36514"/>
    <cellStyle name="Normal 7 3 4 5 2 2 2" xfId="36515"/>
    <cellStyle name="Normal 7 3 4 5 2 3" xfId="36516"/>
    <cellStyle name="Normal 7 3 4 5 3" xfId="36517"/>
    <cellStyle name="Normal 7 3 4 5 3 2" xfId="36518"/>
    <cellStyle name="Normal 7 3 4 5 4" xfId="36519"/>
    <cellStyle name="Normal 7 3 4 6" xfId="36520"/>
    <cellStyle name="Normal 7 3 4 6 2" xfId="36521"/>
    <cellStyle name="Normal 7 3 4 6 2 2" xfId="36522"/>
    <cellStyle name="Normal 7 3 4 6 3" xfId="36523"/>
    <cellStyle name="Normal 7 3 4 7" xfId="36524"/>
    <cellStyle name="Normal 7 3 4 7 2" xfId="36525"/>
    <cellStyle name="Normal 7 3 4 8" xfId="36526"/>
    <cellStyle name="Normal 7 3 5" xfId="36527"/>
    <cellStyle name="Normal 7 3 5 2" xfId="36528"/>
    <cellStyle name="Normal 7 3 5 2 2" xfId="36529"/>
    <cellStyle name="Normal 7 3 5 2 2 2" xfId="36530"/>
    <cellStyle name="Normal 7 3 5 2 2 2 2" xfId="36531"/>
    <cellStyle name="Normal 7 3 5 2 2 2 2 2" xfId="36532"/>
    <cellStyle name="Normal 7 3 5 2 2 2 2 2 2" xfId="36533"/>
    <cellStyle name="Normal 7 3 5 2 2 2 2 3" xfId="36534"/>
    <cellStyle name="Normal 7 3 5 2 2 2 3" xfId="36535"/>
    <cellStyle name="Normal 7 3 5 2 2 2 3 2" xfId="36536"/>
    <cellStyle name="Normal 7 3 5 2 2 2 4" xfId="36537"/>
    <cellStyle name="Normal 7 3 5 2 2 3" xfId="36538"/>
    <cellStyle name="Normal 7 3 5 2 2 3 2" xfId="36539"/>
    <cellStyle name="Normal 7 3 5 2 2 3 2 2" xfId="36540"/>
    <cellStyle name="Normal 7 3 5 2 2 3 3" xfId="36541"/>
    <cellStyle name="Normal 7 3 5 2 2 4" xfId="36542"/>
    <cellStyle name="Normal 7 3 5 2 2 4 2" xfId="36543"/>
    <cellStyle name="Normal 7 3 5 2 2 5" xfId="36544"/>
    <cellStyle name="Normal 7 3 5 2 3" xfId="36545"/>
    <cellStyle name="Normal 7 3 5 2 3 2" xfId="36546"/>
    <cellStyle name="Normal 7 3 5 2 3 2 2" xfId="36547"/>
    <cellStyle name="Normal 7 3 5 2 3 2 2 2" xfId="36548"/>
    <cellStyle name="Normal 7 3 5 2 3 2 3" xfId="36549"/>
    <cellStyle name="Normal 7 3 5 2 3 3" xfId="36550"/>
    <cellStyle name="Normal 7 3 5 2 3 3 2" xfId="36551"/>
    <cellStyle name="Normal 7 3 5 2 3 4" xfId="36552"/>
    <cellStyle name="Normal 7 3 5 2 4" xfId="36553"/>
    <cellStyle name="Normal 7 3 5 2 4 2" xfId="36554"/>
    <cellStyle name="Normal 7 3 5 2 4 2 2" xfId="36555"/>
    <cellStyle name="Normal 7 3 5 2 4 2 2 2" xfId="36556"/>
    <cellStyle name="Normal 7 3 5 2 4 2 3" xfId="36557"/>
    <cellStyle name="Normal 7 3 5 2 4 3" xfId="36558"/>
    <cellStyle name="Normal 7 3 5 2 4 3 2" xfId="36559"/>
    <cellStyle name="Normal 7 3 5 2 4 4" xfId="36560"/>
    <cellStyle name="Normal 7 3 5 2 5" xfId="36561"/>
    <cellStyle name="Normal 7 3 5 2 5 2" xfId="36562"/>
    <cellStyle name="Normal 7 3 5 2 5 2 2" xfId="36563"/>
    <cellStyle name="Normal 7 3 5 2 5 3" xfId="36564"/>
    <cellStyle name="Normal 7 3 5 2 6" xfId="36565"/>
    <cellStyle name="Normal 7 3 5 2 6 2" xfId="36566"/>
    <cellStyle name="Normal 7 3 5 2 7" xfId="36567"/>
    <cellStyle name="Normal 7 3 5 3" xfId="36568"/>
    <cellStyle name="Normal 7 3 5 3 2" xfId="36569"/>
    <cellStyle name="Normal 7 3 5 3 2 2" xfId="36570"/>
    <cellStyle name="Normal 7 3 5 3 2 2 2" xfId="36571"/>
    <cellStyle name="Normal 7 3 5 3 2 2 2 2" xfId="36572"/>
    <cellStyle name="Normal 7 3 5 3 2 2 3" xfId="36573"/>
    <cellStyle name="Normal 7 3 5 3 2 3" xfId="36574"/>
    <cellStyle name="Normal 7 3 5 3 2 3 2" xfId="36575"/>
    <cellStyle name="Normal 7 3 5 3 2 4" xfId="36576"/>
    <cellStyle name="Normal 7 3 5 3 3" xfId="36577"/>
    <cellStyle name="Normal 7 3 5 3 3 2" xfId="36578"/>
    <cellStyle name="Normal 7 3 5 3 3 2 2" xfId="36579"/>
    <cellStyle name="Normal 7 3 5 3 3 3" xfId="36580"/>
    <cellStyle name="Normal 7 3 5 3 4" xfId="36581"/>
    <cellStyle name="Normal 7 3 5 3 4 2" xfId="36582"/>
    <cellStyle name="Normal 7 3 5 3 5" xfId="36583"/>
    <cellStyle name="Normal 7 3 5 4" xfId="36584"/>
    <cellStyle name="Normal 7 3 5 4 2" xfId="36585"/>
    <cellStyle name="Normal 7 3 5 4 2 2" xfId="36586"/>
    <cellStyle name="Normal 7 3 5 4 2 2 2" xfId="36587"/>
    <cellStyle name="Normal 7 3 5 4 2 3" xfId="36588"/>
    <cellStyle name="Normal 7 3 5 4 3" xfId="36589"/>
    <cellStyle name="Normal 7 3 5 4 3 2" xfId="36590"/>
    <cellStyle name="Normal 7 3 5 4 4" xfId="36591"/>
    <cellStyle name="Normal 7 3 5 5" xfId="36592"/>
    <cellStyle name="Normal 7 3 5 5 2" xfId="36593"/>
    <cellStyle name="Normal 7 3 5 5 2 2" xfId="36594"/>
    <cellStyle name="Normal 7 3 5 5 2 2 2" xfId="36595"/>
    <cellStyle name="Normal 7 3 5 5 2 3" xfId="36596"/>
    <cellStyle name="Normal 7 3 5 5 3" xfId="36597"/>
    <cellStyle name="Normal 7 3 5 5 3 2" xfId="36598"/>
    <cellStyle name="Normal 7 3 5 5 4" xfId="36599"/>
    <cellStyle name="Normal 7 3 5 6" xfId="36600"/>
    <cellStyle name="Normal 7 3 5 6 2" xfId="36601"/>
    <cellStyle name="Normal 7 3 5 6 2 2" xfId="36602"/>
    <cellStyle name="Normal 7 3 5 6 3" xfId="36603"/>
    <cellStyle name="Normal 7 3 5 7" xfId="36604"/>
    <cellStyle name="Normal 7 3 5 7 2" xfId="36605"/>
    <cellStyle name="Normal 7 3 5 8" xfId="36606"/>
    <cellStyle name="Normal 7 3 6" xfId="36607"/>
    <cellStyle name="Normal 7 3 6 2" xfId="36608"/>
    <cellStyle name="Normal 7 3 6 2 2" xfId="36609"/>
    <cellStyle name="Normal 7 3 6 2 2 2" xfId="36610"/>
    <cellStyle name="Normal 7 3 6 2 2 2 2" xfId="36611"/>
    <cellStyle name="Normal 7 3 6 2 2 2 2 2" xfId="36612"/>
    <cellStyle name="Normal 7 3 6 2 2 2 3" xfId="36613"/>
    <cellStyle name="Normal 7 3 6 2 2 3" xfId="36614"/>
    <cellStyle name="Normal 7 3 6 2 2 3 2" xfId="36615"/>
    <cellStyle name="Normal 7 3 6 2 2 4" xfId="36616"/>
    <cellStyle name="Normal 7 3 6 2 3" xfId="36617"/>
    <cellStyle name="Normal 7 3 6 2 3 2" xfId="36618"/>
    <cellStyle name="Normal 7 3 6 2 3 2 2" xfId="36619"/>
    <cellStyle name="Normal 7 3 6 2 3 3" xfId="36620"/>
    <cellStyle name="Normal 7 3 6 2 4" xfId="36621"/>
    <cellStyle name="Normal 7 3 6 2 4 2" xfId="36622"/>
    <cellStyle name="Normal 7 3 6 2 5" xfId="36623"/>
    <cellStyle name="Normal 7 3 6 3" xfId="36624"/>
    <cellStyle name="Normal 7 3 6 3 2" xfId="36625"/>
    <cellStyle name="Normal 7 3 6 3 2 2" xfId="36626"/>
    <cellStyle name="Normal 7 3 6 3 2 2 2" xfId="36627"/>
    <cellStyle name="Normal 7 3 6 3 2 3" xfId="36628"/>
    <cellStyle name="Normal 7 3 6 3 3" xfId="36629"/>
    <cellStyle name="Normal 7 3 6 3 3 2" xfId="36630"/>
    <cellStyle name="Normal 7 3 6 3 4" xfId="36631"/>
    <cellStyle name="Normal 7 3 6 4" xfId="36632"/>
    <cellStyle name="Normal 7 3 6 4 2" xfId="36633"/>
    <cellStyle name="Normal 7 3 6 4 2 2" xfId="36634"/>
    <cellStyle name="Normal 7 3 6 4 2 2 2" xfId="36635"/>
    <cellStyle name="Normal 7 3 6 4 2 3" xfId="36636"/>
    <cellStyle name="Normal 7 3 6 4 3" xfId="36637"/>
    <cellStyle name="Normal 7 3 6 4 3 2" xfId="36638"/>
    <cellStyle name="Normal 7 3 6 4 4" xfId="36639"/>
    <cellStyle name="Normal 7 3 6 5" xfId="36640"/>
    <cellStyle name="Normal 7 3 6 5 2" xfId="36641"/>
    <cellStyle name="Normal 7 3 6 5 2 2" xfId="36642"/>
    <cellStyle name="Normal 7 3 6 5 3" xfId="36643"/>
    <cellStyle name="Normal 7 3 6 6" xfId="36644"/>
    <cellStyle name="Normal 7 3 6 6 2" xfId="36645"/>
    <cellStyle name="Normal 7 3 6 7" xfId="36646"/>
    <cellStyle name="Normal 7 3 7" xfId="36647"/>
    <cellStyle name="Normal 7 3 7 2" xfId="36648"/>
    <cellStyle name="Normal 7 3 7 2 2" xfId="36649"/>
    <cellStyle name="Normal 7 3 7 2 2 2" xfId="36650"/>
    <cellStyle name="Normal 7 3 7 2 2 2 2" xfId="36651"/>
    <cellStyle name="Normal 7 3 7 2 2 3" xfId="36652"/>
    <cellStyle name="Normal 7 3 7 2 3" xfId="36653"/>
    <cellStyle name="Normal 7 3 7 2 3 2" xfId="36654"/>
    <cellStyle name="Normal 7 3 7 2 4" xfId="36655"/>
    <cellStyle name="Normal 7 3 7 3" xfId="36656"/>
    <cellStyle name="Normal 7 3 7 3 2" xfId="36657"/>
    <cellStyle name="Normal 7 3 7 3 2 2" xfId="36658"/>
    <cellStyle name="Normal 7 3 7 3 2 2 2" xfId="36659"/>
    <cellStyle name="Normal 7 3 7 3 2 3" xfId="36660"/>
    <cellStyle name="Normal 7 3 7 3 3" xfId="36661"/>
    <cellStyle name="Normal 7 3 7 3 3 2" xfId="36662"/>
    <cellStyle name="Normal 7 3 7 3 4" xfId="36663"/>
    <cellStyle name="Normal 7 3 7 4" xfId="36664"/>
    <cellStyle name="Normal 7 3 7 4 2" xfId="36665"/>
    <cellStyle name="Normal 7 3 7 4 2 2" xfId="36666"/>
    <cellStyle name="Normal 7 3 7 4 3" xfId="36667"/>
    <cellStyle name="Normal 7 3 7 5" xfId="36668"/>
    <cellStyle name="Normal 7 3 7 5 2" xfId="36669"/>
    <cellStyle name="Normal 7 3 7 6" xfId="36670"/>
    <cellStyle name="Normal 7 3 8" xfId="36671"/>
    <cellStyle name="Normal 7 3 8 2" xfId="36672"/>
    <cellStyle name="Normal 7 3 8 2 2" xfId="36673"/>
    <cellStyle name="Normal 7 3 8 2 2 2" xfId="36674"/>
    <cellStyle name="Normal 7 3 8 2 3" xfId="36675"/>
    <cellStyle name="Normal 7 3 8 3" xfId="36676"/>
    <cellStyle name="Normal 7 3 8 3 2" xfId="36677"/>
    <cellStyle name="Normal 7 3 8 4" xfId="36678"/>
    <cellStyle name="Normal 7 3 9" xfId="36679"/>
    <cellStyle name="Normal 7 3 9 2" xfId="36680"/>
    <cellStyle name="Normal 7 3 9 2 2" xfId="36681"/>
    <cellStyle name="Normal 7 3 9 2 2 2" xfId="36682"/>
    <cellStyle name="Normal 7 3 9 2 3" xfId="36683"/>
    <cellStyle name="Normal 7 3 9 3" xfId="36684"/>
    <cellStyle name="Normal 7 3 9 3 2" xfId="36685"/>
    <cellStyle name="Normal 7 3 9 4" xfId="36686"/>
    <cellStyle name="Normal 7 4" xfId="36687"/>
    <cellStyle name="Normal 7 4 2" xfId="36688"/>
    <cellStyle name="Normal 7 4 2 2" xfId="36689"/>
    <cellStyle name="Normal 7 4 2 2 2" xfId="36690"/>
    <cellStyle name="Normal 7 4 2 2 2 2" xfId="36691"/>
    <cellStyle name="Normal 7 4 2 2 2 2 2" xfId="36692"/>
    <cellStyle name="Normal 7 4 2 2 2 2 2 2" xfId="36693"/>
    <cellStyle name="Normal 7 4 2 2 2 2 3" xfId="36694"/>
    <cellStyle name="Normal 7 4 2 2 2 3" xfId="36695"/>
    <cellStyle name="Normal 7 4 2 2 2 3 2" xfId="36696"/>
    <cellStyle name="Normal 7 4 2 2 2 4" xfId="36697"/>
    <cellStyle name="Normal 7 4 2 2 3" xfId="36698"/>
    <cellStyle name="Normal 7 4 2 2 3 2" xfId="36699"/>
    <cellStyle name="Normal 7 4 2 2 3 2 2" xfId="36700"/>
    <cellStyle name="Normal 7 4 2 2 3 3" xfId="36701"/>
    <cellStyle name="Normal 7 4 2 2 4" xfId="36702"/>
    <cellStyle name="Normal 7 4 2 2 4 2" xfId="36703"/>
    <cellStyle name="Normal 7 4 2 2 5" xfId="36704"/>
    <cellStyle name="Normal 7 4 2 3" xfId="36705"/>
    <cellStyle name="Normal 7 4 2 3 2" xfId="36706"/>
    <cellStyle name="Normal 7 4 2 3 2 2" xfId="36707"/>
    <cellStyle name="Normal 7 4 2 3 2 2 2" xfId="36708"/>
    <cellStyle name="Normal 7 4 2 3 2 3" xfId="36709"/>
    <cellStyle name="Normal 7 4 2 3 3" xfId="36710"/>
    <cellStyle name="Normal 7 4 2 3 3 2" xfId="36711"/>
    <cellStyle name="Normal 7 4 2 3 4" xfId="36712"/>
    <cellStyle name="Normal 7 4 2 4" xfId="36713"/>
    <cellStyle name="Normal 7 4 2 4 2" xfId="36714"/>
    <cellStyle name="Normal 7 4 2 4 2 2" xfId="36715"/>
    <cellStyle name="Normal 7 4 2 4 2 2 2" xfId="36716"/>
    <cellStyle name="Normal 7 4 2 4 2 3" xfId="36717"/>
    <cellStyle name="Normal 7 4 2 4 3" xfId="36718"/>
    <cellStyle name="Normal 7 4 2 4 3 2" xfId="36719"/>
    <cellStyle name="Normal 7 4 2 4 4" xfId="36720"/>
    <cellStyle name="Normal 7 4 2 5" xfId="36721"/>
    <cellStyle name="Normal 7 4 2 5 2" xfId="36722"/>
    <cellStyle name="Normal 7 4 2 5 2 2" xfId="36723"/>
    <cellStyle name="Normal 7 4 2 5 3" xfId="36724"/>
    <cellStyle name="Normal 7 4 2 6" xfId="36725"/>
    <cellStyle name="Normal 7 4 2 6 2" xfId="36726"/>
    <cellStyle name="Normal 7 4 2 7" xfId="36727"/>
    <cellStyle name="Normal 7 4 3" xfId="36728"/>
    <cellStyle name="Normal 7 4 3 2" xfId="36729"/>
    <cellStyle name="Normal 7 4 3 2 2" xfId="36730"/>
    <cellStyle name="Normal 7 4 3 2 2 2" xfId="36731"/>
    <cellStyle name="Normal 7 4 3 2 2 2 2" xfId="36732"/>
    <cellStyle name="Normal 7 4 3 2 2 3" xfId="36733"/>
    <cellStyle name="Normal 7 4 3 2 3" xfId="36734"/>
    <cellStyle name="Normal 7 4 3 2 3 2" xfId="36735"/>
    <cellStyle name="Normal 7 4 3 2 4" xfId="36736"/>
    <cellStyle name="Normal 7 4 3 3" xfId="36737"/>
    <cellStyle name="Normal 7 4 3 3 2" xfId="36738"/>
    <cellStyle name="Normal 7 4 3 3 2 2" xfId="36739"/>
    <cellStyle name="Normal 7 4 3 3 2 2 2" xfId="36740"/>
    <cellStyle name="Normal 7 4 3 3 2 3" xfId="36741"/>
    <cellStyle name="Normal 7 4 3 3 3" xfId="36742"/>
    <cellStyle name="Normal 7 4 3 3 3 2" xfId="36743"/>
    <cellStyle name="Normal 7 4 3 3 4" xfId="36744"/>
    <cellStyle name="Normal 7 4 3 4" xfId="36745"/>
    <cellStyle name="Normal 7 4 3 4 2" xfId="36746"/>
    <cellStyle name="Normal 7 4 3 4 2 2" xfId="36747"/>
    <cellStyle name="Normal 7 4 3 4 3" xfId="36748"/>
    <cellStyle name="Normal 7 4 3 5" xfId="36749"/>
    <cellStyle name="Normal 7 4 3 5 2" xfId="36750"/>
    <cellStyle name="Normal 7 4 3 6" xfId="36751"/>
    <cellStyle name="Normal 7 4 4" xfId="36752"/>
    <cellStyle name="Normal 7 4 4 2" xfId="36753"/>
    <cellStyle name="Normal 7 4 4 2 2" xfId="36754"/>
    <cellStyle name="Normal 7 4 4 2 2 2" xfId="36755"/>
    <cellStyle name="Normal 7 4 4 2 3" xfId="36756"/>
    <cellStyle name="Normal 7 4 4 3" xfId="36757"/>
    <cellStyle name="Normal 7 4 4 3 2" xfId="36758"/>
    <cellStyle name="Normal 7 4 4 4" xfId="36759"/>
    <cellStyle name="Normal 7 4 5" xfId="36760"/>
    <cellStyle name="Normal 7 4 5 2" xfId="36761"/>
    <cellStyle name="Normal 7 4 5 2 2" xfId="36762"/>
    <cellStyle name="Normal 7 4 5 2 2 2" xfId="36763"/>
    <cellStyle name="Normal 7 4 5 2 3" xfId="36764"/>
    <cellStyle name="Normal 7 4 5 3" xfId="36765"/>
    <cellStyle name="Normal 7 4 5 3 2" xfId="36766"/>
    <cellStyle name="Normal 7 4 5 4" xfId="36767"/>
    <cellStyle name="Normal 7 4 6" xfId="36768"/>
    <cellStyle name="Normal 7 4 6 2" xfId="36769"/>
    <cellStyle name="Normal 7 4 6 2 2" xfId="36770"/>
    <cellStyle name="Normal 7 4 6 3" xfId="36771"/>
    <cellStyle name="Normal 7 4 7" xfId="36772"/>
    <cellStyle name="Normal 7 4 7 2" xfId="36773"/>
    <cellStyle name="Normal 7 4 8" xfId="36774"/>
    <cellStyle name="Normal 7 4 9" xfId="36775"/>
    <cellStyle name="Normal 7 5" xfId="36776"/>
    <cellStyle name="Normal 7 5 2" xfId="36777"/>
    <cellStyle name="Normal 7 5 2 2" xfId="36778"/>
    <cellStyle name="Normal 7 5 2 2 2" xfId="36779"/>
    <cellStyle name="Normal 7 5 2 2 2 2" xfId="36780"/>
    <cellStyle name="Normal 7 5 2 2 2 2 2" xfId="36781"/>
    <cellStyle name="Normal 7 5 2 2 2 2 2 2" xfId="36782"/>
    <cellStyle name="Normal 7 5 2 2 2 2 3" xfId="36783"/>
    <cellStyle name="Normal 7 5 2 2 2 3" xfId="36784"/>
    <cellStyle name="Normal 7 5 2 2 2 3 2" xfId="36785"/>
    <cellStyle name="Normal 7 5 2 2 2 4" xfId="36786"/>
    <cellStyle name="Normal 7 5 2 2 3" xfId="36787"/>
    <cellStyle name="Normal 7 5 2 2 3 2" xfId="36788"/>
    <cellStyle name="Normal 7 5 2 2 3 2 2" xfId="36789"/>
    <cellStyle name="Normal 7 5 2 2 3 3" xfId="36790"/>
    <cellStyle name="Normal 7 5 2 2 4" xfId="36791"/>
    <cellStyle name="Normal 7 5 2 2 4 2" xfId="36792"/>
    <cellStyle name="Normal 7 5 2 2 5" xfId="36793"/>
    <cellStyle name="Normal 7 5 2 3" xfId="36794"/>
    <cellStyle name="Normal 7 5 2 3 2" xfId="36795"/>
    <cellStyle name="Normal 7 5 2 3 2 2" xfId="36796"/>
    <cellStyle name="Normal 7 5 2 3 2 2 2" xfId="36797"/>
    <cellStyle name="Normal 7 5 2 3 2 3" xfId="36798"/>
    <cellStyle name="Normal 7 5 2 3 3" xfId="36799"/>
    <cellStyle name="Normal 7 5 2 3 3 2" xfId="36800"/>
    <cellStyle name="Normal 7 5 2 3 4" xfId="36801"/>
    <cellStyle name="Normal 7 5 2 4" xfId="36802"/>
    <cellStyle name="Normal 7 5 2 4 2" xfId="36803"/>
    <cellStyle name="Normal 7 5 2 4 2 2" xfId="36804"/>
    <cellStyle name="Normal 7 5 2 4 2 2 2" xfId="36805"/>
    <cellStyle name="Normal 7 5 2 4 2 3" xfId="36806"/>
    <cellStyle name="Normal 7 5 2 4 3" xfId="36807"/>
    <cellStyle name="Normal 7 5 2 4 3 2" xfId="36808"/>
    <cellStyle name="Normal 7 5 2 4 4" xfId="36809"/>
    <cellStyle name="Normal 7 5 2 5" xfId="36810"/>
    <cellStyle name="Normal 7 5 2 5 2" xfId="36811"/>
    <cellStyle name="Normal 7 5 2 5 2 2" xfId="36812"/>
    <cellStyle name="Normal 7 5 2 5 3" xfId="36813"/>
    <cellStyle name="Normal 7 5 2 6" xfId="36814"/>
    <cellStyle name="Normal 7 5 2 6 2" xfId="36815"/>
    <cellStyle name="Normal 7 5 2 7" xfId="36816"/>
    <cellStyle name="Normal 7 5 3" xfId="36817"/>
    <cellStyle name="Normal 7 5 3 2" xfId="36818"/>
    <cellStyle name="Normal 7 5 3 2 2" xfId="36819"/>
    <cellStyle name="Normal 7 5 3 2 2 2" xfId="36820"/>
    <cellStyle name="Normal 7 5 3 2 2 2 2" xfId="36821"/>
    <cellStyle name="Normal 7 5 3 2 2 3" xfId="36822"/>
    <cellStyle name="Normal 7 5 3 2 3" xfId="36823"/>
    <cellStyle name="Normal 7 5 3 2 3 2" xfId="36824"/>
    <cellStyle name="Normal 7 5 3 2 4" xfId="36825"/>
    <cellStyle name="Normal 7 5 3 3" xfId="36826"/>
    <cellStyle name="Normal 7 5 3 3 2" xfId="36827"/>
    <cellStyle name="Normal 7 5 3 3 2 2" xfId="36828"/>
    <cellStyle name="Normal 7 5 3 3 2 2 2" xfId="36829"/>
    <cellStyle name="Normal 7 5 3 3 2 3" xfId="36830"/>
    <cellStyle name="Normal 7 5 3 3 3" xfId="36831"/>
    <cellStyle name="Normal 7 5 3 3 3 2" xfId="36832"/>
    <cellStyle name="Normal 7 5 3 3 4" xfId="36833"/>
    <cellStyle name="Normal 7 5 3 4" xfId="36834"/>
    <cellStyle name="Normal 7 5 3 4 2" xfId="36835"/>
    <cellStyle name="Normal 7 5 3 4 2 2" xfId="36836"/>
    <cellStyle name="Normal 7 5 3 4 3" xfId="36837"/>
    <cellStyle name="Normal 7 5 3 5" xfId="36838"/>
    <cellStyle name="Normal 7 5 3 5 2" xfId="36839"/>
    <cellStyle name="Normal 7 5 3 6" xfId="36840"/>
    <cellStyle name="Normal 7 5 4" xfId="36841"/>
    <cellStyle name="Normal 7 5 4 2" xfId="36842"/>
    <cellStyle name="Normal 7 5 4 2 2" xfId="36843"/>
    <cellStyle name="Normal 7 5 4 2 2 2" xfId="36844"/>
    <cellStyle name="Normal 7 5 4 2 3" xfId="36845"/>
    <cellStyle name="Normal 7 5 4 3" xfId="36846"/>
    <cellStyle name="Normal 7 5 4 3 2" xfId="36847"/>
    <cellStyle name="Normal 7 5 4 4" xfId="36848"/>
    <cellStyle name="Normal 7 5 5" xfId="36849"/>
    <cellStyle name="Normal 7 5 5 2" xfId="36850"/>
    <cellStyle name="Normal 7 5 5 2 2" xfId="36851"/>
    <cellStyle name="Normal 7 5 5 2 2 2" xfId="36852"/>
    <cellStyle name="Normal 7 5 5 2 3" xfId="36853"/>
    <cellStyle name="Normal 7 5 5 3" xfId="36854"/>
    <cellStyle name="Normal 7 5 5 3 2" xfId="36855"/>
    <cellStyle name="Normal 7 5 5 4" xfId="36856"/>
    <cellStyle name="Normal 7 5 6" xfId="36857"/>
    <cellStyle name="Normal 7 5 6 2" xfId="36858"/>
    <cellStyle name="Normal 7 5 6 2 2" xfId="36859"/>
    <cellStyle name="Normal 7 5 6 3" xfId="36860"/>
    <cellStyle name="Normal 7 5 7" xfId="36861"/>
    <cellStyle name="Normal 7 5 7 2" xfId="36862"/>
    <cellStyle name="Normal 7 5 8" xfId="36863"/>
    <cellStyle name="Normal 7 5 9" xfId="36864"/>
    <cellStyle name="Normal 7 6" xfId="36865"/>
    <cellStyle name="Normal 7 6 2" xfId="36866"/>
    <cellStyle name="Normal 7 6 2 2" xfId="36867"/>
    <cellStyle name="Normal 7 6 2 2 2" xfId="36868"/>
    <cellStyle name="Normal 7 6 2 2 2 2" xfId="36869"/>
    <cellStyle name="Normal 7 6 2 2 2 2 2" xfId="36870"/>
    <cellStyle name="Normal 7 6 2 2 2 2 2 2" xfId="36871"/>
    <cellStyle name="Normal 7 6 2 2 2 2 3" xfId="36872"/>
    <cellStyle name="Normal 7 6 2 2 2 3" xfId="36873"/>
    <cellStyle name="Normal 7 6 2 2 2 3 2" xfId="36874"/>
    <cellStyle name="Normal 7 6 2 2 2 4" xfId="36875"/>
    <cellStyle name="Normal 7 6 2 2 3" xfId="36876"/>
    <cellStyle name="Normal 7 6 2 2 3 2" xfId="36877"/>
    <cellStyle name="Normal 7 6 2 2 3 2 2" xfId="36878"/>
    <cellStyle name="Normal 7 6 2 2 3 3" xfId="36879"/>
    <cellStyle name="Normal 7 6 2 2 4" xfId="36880"/>
    <cellStyle name="Normal 7 6 2 2 4 2" xfId="36881"/>
    <cellStyle name="Normal 7 6 2 2 5" xfId="36882"/>
    <cellStyle name="Normal 7 6 2 3" xfId="36883"/>
    <cellStyle name="Normal 7 6 2 3 2" xfId="36884"/>
    <cellStyle name="Normal 7 6 2 3 2 2" xfId="36885"/>
    <cellStyle name="Normal 7 6 2 3 2 2 2" xfId="36886"/>
    <cellStyle name="Normal 7 6 2 3 2 3" xfId="36887"/>
    <cellStyle name="Normal 7 6 2 3 3" xfId="36888"/>
    <cellStyle name="Normal 7 6 2 3 3 2" xfId="36889"/>
    <cellStyle name="Normal 7 6 2 3 4" xfId="36890"/>
    <cellStyle name="Normal 7 6 2 4" xfId="36891"/>
    <cellStyle name="Normal 7 6 2 4 2" xfId="36892"/>
    <cellStyle name="Normal 7 6 2 4 2 2" xfId="36893"/>
    <cellStyle name="Normal 7 6 2 4 2 2 2" xfId="36894"/>
    <cellStyle name="Normal 7 6 2 4 2 3" xfId="36895"/>
    <cellStyle name="Normal 7 6 2 4 3" xfId="36896"/>
    <cellStyle name="Normal 7 6 2 4 3 2" xfId="36897"/>
    <cellStyle name="Normal 7 6 2 4 4" xfId="36898"/>
    <cellStyle name="Normal 7 6 2 5" xfId="36899"/>
    <cellStyle name="Normal 7 6 2 5 2" xfId="36900"/>
    <cellStyle name="Normal 7 6 2 5 2 2" xfId="36901"/>
    <cellStyle name="Normal 7 6 2 5 3" xfId="36902"/>
    <cellStyle name="Normal 7 6 2 6" xfId="36903"/>
    <cellStyle name="Normal 7 6 2 6 2" xfId="36904"/>
    <cellStyle name="Normal 7 6 2 7" xfId="36905"/>
    <cellStyle name="Normal 7 6 3" xfId="36906"/>
    <cellStyle name="Normal 7 6 3 2" xfId="36907"/>
    <cellStyle name="Normal 7 6 3 2 2" xfId="36908"/>
    <cellStyle name="Normal 7 6 3 2 2 2" xfId="36909"/>
    <cellStyle name="Normal 7 6 3 2 2 2 2" xfId="36910"/>
    <cellStyle name="Normal 7 6 3 2 2 3" xfId="36911"/>
    <cellStyle name="Normal 7 6 3 2 3" xfId="36912"/>
    <cellStyle name="Normal 7 6 3 2 3 2" xfId="36913"/>
    <cellStyle name="Normal 7 6 3 2 4" xfId="36914"/>
    <cellStyle name="Normal 7 6 3 3" xfId="36915"/>
    <cellStyle name="Normal 7 6 3 3 2" xfId="36916"/>
    <cellStyle name="Normal 7 6 3 3 2 2" xfId="36917"/>
    <cellStyle name="Normal 7 6 3 3 3" xfId="36918"/>
    <cellStyle name="Normal 7 6 3 4" xfId="36919"/>
    <cellStyle name="Normal 7 6 3 4 2" xfId="36920"/>
    <cellStyle name="Normal 7 6 3 5" xfId="36921"/>
    <cellStyle name="Normal 7 6 4" xfId="36922"/>
    <cellStyle name="Normal 7 6 4 2" xfId="36923"/>
    <cellStyle name="Normal 7 6 4 2 2" xfId="36924"/>
    <cellStyle name="Normal 7 6 4 2 2 2" xfId="36925"/>
    <cellStyle name="Normal 7 6 4 2 3" xfId="36926"/>
    <cellStyle name="Normal 7 6 4 3" xfId="36927"/>
    <cellStyle name="Normal 7 6 4 3 2" xfId="36928"/>
    <cellStyle name="Normal 7 6 4 4" xfId="36929"/>
    <cellStyle name="Normal 7 6 5" xfId="36930"/>
    <cellStyle name="Normal 7 6 5 2" xfId="36931"/>
    <cellStyle name="Normal 7 6 5 2 2" xfId="36932"/>
    <cellStyle name="Normal 7 6 5 2 2 2" xfId="36933"/>
    <cellStyle name="Normal 7 6 5 2 3" xfId="36934"/>
    <cellStyle name="Normal 7 6 5 3" xfId="36935"/>
    <cellStyle name="Normal 7 6 5 3 2" xfId="36936"/>
    <cellStyle name="Normal 7 6 5 4" xfId="36937"/>
    <cellStyle name="Normal 7 6 6" xfId="36938"/>
    <cellStyle name="Normal 7 6 6 2" xfId="36939"/>
    <cellStyle name="Normal 7 6 6 2 2" xfId="36940"/>
    <cellStyle name="Normal 7 6 6 3" xfId="36941"/>
    <cellStyle name="Normal 7 6 7" xfId="36942"/>
    <cellStyle name="Normal 7 6 7 2" xfId="36943"/>
    <cellStyle name="Normal 7 6 8" xfId="36944"/>
    <cellStyle name="Normal 7 7" xfId="36945"/>
    <cellStyle name="Normal 7 7 2" xfId="36946"/>
    <cellStyle name="Normal 7 7 2 2" xfId="36947"/>
    <cellStyle name="Normal 7 7 2 2 2" xfId="36948"/>
    <cellStyle name="Normal 7 7 2 2 2 2" xfId="36949"/>
    <cellStyle name="Normal 7 7 2 2 2 2 2" xfId="36950"/>
    <cellStyle name="Normal 7 7 2 2 2 2 2 2" xfId="36951"/>
    <cellStyle name="Normal 7 7 2 2 2 2 3" xfId="36952"/>
    <cellStyle name="Normal 7 7 2 2 2 3" xfId="36953"/>
    <cellStyle name="Normal 7 7 2 2 2 3 2" xfId="36954"/>
    <cellStyle name="Normal 7 7 2 2 2 4" xfId="36955"/>
    <cellStyle name="Normal 7 7 2 2 3" xfId="36956"/>
    <cellStyle name="Normal 7 7 2 2 3 2" xfId="36957"/>
    <cellStyle name="Normal 7 7 2 2 3 2 2" xfId="36958"/>
    <cellStyle name="Normal 7 7 2 2 3 3" xfId="36959"/>
    <cellStyle name="Normal 7 7 2 2 4" xfId="36960"/>
    <cellStyle name="Normal 7 7 2 2 4 2" xfId="36961"/>
    <cellStyle name="Normal 7 7 2 2 5" xfId="36962"/>
    <cellStyle name="Normal 7 7 2 3" xfId="36963"/>
    <cellStyle name="Normal 7 7 2 3 2" xfId="36964"/>
    <cellStyle name="Normal 7 7 2 3 2 2" xfId="36965"/>
    <cellStyle name="Normal 7 7 2 3 2 2 2" xfId="36966"/>
    <cellStyle name="Normal 7 7 2 3 2 3" xfId="36967"/>
    <cellStyle name="Normal 7 7 2 3 3" xfId="36968"/>
    <cellStyle name="Normal 7 7 2 3 3 2" xfId="36969"/>
    <cellStyle name="Normal 7 7 2 3 4" xfId="36970"/>
    <cellStyle name="Normal 7 7 2 4" xfId="36971"/>
    <cellStyle name="Normal 7 7 2 4 2" xfId="36972"/>
    <cellStyle name="Normal 7 7 2 4 2 2" xfId="36973"/>
    <cellStyle name="Normal 7 7 2 4 2 2 2" xfId="36974"/>
    <cellStyle name="Normal 7 7 2 4 2 3" xfId="36975"/>
    <cellStyle name="Normal 7 7 2 4 3" xfId="36976"/>
    <cellStyle name="Normal 7 7 2 4 3 2" xfId="36977"/>
    <cellStyle name="Normal 7 7 2 4 4" xfId="36978"/>
    <cellStyle name="Normal 7 7 2 5" xfId="36979"/>
    <cellStyle name="Normal 7 7 2 5 2" xfId="36980"/>
    <cellStyle name="Normal 7 7 2 5 2 2" xfId="36981"/>
    <cellStyle name="Normal 7 7 2 5 3" xfId="36982"/>
    <cellStyle name="Normal 7 7 2 6" xfId="36983"/>
    <cellStyle name="Normal 7 7 2 6 2" xfId="36984"/>
    <cellStyle name="Normal 7 7 2 7" xfId="36985"/>
    <cellStyle name="Normal 7 7 3" xfId="36986"/>
    <cellStyle name="Normal 7 7 3 2" xfId="36987"/>
    <cellStyle name="Normal 7 7 3 2 2" xfId="36988"/>
    <cellStyle name="Normal 7 7 3 2 2 2" xfId="36989"/>
    <cellStyle name="Normal 7 7 3 2 2 2 2" xfId="36990"/>
    <cellStyle name="Normal 7 7 3 2 2 3" xfId="36991"/>
    <cellStyle name="Normal 7 7 3 2 3" xfId="36992"/>
    <cellStyle name="Normal 7 7 3 2 3 2" xfId="36993"/>
    <cellStyle name="Normal 7 7 3 2 4" xfId="36994"/>
    <cellStyle name="Normal 7 7 3 3" xfId="36995"/>
    <cellStyle name="Normal 7 7 3 3 2" xfId="36996"/>
    <cellStyle name="Normal 7 7 3 3 2 2" xfId="36997"/>
    <cellStyle name="Normal 7 7 3 3 3" xfId="36998"/>
    <cellStyle name="Normal 7 7 3 4" xfId="36999"/>
    <cellStyle name="Normal 7 7 3 4 2" xfId="37000"/>
    <cellStyle name="Normal 7 7 3 5" xfId="37001"/>
    <cellStyle name="Normal 7 7 4" xfId="37002"/>
    <cellStyle name="Normal 7 7 4 2" xfId="37003"/>
    <cellStyle name="Normal 7 7 4 2 2" xfId="37004"/>
    <cellStyle name="Normal 7 7 4 2 2 2" xfId="37005"/>
    <cellStyle name="Normal 7 7 4 2 3" xfId="37006"/>
    <cellStyle name="Normal 7 7 4 3" xfId="37007"/>
    <cellStyle name="Normal 7 7 4 3 2" xfId="37008"/>
    <cellStyle name="Normal 7 7 4 4" xfId="37009"/>
    <cellStyle name="Normal 7 7 5" xfId="37010"/>
    <cellStyle name="Normal 7 7 5 2" xfId="37011"/>
    <cellStyle name="Normal 7 7 5 2 2" xfId="37012"/>
    <cellStyle name="Normal 7 7 5 2 2 2" xfId="37013"/>
    <cellStyle name="Normal 7 7 5 2 3" xfId="37014"/>
    <cellStyle name="Normal 7 7 5 3" xfId="37015"/>
    <cellStyle name="Normal 7 7 5 3 2" xfId="37016"/>
    <cellStyle name="Normal 7 7 5 4" xfId="37017"/>
    <cellStyle name="Normal 7 7 6" xfId="37018"/>
    <cellStyle name="Normal 7 7 6 2" xfId="37019"/>
    <cellStyle name="Normal 7 7 6 2 2" xfId="37020"/>
    <cellStyle name="Normal 7 7 6 3" xfId="37021"/>
    <cellStyle name="Normal 7 7 7" xfId="37022"/>
    <cellStyle name="Normal 7 7 7 2" xfId="37023"/>
    <cellStyle name="Normal 7 7 8" xfId="37024"/>
    <cellStyle name="Normal 7 8" xfId="37025"/>
    <cellStyle name="Normal 7 8 2" xfId="37026"/>
    <cellStyle name="Normal 7 8 2 2" xfId="37027"/>
    <cellStyle name="Normal 7 8 2 2 2" xfId="37028"/>
    <cellStyle name="Normal 7 8 2 2 2 2" xfId="37029"/>
    <cellStyle name="Normal 7 8 2 2 2 2 2" xfId="37030"/>
    <cellStyle name="Normal 7 8 2 2 2 3" xfId="37031"/>
    <cellStyle name="Normal 7 8 2 2 3" xfId="37032"/>
    <cellStyle name="Normal 7 8 2 2 3 2" xfId="37033"/>
    <cellStyle name="Normal 7 8 2 2 4" xfId="37034"/>
    <cellStyle name="Normal 7 8 2 3" xfId="37035"/>
    <cellStyle name="Normal 7 8 2 3 2" xfId="37036"/>
    <cellStyle name="Normal 7 8 2 3 2 2" xfId="37037"/>
    <cellStyle name="Normal 7 8 2 3 3" xfId="37038"/>
    <cellStyle name="Normal 7 8 2 4" xfId="37039"/>
    <cellStyle name="Normal 7 8 2 4 2" xfId="37040"/>
    <cellStyle name="Normal 7 8 2 5" xfId="37041"/>
    <cellStyle name="Normal 7 8 3" xfId="37042"/>
    <cellStyle name="Normal 7 8 3 2" xfId="37043"/>
    <cellStyle name="Normal 7 8 3 2 2" xfId="37044"/>
    <cellStyle name="Normal 7 8 3 2 2 2" xfId="37045"/>
    <cellStyle name="Normal 7 8 3 2 3" xfId="37046"/>
    <cellStyle name="Normal 7 8 3 3" xfId="37047"/>
    <cellStyle name="Normal 7 8 3 3 2" xfId="37048"/>
    <cellStyle name="Normal 7 8 3 4" xfId="37049"/>
    <cellStyle name="Normal 7 8 4" xfId="37050"/>
    <cellStyle name="Normal 7 8 4 2" xfId="37051"/>
    <cellStyle name="Normal 7 8 4 2 2" xfId="37052"/>
    <cellStyle name="Normal 7 8 4 2 2 2" xfId="37053"/>
    <cellStyle name="Normal 7 8 4 2 3" xfId="37054"/>
    <cellStyle name="Normal 7 8 4 3" xfId="37055"/>
    <cellStyle name="Normal 7 8 4 3 2" xfId="37056"/>
    <cellStyle name="Normal 7 8 4 4" xfId="37057"/>
    <cellStyle name="Normal 7 8 5" xfId="37058"/>
    <cellStyle name="Normal 7 8 5 2" xfId="37059"/>
    <cellStyle name="Normal 7 8 5 2 2" xfId="37060"/>
    <cellStyle name="Normal 7 8 5 3" xfId="37061"/>
    <cellStyle name="Normal 7 8 6" xfId="37062"/>
    <cellStyle name="Normal 7 8 6 2" xfId="37063"/>
    <cellStyle name="Normal 7 8 7" xfId="37064"/>
    <cellStyle name="Normal 7 9" xfId="37065"/>
    <cellStyle name="Normal 7 9 2" xfId="37066"/>
    <cellStyle name="Normal 7 9 2 2" xfId="37067"/>
    <cellStyle name="Normal 7 9 2 2 2" xfId="37068"/>
    <cellStyle name="Normal 7 9 2 2 2 2" xfId="37069"/>
    <cellStyle name="Normal 7 9 2 2 3" xfId="37070"/>
    <cellStyle name="Normal 7 9 2 3" xfId="37071"/>
    <cellStyle name="Normal 7 9 2 3 2" xfId="37072"/>
    <cellStyle name="Normal 7 9 2 4" xfId="37073"/>
    <cellStyle name="Normal 7 9 3" xfId="37074"/>
    <cellStyle name="Normal 7 9 3 2" xfId="37075"/>
    <cellStyle name="Normal 7 9 3 2 2" xfId="37076"/>
    <cellStyle name="Normal 7 9 3 2 2 2" xfId="37077"/>
    <cellStyle name="Normal 7 9 3 2 3" xfId="37078"/>
    <cellStyle name="Normal 7 9 3 3" xfId="37079"/>
    <cellStyle name="Normal 7 9 3 3 2" xfId="37080"/>
    <cellStyle name="Normal 7 9 3 4" xfId="37081"/>
    <cellStyle name="Normal 7 9 4" xfId="37082"/>
    <cellStyle name="Normal 7 9 4 2" xfId="37083"/>
    <cellStyle name="Normal 7 9 4 2 2" xfId="37084"/>
    <cellStyle name="Normal 7 9 4 3" xfId="37085"/>
    <cellStyle name="Normal 7 9 5" xfId="37086"/>
    <cellStyle name="Normal 7 9 5 2" xfId="37087"/>
    <cellStyle name="Normal 7 9 6" xfId="37088"/>
    <cellStyle name="Normal 8" xfId="37089"/>
    <cellStyle name="Normal 8 10" xfId="37090"/>
    <cellStyle name="Normal 8 10 2" xfId="37091"/>
    <cellStyle name="Normal 8 10 2 2" xfId="37092"/>
    <cellStyle name="Normal 8 10 2 2 2" xfId="37093"/>
    <cellStyle name="Normal 8 10 2 3" xfId="37094"/>
    <cellStyle name="Normal 8 10 3" xfId="37095"/>
    <cellStyle name="Normal 8 10 3 2" xfId="37096"/>
    <cellStyle name="Normal 8 10 4" xfId="37097"/>
    <cellStyle name="Normal 8 11" xfId="37098"/>
    <cellStyle name="Normal 8 11 2" xfId="37099"/>
    <cellStyle name="Normal 8 11 2 2" xfId="37100"/>
    <cellStyle name="Normal 8 11 2 2 2" xfId="37101"/>
    <cellStyle name="Normal 8 11 2 3" xfId="37102"/>
    <cellStyle name="Normal 8 11 3" xfId="37103"/>
    <cellStyle name="Normal 8 11 3 2" xfId="37104"/>
    <cellStyle name="Normal 8 11 4" xfId="37105"/>
    <cellStyle name="Normal 8 12" xfId="37106"/>
    <cellStyle name="Normal 8 12 2" xfId="37107"/>
    <cellStyle name="Normal 8 12 2 2" xfId="37108"/>
    <cellStyle name="Normal 8 12 3" xfId="37109"/>
    <cellStyle name="Normal 8 13" xfId="37110"/>
    <cellStyle name="Normal 8 13 2" xfId="37111"/>
    <cellStyle name="Normal 8 14" xfId="37112"/>
    <cellStyle name="Normal 8 15" xfId="37113"/>
    <cellStyle name="Normal 8 16" xfId="37114"/>
    <cellStyle name="Normal 8 2" xfId="37115"/>
    <cellStyle name="Normal 8 2 10" xfId="37116"/>
    <cellStyle name="Normal 8 2 10 2" xfId="37117"/>
    <cellStyle name="Normal 8 2 10 2 2" xfId="37118"/>
    <cellStyle name="Normal 8 2 10 2 2 2" xfId="37119"/>
    <cellStyle name="Normal 8 2 10 2 3" xfId="37120"/>
    <cellStyle name="Normal 8 2 10 3" xfId="37121"/>
    <cellStyle name="Normal 8 2 10 3 2" xfId="37122"/>
    <cellStyle name="Normal 8 2 10 4" xfId="37123"/>
    <cellStyle name="Normal 8 2 11" xfId="37124"/>
    <cellStyle name="Normal 8 2 11 2" xfId="37125"/>
    <cellStyle name="Normal 8 2 11 2 2" xfId="37126"/>
    <cellStyle name="Normal 8 2 11 3" xfId="37127"/>
    <cellStyle name="Normal 8 2 12" xfId="37128"/>
    <cellStyle name="Normal 8 2 12 2" xfId="37129"/>
    <cellStyle name="Normal 8 2 13" xfId="37130"/>
    <cellStyle name="Normal 8 2 14" xfId="37131"/>
    <cellStyle name="Normal 8 2 2" xfId="37132"/>
    <cellStyle name="Normal 8 2 2 10" xfId="37133"/>
    <cellStyle name="Normal 8 2 2 10 2" xfId="37134"/>
    <cellStyle name="Normal 8 2 2 10 2 2" xfId="37135"/>
    <cellStyle name="Normal 8 2 2 10 3" xfId="37136"/>
    <cellStyle name="Normal 8 2 2 11" xfId="37137"/>
    <cellStyle name="Normal 8 2 2 11 2" xfId="37138"/>
    <cellStyle name="Normal 8 2 2 12" xfId="37139"/>
    <cellStyle name="Normal 8 2 2 13" xfId="37140"/>
    <cellStyle name="Normal 8 2 2 2" xfId="37141"/>
    <cellStyle name="Normal 8 2 2 2 2" xfId="37142"/>
    <cellStyle name="Normal 8 2 2 2 2 2" xfId="37143"/>
    <cellStyle name="Normal 8 2 2 2 2 2 2" xfId="37144"/>
    <cellStyle name="Normal 8 2 2 2 2 2 2 2" xfId="37145"/>
    <cellStyle name="Normal 8 2 2 2 2 2 2 2 2" xfId="37146"/>
    <cellStyle name="Normal 8 2 2 2 2 2 2 2 2 2" xfId="37147"/>
    <cellStyle name="Normal 8 2 2 2 2 2 2 2 3" xfId="37148"/>
    <cellStyle name="Normal 8 2 2 2 2 2 2 3" xfId="37149"/>
    <cellStyle name="Normal 8 2 2 2 2 2 2 3 2" xfId="37150"/>
    <cellStyle name="Normal 8 2 2 2 2 2 2 4" xfId="37151"/>
    <cellStyle name="Normal 8 2 2 2 2 2 3" xfId="37152"/>
    <cellStyle name="Normal 8 2 2 2 2 2 3 2" xfId="37153"/>
    <cellStyle name="Normal 8 2 2 2 2 2 3 2 2" xfId="37154"/>
    <cellStyle name="Normal 8 2 2 2 2 2 3 3" xfId="37155"/>
    <cellStyle name="Normal 8 2 2 2 2 2 4" xfId="37156"/>
    <cellStyle name="Normal 8 2 2 2 2 2 4 2" xfId="37157"/>
    <cellStyle name="Normal 8 2 2 2 2 2 5" xfId="37158"/>
    <cellStyle name="Normal 8 2 2 2 2 3" xfId="37159"/>
    <cellStyle name="Normal 8 2 2 2 2 3 2" xfId="37160"/>
    <cellStyle name="Normal 8 2 2 2 2 3 2 2" xfId="37161"/>
    <cellStyle name="Normal 8 2 2 2 2 3 2 2 2" xfId="37162"/>
    <cellStyle name="Normal 8 2 2 2 2 3 2 3" xfId="37163"/>
    <cellStyle name="Normal 8 2 2 2 2 3 3" xfId="37164"/>
    <cellStyle name="Normal 8 2 2 2 2 3 3 2" xfId="37165"/>
    <cellStyle name="Normal 8 2 2 2 2 3 4" xfId="37166"/>
    <cellStyle name="Normal 8 2 2 2 2 4" xfId="37167"/>
    <cellStyle name="Normal 8 2 2 2 2 4 2" xfId="37168"/>
    <cellStyle name="Normal 8 2 2 2 2 4 2 2" xfId="37169"/>
    <cellStyle name="Normal 8 2 2 2 2 4 2 2 2" xfId="37170"/>
    <cellStyle name="Normal 8 2 2 2 2 4 2 3" xfId="37171"/>
    <cellStyle name="Normal 8 2 2 2 2 4 3" xfId="37172"/>
    <cellStyle name="Normal 8 2 2 2 2 4 3 2" xfId="37173"/>
    <cellStyle name="Normal 8 2 2 2 2 4 4" xfId="37174"/>
    <cellStyle name="Normal 8 2 2 2 2 5" xfId="37175"/>
    <cellStyle name="Normal 8 2 2 2 2 5 2" xfId="37176"/>
    <cellStyle name="Normal 8 2 2 2 2 5 2 2" xfId="37177"/>
    <cellStyle name="Normal 8 2 2 2 2 5 3" xfId="37178"/>
    <cellStyle name="Normal 8 2 2 2 2 6" xfId="37179"/>
    <cellStyle name="Normal 8 2 2 2 2 6 2" xfId="37180"/>
    <cellStyle name="Normal 8 2 2 2 2 7" xfId="37181"/>
    <cellStyle name="Normal 8 2 2 2 3" xfId="37182"/>
    <cellStyle name="Normal 8 2 2 2 3 2" xfId="37183"/>
    <cellStyle name="Normal 8 2 2 2 3 2 2" xfId="37184"/>
    <cellStyle name="Normal 8 2 2 2 3 2 2 2" xfId="37185"/>
    <cellStyle name="Normal 8 2 2 2 3 2 2 2 2" xfId="37186"/>
    <cellStyle name="Normal 8 2 2 2 3 2 2 3" xfId="37187"/>
    <cellStyle name="Normal 8 2 2 2 3 2 3" xfId="37188"/>
    <cellStyle name="Normal 8 2 2 2 3 2 3 2" xfId="37189"/>
    <cellStyle name="Normal 8 2 2 2 3 2 4" xfId="37190"/>
    <cellStyle name="Normal 8 2 2 2 3 3" xfId="37191"/>
    <cellStyle name="Normal 8 2 2 2 3 3 2" xfId="37192"/>
    <cellStyle name="Normal 8 2 2 2 3 3 2 2" xfId="37193"/>
    <cellStyle name="Normal 8 2 2 2 3 3 2 2 2" xfId="37194"/>
    <cellStyle name="Normal 8 2 2 2 3 3 2 3" xfId="37195"/>
    <cellStyle name="Normal 8 2 2 2 3 3 3" xfId="37196"/>
    <cellStyle name="Normal 8 2 2 2 3 3 3 2" xfId="37197"/>
    <cellStyle name="Normal 8 2 2 2 3 3 4" xfId="37198"/>
    <cellStyle name="Normal 8 2 2 2 3 4" xfId="37199"/>
    <cellStyle name="Normal 8 2 2 2 3 4 2" xfId="37200"/>
    <cellStyle name="Normal 8 2 2 2 3 4 2 2" xfId="37201"/>
    <cellStyle name="Normal 8 2 2 2 3 4 3" xfId="37202"/>
    <cellStyle name="Normal 8 2 2 2 3 5" xfId="37203"/>
    <cellStyle name="Normal 8 2 2 2 3 5 2" xfId="37204"/>
    <cellStyle name="Normal 8 2 2 2 3 6" xfId="37205"/>
    <cellStyle name="Normal 8 2 2 2 4" xfId="37206"/>
    <cellStyle name="Normal 8 2 2 2 4 2" xfId="37207"/>
    <cellStyle name="Normal 8 2 2 2 4 2 2" xfId="37208"/>
    <cellStyle name="Normal 8 2 2 2 4 2 2 2" xfId="37209"/>
    <cellStyle name="Normal 8 2 2 2 4 2 3" xfId="37210"/>
    <cellStyle name="Normal 8 2 2 2 4 3" xfId="37211"/>
    <cellStyle name="Normal 8 2 2 2 4 3 2" xfId="37212"/>
    <cellStyle name="Normal 8 2 2 2 4 4" xfId="37213"/>
    <cellStyle name="Normal 8 2 2 2 5" xfId="37214"/>
    <cellStyle name="Normal 8 2 2 2 5 2" xfId="37215"/>
    <cellStyle name="Normal 8 2 2 2 5 2 2" xfId="37216"/>
    <cellStyle name="Normal 8 2 2 2 5 2 2 2" xfId="37217"/>
    <cellStyle name="Normal 8 2 2 2 5 2 3" xfId="37218"/>
    <cellStyle name="Normal 8 2 2 2 5 3" xfId="37219"/>
    <cellStyle name="Normal 8 2 2 2 5 3 2" xfId="37220"/>
    <cellStyle name="Normal 8 2 2 2 5 4" xfId="37221"/>
    <cellStyle name="Normal 8 2 2 2 6" xfId="37222"/>
    <cellStyle name="Normal 8 2 2 2 6 2" xfId="37223"/>
    <cellStyle name="Normal 8 2 2 2 6 2 2" xfId="37224"/>
    <cellStyle name="Normal 8 2 2 2 6 3" xfId="37225"/>
    <cellStyle name="Normal 8 2 2 2 7" xfId="37226"/>
    <cellStyle name="Normal 8 2 2 2 7 2" xfId="37227"/>
    <cellStyle name="Normal 8 2 2 2 8" xfId="37228"/>
    <cellStyle name="Normal 8 2 2 2 9" xfId="37229"/>
    <cellStyle name="Normal 8 2 2 3" xfId="37230"/>
    <cellStyle name="Normal 8 2 2 3 2" xfId="37231"/>
    <cellStyle name="Normal 8 2 2 3 2 2" xfId="37232"/>
    <cellStyle name="Normal 8 2 2 3 2 2 2" xfId="37233"/>
    <cellStyle name="Normal 8 2 2 3 2 2 2 2" xfId="37234"/>
    <cellStyle name="Normal 8 2 2 3 2 2 2 2 2" xfId="37235"/>
    <cellStyle name="Normal 8 2 2 3 2 2 2 2 2 2" xfId="37236"/>
    <cellStyle name="Normal 8 2 2 3 2 2 2 2 3" xfId="37237"/>
    <cellStyle name="Normal 8 2 2 3 2 2 2 3" xfId="37238"/>
    <cellStyle name="Normal 8 2 2 3 2 2 2 3 2" xfId="37239"/>
    <cellStyle name="Normal 8 2 2 3 2 2 2 4" xfId="37240"/>
    <cellStyle name="Normal 8 2 2 3 2 2 3" xfId="37241"/>
    <cellStyle name="Normal 8 2 2 3 2 2 3 2" xfId="37242"/>
    <cellStyle name="Normal 8 2 2 3 2 2 3 2 2" xfId="37243"/>
    <cellStyle name="Normal 8 2 2 3 2 2 3 3" xfId="37244"/>
    <cellStyle name="Normal 8 2 2 3 2 2 4" xfId="37245"/>
    <cellStyle name="Normal 8 2 2 3 2 2 4 2" xfId="37246"/>
    <cellStyle name="Normal 8 2 2 3 2 2 5" xfId="37247"/>
    <cellStyle name="Normal 8 2 2 3 2 3" xfId="37248"/>
    <cellStyle name="Normal 8 2 2 3 2 3 2" xfId="37249"/>
    <cellStyle name="Normal 8 2 2 3 2 3 2 2" xfId="37250"/>
    <cellStyle name="Normal 8 2 2 3 2 3 2 2 2" xfId="37251"/>
    <cellStyle name="Normal 8 2 2 3 2 3 2 3" xfId="37252"/>
    <cellStyle name="Normal 8 2 2 3 2 3 3" xfId="37253"/>
    <cellStyle name="Normal 8 2 2 3 2 3 3 2" xfId="37254"/>
    <cellStyle name="Normal 8 2 2 3 2 3 4" xfId="37255"/>
    <cellStyle name="Normal 8 2 2 3 2 4" xfId="37256"/>
    <cellStyle name="Normal 8 2 2 3 2 4 2" xfId="37257"/>
    <cellStyle name="Normal 8 2 2 3 2 4 2 2" xfId="37258"/>
    <cellStyle name="Normal 8 2 2 3 2 4 2 2 2" xfId="37259"/>
    <cellStyle name="Normal 8 2 2 3 2 4 2 3" xfId="37260"/>
    <cellStyle name="Normal 8 2 2 3 2 4 3" xfId="37261"/>
    <cellStyle name="Normal 8 2 2 3 2 4 3 2" xfId="37262"/>
    <cellStyle name="Normal 8 2 2 3 2 4 4" xfId="37263"/>
    <cellStyle name="Normal 8 2 2 3 2 5" xfId="37264"/>
    <cellStyle name="Normal 8 2 2 3 2 5 2" xfId="37265"/>
    <cellStyle name="Normal 8 2 2 3 2 5 2 2" xfId="37266"/>
    <cellStyle name="Normal 8 2 2 3 2 5 3" xfId="37267"/>
    <cellStyle name="Normal 8 2 2 3 2 6" xfId="37268"/>
    <cellStyle name="Normal 8 2 2 3 2 6 2" xfId="37269"/>
    <cellStyle name="Normal 8 2 2 3 2 7" xfId="37270"/>
    <cellStyle name="Normal 8 2 2 3 3" xfId="37271"/>
    <cellStyle name="Normal 8 2 2 3 3 2" xfId="37272"/>
    <cellStyle name="Normal 8 2 2 3 3 2 2" xfId="37273"/>
    <cellStyle name="Normal 8 2 2 3 3 2 2 2" xfId="37274"/>
    <cellStyle name="Normal 8 2 2 3 3 2 2 2 2" xfId="37275"/>
    <cellStyle name="Normal 8 2 2 3 3 2 2 3" xfId="37276"/>
    <cellStyle name="Normal 8 2 2 3 3 2 3" xfId="37277"/>
    <cellStyle name="Normal 8 2 2 3 3 2 3 2" xfId="37278"/>
    <cellStyle name="Normal 8 2 2 3 3 2 4" xfId="37279"/>
    <cellStyle name="Normal 8 2 2 3 3 3" xfId="37280"/>
    <cellStyle name="Normal 8 2 2 3 3 3 2" xfId="37281"/>
    <cellStyle name="Normal 8 2 2 3 3 3 2 2" xfId="37282"/>
    <cellStyle name="Normal 8 2 2 3 3 3 2 2 2" xfId="37283"/>
    <cellStyle name="Normal 8 2 2 3 3 3 2 3" xfId="37284"/>
    <cellStyle name="Normal 8 2 2 3 3 3 3" xfId="37285"/>
    <cellStyle name="Normal 8 2 2 3 3 3 3 2" xfId="37286"/>
    <cellStyle name="Normal 8 2 2 3 3 3 4" xfId="37287"/>
    <cellStyle name="Normal 8 2 2 3 3 4" xfId="37288"/>
    <cellStyle name="Normal 8 2 2 3 3 4 2" xfId="37289"/>
    <cellStyle name="Normal 8 2 2 3 3 4 2 2" xfId="37290"/>
    <cellStyle name="Normal 8 2 2 3 3 4 3" xfId="37291"/>
    <cellStyle name="Normal 8 2 2 3 3 5" xfId="37292"/>
    <cellStyle name="Normal 8 2 2 3 3 5 2" xfId="37293"/>
    <cellStyle name="Normal 8 2 2 3 3 6" xfId="37294"/>
    <cellStyle name="Normal 8 2 2 3 4" xfId="37295"/>
    <cellStyle name="Normal 8 2 2 3 4 2" xfId="37296"/>
    <cellStyle name="Normal 8 2 2 3 4 2 2" xfId="37297"/>
    <cellStyle name="Normal 8 2 2 3 4 2 2 2" xfId="37298"/>
    <cellStyle name="Normal 8 2 2 3 4 2 3" xfId="37299"/>
    <cellStyle name="Normal 8 2 2 3 4 3" xfId="37300"/>
    <cellStyle name="Normal 8 2 2 3 4 3 2" xfId="37301"/>
    <cellStyle name="Normal 8 2 2 3 4 4" xfId="37302"/>
    <cellStyle name="Normal 8 2 2 3 5" xfId="37303"/>
    <cellStyle name="Normal 8 2 2 3 5 2" xfId="37304"/>
    <cellStyle name="Normal 8 2 2 3 5 2 2" xfId="37305"/>
    <cellStyle name="Normal 8 2 2 3 5 2 2 2" xfId="37306"/>
    <cellStyle name="Normal 8 2 2 3 5 2 3" xfId="37307"/>
    <cellStyle name="Normal 8 2 2 3 5 3" xfId="37308"/>
    <cellStyle name="Normal 8 2 2 3 5 3 2" xfId="37309"/>
    <cellStyle name="Normal 8 2 2 3 5 4" xfId="37310"/>
    <cellStyle name="Normal 8 2 2 3 6" xfId="37311"/>
    <cellStyle name="Normal 8 2 2 3 6 2" xfId="37312"/>
    <cellStyle name="Normal 8 2 2 3 6 2 2" xfId="37313"/>
    <cellStyle name="Normal 8 2 2 3 6 3" xfId="37314"/>
    <cellStyle name="Normal 8 2 2 3 7" xfId="37315"/>
    <cellStyle name="Normal 8 2 2 3 7 2" xfId="37316"/>
    <cellStyle name="Normal 8 2 2 3 8" xfId="37317"/>
    <cellStyle name="Normal 8 2 2 3 9" xfId="37318"/>
    <cellStyle name="Normal 8 2 2 4" xfId="37319"/>
    <cellStyle name="Normal 8 2 2 4 2" xfId="37320"/>
    <cellStyle name="Normal 8 2 2 4 2 2" xfId="37321"/>
    <cellStyle name="Normal 8 2 2 4 2 2 2" xfId="37322"/>
    <cellStyle name="Normal 8 2 2 4 2 2 2 2" xfId="37323"/>
    <cellStyle name="Normal 8 2 2 4 2 2 2 2 2" xfId="37324"/>
    <cellStyle name="Normal 8 2 2 4 2 2 2 2 2 2" xfId="37325"/>
    <cellStyle name="Normal 8 2 2 4 2 2 2 2 3" xfId="37326"/>
    <cellStyle name="Normal 8 2 2 4 2 2 2 3" xfId="37327"/>
    <cellStyle name="Normal 8 2 2 4 2 2 2 3 2" xfId="37328"/>
    <cellStyle name="Normal 8 2 2 4 2 2 2 4" xfId="37329"/>
    <cellStyle name="Normal 8 2 2 4 2 2 3" xfId="37330"/>
    <cellStyle name="Normal 8 2 2 4 2 2 3 2" xfId="37331"/>
    <cellStyle name="Normal 8 2 2 4 2 2 3 2 2" xfId="37332"/>
    <cellStyle name="Normal 8 2 2 4 2 2 3 3" xfId="37333"/>
    <cellStyle name="Normal 8 2 2 4 2 2 4" xfId="37334"/>
    <cellStyle name="Normal 8 2 2 4 2 2 4 2" xfId="37335"/>
    <cellStyle name="Normal 8 2 2 4 2 2 5" xfId="37336"/>
    <cellStyle name="Normal 8 2 2 4 2 3" xfId="37337"/>
    <cellStyle name="Normal 8 2 2 4 2 3 2" xfId="37338"/>
    <cellStyle name="Normal 8 2 2 4 2 3 2 2" xfId="37339"/>
    <cellStyle name="Normal 8 2 2 4 2 3 2 2 2" xfId="37340"/>
    <cellStyle name="Normal 8 2 2 4 2 3 2 3" xfId="37341"/>
    <cellStyle name="Normal 8 2 2 4 2 3 3" xfId="37342"/>
    <cellStyle name="Normal 8 2 2 4 2 3 3 2" xfId="37343"/>
    <cellStyle name="Normal 8 2 2 4 2 3 4" xfId="37344"/>
    <cellStyle name="Normal 8 2 2 4 2 4" xfId="37345"/>
    <cellStyle name="Normal 8 2 2 4 2 4 2" xfId="37346"/>
    <cellStyle name="Normal 8 2 2 4 2 4 2 2" xfId="37347"/>
    <cellStyle name="Normal 8 2 2 4 2 4 2 2 2" xfId="37348"/>
    <cellStyle name="Normal 8 2 2 4 2 4 2 3" xfId="37349"/>
    <cellStyle name="Normal 8 2 2 4 2 4 3" xfId="37350"/>
    <cellStyle name="Normal 8 2 2 4 2 4 3 2" xfId="37351"/>
    <cellStyle name="Normal 8 2 2 4 2 4 4" xfId="37352"/>
    <cellStyle name="Normal 8 2 2 4 2 5" xfId="37353"/>
    <cellStyle name="Normal 8 2 2 4 2 5 2" xfId="37354"/>
    <cellStyle name="Normal 8 2 2 4 2 5 2 2" xfId="37355"/>
    <cellStyle name="Normal 8 2 2 4 2 5 3" xfId="37356"/>
    <cellStyle name="Normal 8 2 2 4 2 6" xfId="37357"/>
    <cellStyle name="Normal 8 2 2 4 2 6 2" xfId="37358"/>
    <cellStyle name="Normal 8 2 2 4 2 7" xfId="37359"/>
    <cellStyle name="Normal 8 2 2 4 3" xfId="37360"/>
    <cellStyle name="Normal 8 2 2 4 3 2" xfId="37361"/>
    <cellStyle name="Normal 8 2 2 4 3 2 2" xfId="37362"/>
    <cellStyle name="Normal 8 2 2 4 3 2 2 2" xfId="37363"/>
    <cellStyle name="Normal 8 2 2 4 3 2 2 2 2" xfId="37364"/>
    <cellStyle name="Normal 8 2 2 4 3 2 2 3" xfId="37365"/>
    <cellStyle name="Normal 8 2 2 4 3 2 3" xfId="37366"/>
    <cellStyle name="Normal 8 2 2 4 3 2 3 2" xfId="37367"/>
    <cellStyle name="Normal 8 2 2 4 3 2 4" xfId="37368"/>
    <cellStyle name="Normal 8 2 2 4 3 3" xfId="37369"/>
    <cellStyle name="Normal 8 2 2 4 3 3 2" xfId="37370"/>
    <cellStyle name="Normal 8 2 2 4 3 3 2 2" xfId="37371"/>
    <cellStyle name="Normal 8 2 2 4 3 3 3" xfId="37372"/>
    <cellStyle name="Normal 8 2 2 4 3 4" xfId="37373"/>
    <cellStyle name="Normal 8 2 2 4 3 4 2" xfId="37374"/>
    <cellStyle name="Normal 8 2 2 4 3 5" xfId="37375"/>
    <cellStyle name="Normal 8 2 2 4 4" xfId="37376"/>
    <cellStyle name="Normal 8 2 2 4 4 2" xfId="37377"/>
    <cellStyle name="Normal 8 2 2 4 4 2 2" xfId="37378"/>
    <cellStyle name="Normal 8 2 2 4 4 2 2 2" xfId="37379"/>
    <cellStyle name="Normal 8 2 2 4 4 2 3" xfId="37380"/>
    <cellStyle name="Normal 8 2 2 4 4 3" xfId="37381"/>
    <cellStyle name="Normal 8 2 2 4 4 3 2" xfId="37382"/>
    <cellStyle name="Normal 8 2 2 4 4 4" xfId="37383"/>
    <cellStyle name="Normal 8 2 2 4 5" xfId="37384"/>
    <cellStyle name="Normal 8 2 2 4 5 2" xfId="37385"/>
    <cellStyle name="Normal 8 2 2 4 5 2 2" xfId="37386"/>
    <cellStyle name="Normal 8 2 2 4 5 2 2 2" xfId="37387"/>
    <cellStyle name="Normal 8 2 2 4 5 2 3" xfId="37388"/>
    <cellStyle name="Normal 8 2 2 4 5 3" xfId="37389"/>
    <cellStyle name="Normal 8 2 2 4 5 3 2" xfId="37390"/>
    <cellStyle name="Normal 8 2 2 4 5 4" xfId="37391"/>
    <cellStyle name="Normal 8 2 2 4 6" xfId="37392"/>
    <cellStyle name="Normal 8 2 2 4 6 2" xfId="37393"/>
    <cellStyle name="Normal 8 2 2 4 6 2 2" xfId="37394"/>
    <cellStyle name="Normal 8 2 2 4 6 3" xfId="37395"/>
    <cellStyle name="Normal 8 2 2 4 7" xfId="37396"/>
    <cellStyle name="Normal 8 2 2 4 7 2" xfId="37397"/>
    <cellStyle name="Normal 8 2 2 4 8" xfId="37398"/>
    <cellStyle name="Normal 8 2 2 5" xfId="37399"/>
    <cellStyle name="Normal 8 2 2 5 2" xfId="37400"/>
    <cellStyle name="Normal 8 2 2 5 2 2" xfId="37401"/>
    <cellStyle name="Normal 8 2 2 5 2 2 2" xfId="37402"/>
    <cellStyle name="Normal 8 2 2 5 2 2 2 2" xfId="37403"/>
    <cellStyle name="Normal 8 2 2 5 2 2 2 2 2" xfId="37404"/>
    <cellStyle name="Normal 8 2 2 5 2 2 2 2 2 2" xfId="37405"/>
    <cellStyle name="Normal 8 2 2 5 2 2 2 2 3" xfId="37406"/>
    <cellStyle name="Normal 8 2 2 5 2 2 2 3" xfId="37407"/>
    <cellStyle name="Normal 8 2 2 5 2 2 2 3 2" xfId="37408"/>
    <cellStyle name="Normal 8 2 2 5 2 2 2 4" xfId="37409"/>
    <cellStyle name="Normal 8 2 2 5 2 2 3" xfId="37410"/>
    <cellStyle name="Normal 8 2 2 5 2 2 3 2" xfId="37411"/>
    <cellStyle name="Normal 8 2 2 5 2 2 3 2 2" xfId="37412"/>
    <cellStyle name="Normal 8 2 2 5 2 2 3 3" xfId="37413"/>
    <cellStyle name="Normal 8 2 2 5 2 2 4" xfId="37414"/>
    <cellStyle name="Normal 8 2 2 5 2 2 4 2" xfId="37415"/>
    <cellStyle name="Normal 8 2 2 5 2 2 5" xfId="37416"/>
    <cellStyle name="Normal 8 2 2 5 2 3" xfId="37417"/>
    <cellStyle name="Normal 8 2 2 5 2 3 2" xfId="37418"/>
    <cellStyle name="Normal 8 2 2 5 2 3 2 2" xfId="37419"/>
    <cellStyle name="Normal 8 2 2 5 2 3 2 2 2" xfId="37420"/>
    <cellStyle name="Normal 8 2 2 5 2 3 2 3" xfId="37421"/>
    <cellStyle name="Normal 8 2 2 5 2 3 3" xfId="37422"/>
    <cellStyle name="Normal 8 2 2 5 2 3 3 2" xfId="37423"/>
    <cellStyle name="Normal 8 2 2 5 2 3 4" xfId="37424"/>
    <cellStyle name="Normal 8 2 2 5 2 4" xfId="37425"/>
    <cellStyle name="Normal 8 2 2 5 2 4 2" xfId="37426"/>
    <cellStyle name="Normal 8 2 2 5 2 4 2 2" xfId="37427"/>
    <cellStyle name="Normal 8 2 2 5 2 4 2 2 2" xfId="37428"/>
    <cellStyle name="Normal 8 2 2 5 2 4 2 3" xfId="37429"/>
    <cellStyle name="Normal 8 2 2 5 2 4 3" xfId="37430"/>
    <cellStyle name="Normal 8 2 2 5 2 4 3 2" xfId="37431"/>
    <cellStyle name="Normal 8 2 2 5 2 4 4" xfId="37432"/>
    <cellStyle name="Normal 8 2 2 5 2 5" xfId="37433"/>
    <cellStyle name="Normal 8 2 2 5 2 5 2" xfId="37434"/>
    <cellStyle name="Normal 8 2 2 5 2 5 2 2" xfId="37435"/>
    <cellStyle name="Normal 8 2 2 5 2 5 3" xfId="37436"/>
    <cellStyle name="Normal 8 2 2 5 2 6" xfId="37437"/>
    <cellStyle name="Normal 8 2 2 5 2 6 2" xfId="37438"/>
    <cellStyle name="Normal 8 2 2 5 2 7" xfId="37439"/>
    <cellStyle name="Normal 8 2 2 5 3" xfId="37440"/>
    <cellStyle name="Normal 8 2 2 5 3 2" xfId="37441"/>
    <cellStyle name="Normal 8 2 2 5 3 2 2" xfId="37442"/>
    <cellStyle name="Normal 8 2 2 5 3 2 2 2" xfId="37443"/>
    <cellStyle name="Normal 8 2 2 5 3 2 2 2 2" xfId="37444"/>
    <cellStyle name="Normal 8 2 2 5 3 2 2 3" xfId="37445"/>
    <cellStyle name="Normal 8 2 2 5 3 2 3" xfId="37446"/>
    <cellStyle name="Normal 8 2 2 5 3 2 3 2" xfId="37447"/>
    <cellStyle name="Normal 8 2 2 5 3 2 4" xfId="37448"/>
    <cellStyle name="Normal 8 2 2 5 3 3" xfId="37449"/>
    <cellStyle name="Normal 8 2 2 5 3 3 2" xfId="37450"/>
    <cellStyle name="Normal 8 2 2 5 3 3 2 2" xfId="37451"/>
    <cellStyle name="Normal 8 2 2 5 3 3 3" xfId="37452"/>
    <cellStyle name="Normal 8 2 2 5 3 4" xfId="37453"/>
    <cellStyle name="Normal 8 2 2 5 3 4 2" xfId="37454"/>
    <cellStyle name="Normal 8 2 2 5 3 5" xfId="37455"/>
    <cellStyle name="Normal 8 2 2 5 4" xfId="37456"/>
    <cellStyle name="Normal 8 2 2 5 4 2" xfId="37457"/>
    <cellStyle name="Normal 8 2 2 5 4 2 2" xfId="37458"/>
    <cellStyle name="Normal 8 2 2 5 4 2 2 2" xfId="37459"/>
    <cellStyle name="Normal 8 2 2 5 4 2 3" xfId="37460"/>
    <cellStyle name="Normal 8 2 2 5 4 3" xfId="37461"/>
    <cellStyle name="Normal 8 2 2 5 4 3 2" xfId="37462"/>
    <cellStyle name="Normal 8 2 2 5 4 4" xfId="37463"/>
    <cellStyle name="Normal 8 2 2 5 5" xfId="37464"/>
    <cellStyle name="Normal 8 2 2 5 5 2" xfId="37465"/>
    <cellStyle name="Normal 8 2 2 5 5 2 2" xfId="37466"/>
    <cellStyle name="Normal 8 2 2 5 5 2 2 2" xfId="37467"/>
    <cellStyle name="Normal 8 2 2 5 5 2 3" xfId="37468"/>
    <cellStyle name="Normal 8 2 2 5 5 3" xfId="37469"/>
    <cellStyle name="Normal 8 2 2 5 5 3 2" xfId="37470"/>
    <cellStyle name="Normal 8 2 2 5 5 4" xfId="37471"/>
    <cellStyle name="Normal 8 2 2 5 6" xfId="37472"/>
    <cellStyle name="Normal 8 2 2 5 6 2" xfId="37473"/>
    <cellStyle name="Normal 8 2 2 5 6 2 2" xfId="37474"/>
    <cellStyle name="Normal 8 2 2 5 6 3" xfId="37475"/>
    <cellStyle name="Normal 8 2 2 5 7" xfId="37476"/>
    <cellStyle name="Normal 8 2 2 5 7 2" xfId="37477"/>
    <cellStyle name="Normal 8 2 2 5 8" xfId="37478"/>
    <cellStyle name="Normal 8 2 2 6" xfId="37479"/>
    <cellStyle name="Normal 8 2 2 6 2" xfId="37480"/>
    <cellStyle name="Normal 8 2 2 6 2 2" xfId="37481"/>
    <cellStyle name="Normal 8 2 2 6 2 2 2" xfId="37482"/>
    <cellStyle name="Normal 8 2 2 6 2 2 2 2" xfId="37483"/>
    <cellStyle name="Normal 8 2 2 6 2 2 2 2 2" xfId="37484"/>
    <cellStyle name="Normal 8 2 2 6 2 2 2 3" xfId="37485"/>
    <cellStyle name="Normal 8 2 2 6 2 2 3" xfId="37486"/>
    <cellStyle name="Normal 8 2 2 6 2 2 3 2" xfId="37487"/>
    <cellStyle name="Normal 8 2 2 6 2 2 4" xfId="37488"/>
    <cellStyle name="Normal 8 2 2 6 2 3" xfId="37489"/>
    <cellStyle name="Normal 8 2 2 6 2 3 2" xfId="37490"/>
    <cellStyle name="Normal 8 2 2 6 2 3 2 2" xfId="37491"/>
    <cellStyle name="Normal 8 2 2 6 2 3 3" xfId="37492"/>
    <cellStyle name="Normal 8 2 2 6 2 4" xfId="37493"/>
    <cellStyle name="Normal 8 2 2 6 2 4 2" xfId="37494"/>
    <cellStyle name="Normal 8 2 2 6 2 5" xfId="37495"/>
    <cellStyle name="Normal 8 2 2 6 3" xfId="37496"/>
    <cellStyle name="Normal 8 2 2 6 3 2" xfId="37497"/>
    <cellStyle name="Normal 8 2 2 6 3 2 2" xfId="37498"/>
    <cellStyle name="Normal 8 2 2 6 3 2 2 2" xfId="37499"/>
    <cellStyle name="Normal 8 2 2 6 3 2 3" xfId="37500"/>
    <cellStyle name="Normal 8 2 2 6 3 3" xfId="37501"/>
    <cellStyle name="Normal 8 2 2 6 3 3 2" xfId="37502"/>
    <cellStyle name="Normal 8 2 2 6 3 4" xfId="37503"/>
    <cellStyle name="Normal 8 2 2 6 4" xfId="37504"/>
    <cellStyle name="Normal 8 2 2 6 4 2" xfId="37505"/>
    <cellStyle name="Normal 8 2 2 6 4 2 2" xfId="37506"/>
    <cellStyle name="Normal 8 2 2 6 4 2 2 2" xfId="37507"/>
    <cellStyle name="Normal 8 2 2 6 4 2 3" xfId="37508"/>
    <cellStyle name="Normal 8 2 2 6 4 3" xfId="37509"/>
    <cellStyle name="Normal 8 2 2 6 4 3 2" xfId="37510"/>
    <cellStyle name="Normal 8 2 2 6 4 4" xfId="37511"/>
    <cellStyle name="Normal 8 2 2 6 5" xfId="37512"/>
    <cellStyle name="Normal 8 2 2 6 5 2" xfId="37513"/>
    <cellStyle name="Normal 8 2 2 6 5 2 2" xfId="37514"/>
    <cellStyle name="Normal 8 2 2 6 5 3" xfId="37515"/>
    <cellStyle name="Normal 8 2 2 6 6" xfId="37516"/>
    <cellStyle name="Normal 8 2 2 6 6 2" xfId="37517"/>
    <cellStyle name="Normal 8 2 2 6 7" xfId="37518"/>
    <cellStyle name="Normal 8 2 2 7" xfId="37519"/>
    <cellStyle name="Normal 8 2 2 7 2" xfId="37520"/>
    <cellStyle name="Normal 8 2 2 7 2 2" xfId="37521"/>
    <cellStyle name="Normal 8 2 2 7 2 2 2" xfId="37522"/>
    <cellStyle name="Normal 8 2 2 7 2 2 2 2" xfId="37523"/>
    <cellStyle name="Normal 8 2 2 7 2 2 3" xfId="37524"/>
    <cellStyle name="Normal 8 2 2 7 2 3" xfId="37525"/>
    <cellStyle name="Normal 8 2 2 7 2 3 2" xfId="37526"/>
    <cellStyle name="Normal 8 2 2 7 2 4" xfId="37527"/>
    <cellStyle name="Normal 8 2 2 7 3" xfId="37528"/>
    <cellStyle name="Normal 8 2 2 7 3 2" xfId="37529"/>
    <cellStyle name="Normal 8 2 2 7 3 2 2" xfId="37530"/>
    <cellStyle name="Normal 8 2 2 7 3 2 2 2" xfId="37531"/>
    <cellStyle name="Normal 8 2 2 7 3 2 3" xfId="37532"/>
    <cellStyle name="Normal 8 2 2 7 3 3" xfId="37533"/>
    <cellStyle name="Normal 8 2 2 7 3 3 2" xfId="37534"/>
    <cellStyle name="Normal 8 2 2 7 3 4" xfId="37535"/>
    <cellStyle name="Normal 8 2 2 7 4" xfId="37536"/>
    <cellStyle name="Normal 8 2 2 7 4 2" xfId="37537"/>
    <cellStyle name="Normal 8 2 2 7 4 2 2" xfId="37538"/>
    <cellStyle name="Normal 8 2 2 7 4 3" xfId="37539"/>
    <cellStyle name="Normal 8 2 2 7 5" xfId="37540"/>
    <cellStyle name="Normal 8 2 2 7 5 2" xfId="37541"/>
    <cellStyle name="Normal 8 2 2 7 6" xfId="37542"/>
    <cellStyle name="Normal 8 2 2 8" xfId="37543"/>
    <cellStyle name="Normal 8 2 2 8 2" xfId="37544"/>
    <cellStyle name="Normal 8 2 2 8 2 2" xfId="37545"/>
    <cellStyle name="Normal 8 2 2 8 2 2 2" xfId="37546"/>
    <cellStyle name="Normal 8 2 2 8 2 3" xfId="37547"/>
    <cellStyle name="Normal 8 2 2 8 3" xfId="37548"/>
    <cellStyle name="Normal 8 2 2 8 3 2" xfId="37549"/>
    <cellStyle name="Normal 8 2 2 8 4" xfId="37550"/>
    <cellStyle name="Normal 8 2 2 9" xfId="37551"/>
    <cellStyle name="Normal 8 2 2 9 2" xfId="37552"/>
    <cellStyle name="Normal 8 2 2 9 2 2" xfId="37553"/>
    <cellStyle name="Normal 8 2 2 9 2 2 2" xfId="37554"/>
    <cellStyle name="Normal 8 2 2 9 2 3" xfId="37555"/>
    <cellStyle name="Normal 8 2 2 9 3" xfId="37556"/>
    <cellStyle name="Normal 8 2 2 9 3 2" xfId="37557"/>
    <cellStyle name="Normal 8 2 2 9 4" xfId="37558"/>
    <cellStyle name="Normal 8 2 3" xfId="37559"/>
    <cellStyle name="Normal 8 2 3 2" xfId="37560"/>
    <cellStyle name="Normal 8 2 3 2 2" xfId="37561"/>
    <cellStyle name="Normal 8 2 3 2 2 2" xfId="37562"/>
    <cellStyle name="Normal 8 2 3 2 2 2 2" xfId="37563"/>
    <cellStyle name="Normal 8 2 3 2 2 2 2 2" xfId="37564"/>
    <cellStyle name="Normal 8 2 3 2 2 2 2 2 2" xfId="37565"/>
    <cellStyle name="Normal 8 2 3 2 2 2 2 3" xfId="37566"/>
    <cellStyle name="Normal 8 2 3 2 2 2 3" xfId="37567"/>
    <cellStyle name="Normal 8 2 3 2 2 2 3 2" xfId="37568"/>
    <cellStyle name="Normal 8 2 3 2 2 2 4" xfId="37569"/>
    <cellStyle name="Normal 8 2 3 2 2 3" xfId="37570"/>
    <cellStyle name="Normal 8 2 3 2 2 3 2" xfId="37571"/>
    <cellStyle name="Normal 8 2 3 2 2 3 2 2" xfId="37572"/>
    <cellStyle name="Normal 8 2 3 2 2 3 3" xfId="37573"/>
    <cellStyle name="Normal 8 2 3 2 2 4" xfId="37574"/>
    <cellStyle name="Normal 8 2 3 2 2 4 2" xfId="37575"/>
    <cellStyle name="Normal 8 2 3 2 2 5" xfId="37576"/>
    <cellStyle name="Normal 8 2 3 2 3" xfId="37577"/>
    <cellStyle name="Normal 8 2 3 2 3 2" xfId="37578"/>
    <cellStyle name="Normal 8 2 3 2 3 2 2" xfId="37579"/>
    <cellStyle name="Normal 8 2 3 2 3 2 2 2" xfId="37580"/>
    <cellStyle name="Normal 8 2 3 2 3 2 3" xfId="37581"/>
    <cellStyle name="Normal 8 2 3 2 3 3" xfId="37582"/>
    <cellStyle name="Normal 8 2 3 2 3 3 2" xfId="37583"/>
    <cellStyle name="Normal 8 2 3 2 3 4" xfId="37584"/>
    <cellStyle name="Normal 8 2 3 2 4" xfId="37585"/>
    <cellStyle name="Normal 8 2 3 2 4 2" xfId="37586"/>
    <cellStyle name="Normal 8 2 3 2 4 2 2" xfId="37587"/>
    <cellStyle name="Normal 8 2 3 2 4 2 2 2" xfId="37588"/>
    <cellStyle name="Normal 8 2 3 2 4 2 3" xfId="37589"/>
    <cellStyle name="Normal 8 2 3 2 4 3" xfId="37590"/>
    <cellStyle name="Normal 8 2 3 2 4 3 2" xfId="37591"/>
    <cellStyle name="Normal 8 2 3 2 4 4" xfId="37592"/>
    <cellStyle name="Normal 8 2 3 2 5" xfId="37593"/>
    <cellStyle name="Normal 8 2 3 2 5 2" xfId="37594"/>
    <cellStyle name="Normal 8 2 3 2 5 2 2" xfId="37595"/>
    <cellStyle name="Normal 8 2 3 2 5 3" xfId="37596"/>
    <cellStyle name="Normal 8 2 3 2 6" xfId="37597"/>
    <cellStyle name="Normal 8 2 3 2 6 2" xfId="37598"/>
    <cellStyle name="Normal 8 2 3 2 7" xfId="37599"/>
    <cellStyle name="Normal 8 2 3 3" xfId="37600"/>
    <cellStyle name="Normal 8 2 3 3 2" xfId="37601"/>
    <cellStyle name="Normal 8 2 3 3 2 2" xfId="37602"/>
    <cellStyle name="Normal 8 2 3 3 2 2 2" xfId="37603"/>
    <cellStyle name="Normal 8 2 3 3 2 2 2 2" xfId="37604"/>
    <cellStyle name="Normal 8 2 3 3 2 2 3" xfId="37605"/>
    <cellStyle name="Normal 8 2 3 3 2 3" xfId="37606"/>
    <cellStyle name="Normal 8 2 3 3 2 3 2" xfId="37607"/>
    <cellStyle name="Normal 8 2 3 3 2 4" xfId="37608"/>
    <cellStyle name="Normal 8 2 3 3 3" xfId="37609"/>
    <cellStyle name="Normal 8 2 3 3 3 2" xfId="37610"/>
    <cellStyle name="Normal 8 2 3 3 3 2 2" xfId="37611"/>
    <cellStyle name="Normal 8 2 3 3 3 2 2 2" xfId="37612"/>
    <cellStyle name="Normal 8 2 3 3 3 2 3" xfId="37613"/>
    <cellStyle name="Normal 8 2 3 3 3 3" xfId="37614"/>
    <cellStyle name="Normal 8 2 3 3 3 3 2" xfId="37615"/>
    <cellStyle name="Normal 8 2 3 3 3 4" xfId="37616"/>
    <cellStyle name="Normal 8 2 3 3 4" xfId="37617"/>
    <cellStyle name="Normal 8 2 3 3 4 2" xfId="37618"/>
    <cellStyle name="Normal 8 2 3 3 4 2 2" xfId="37619"/>
    <cellStyle name="Normal 8 2 3 3 4 3" xfId="37620"/>
    <cellStyle name="Normal 8 2 3 3 5" xfId="37621"/>
    <cellStyle name="Normal 8 2 3 3 5 2" xfId="37622"/>
    <cellStyle name="Normal 8 2 3 3 6" xfId="37623"/>
    <cellStyle name="Normal 8 2 3 4" xfId="37624"/>
    <cellStyle name="Normal 8 2 3 4 2" xfId="37625"/>
    <cellStyle name="Normal 8 2 3 4 2 2" xfId="37626"/>
    <cellStyle name="Normal 8 2 3 4 2 2 2" xfId="37627"/>
    <cellStyle name="Normal 8 2 3 4 2 3" xfId="37628"/>
    <cellStyle name="Normal 8 2 3 4 3" xfId="37629"/>
    <cellStyle name="Normal 8 2 3 4 3 2" xfId="37630"/>
    <cellStyle name="Normal 8 2 3 4 4" xfId="37631"/>
    <cellStyle name="Normal 8 2 3 5" xfId="37632"/>
    <cellStyle name="Normal 8 2 3 5 2" xfId="37633"/>
    <cellStyle name="Normal 8 2 3 5 2 2" xfId="37634"/>
    <cellStyle name="Normal 8 2 3 5 2 2 2" xfId="37635"/>
    <cellStyle name="Normal 8 2 3 5 2 3" xfId="37636"/>
    <cellStyle name="Normal 8 2 3 5 3" xfId="37637"/>
    <cellStyle name="Normal 8 2 3 5 3 2" xfId="37638"/>
    <cellStyle name="Normal 8 2 3 5 4" xfId="37639"/>
    <cellStyle name="Normal 8 2 3 6" xfId="37640"/>
    <cellStyle name="Normal 8 2 3 6 2" xfId="37641"/>
    <cellStyle name="Normal 8 2 3 6 2 2" xfId="37642"/>
    <cellStyle name="Normal 8 2 3 6 3" xfId="37643"/>
    <cellStyle name="Normal 8 2 3 7" xfId="37644"/>
    <cellStyle name="Normal 8 2 3 7 2" xfId="37645"/>
    <cellStyle name="Normal 8 2 3 8" xfId="37646"/>
    <cellStyle name="Normal 8 2 3 9" xfId="37647"/>
    <cellStyle name="Normal 8 2 4" xfId="37648"/>
    <cellStyle name="Normal 8 2 4 2" xfId="37649"/>
    <cellStyle name="Normal 8 2 4 2 2" xfId="37650"/>
    <cellStyle name="Normal 8 2 4 2 2 2" xfId="37651"/>
    <cellStyle name="Normal 8 2 4 2 2 2 2" xfId="37652"/>
    <cellStyle name="Normal 8 2 4 2 2 2 2 2" xfId="37653"/>
    <cellStyle name="Normal 8 2 4 2 2 2 2 2 2" xfId="37654"/>
    <cellStyle name="Normal 8 2 4 2 2 2 2 3" xfId="37655"/>
    <cellStyle name="Normal 8 2 4 2 2 2 3" xfId="37656"/>
    <cellStyle name="Normal 8 2 4 2 2 2 3 2" xfId="37657"/>
    <cellStyle name="Normal 8 2 4 2 2 2 4" xfId="37658"/>
    <cellStyle name="Normal 8 2 4 2 2 3" xfId="37659"/>
    <cellStyle name="Normal 8 2 4 2 2 3 2" xfId="37660"/>
    <cellStyle name="Normal 8 2 4 2 2 3 2 2" xfId="37661"/>
    <cellStyle name="Normal 8 2 4 2 2 3 3" xfId="37662"/>
    <cellStyle name="Normal 8 2 4 2 2 4" xfId="37663"/>
    <cellStyle name="Normal 8 2 4 2 2 4 2" xfId="37664"/>
    <cellStyle name="Normal 8 2 4 2 2 5" xfId="37665"/>
    <cellStyle name="Normal 8 2 4 2 3" xfId="37666"/>
    <cellStyle name="Normal 8 2 4 2 3 2" xfId="37667"/>
    <cellStyle name="Normal 8 2 4 2 3 2 2" xfId="37668"/>
    <cellStyle name="Normal 8 2 4 2 3 2 2 2" xfId="37669"/>
    <cellStyle name="Normal 8 2 4 2 3 2 3" xfId="37670"/>
    <cellStyle name="Normal 8 2 4 2 3 3" xfId="37671"/>
    <cellStyle name="Normal 8 2 4 2 3 3 2" xfId="37672"/>
    <cellStyle name="Normal 8 2 4 2 3 4" xfId="37673"/>
    <cellStyle name="Normal 8 2 4 2 4" xfId="37674"/>
    <cellStyle name="Normal 8 2 4 2 4 2" xfId="37675"/>
    <cellStyle name="Normal 8 2 4 2 4 2 2" xfId="37676"/>
    <cellStyle name="Normal 8 2 4 2 4 2 2 2" xfId="37677"/>
    <cellStyle name="Normal 8 2 4 2 4 2 3" xfId="37678"/>
    <cellStyle name="Normal 8 2 4 2 4 3" xfId="37679"/>
    <cellStyle name="Normal 8 2 4 2 4 3 2" xfId="37680"/>
    <cellStyle name="Normal 8 2 4 2 4 4" xfId="37681"/>
    <cellStyle name="Normal 8 2 4 2 5" xfId="37682"/>
    <cellStyle name="Normal 8 2 4 2 5 2" xfId="37683"/>
    <cellStyle name="Normal 8 2 4 2 5 2 2" xfId="37684"/>
    <cellStyle name="Normal 8 2 4 2 5 3" xfId="37685"/>
    <cellStyle name="Normal 8 2 4 2 6" xfId="37686"/>
    <cellStyle name="Normal 8 2 4 2 6 2" xfId="37687"/>
    <cellStyle name="Normal 8 2 4 2 7" xfId="37688"/>
    <cellStyle name="Normal 8 2 4 3" xfId="37689"/>
    <cellStyle name="Normal 8 2 4 3 2" xfId="37690"/>
    <cellStyle name="Normal 8 2 4 3 2 2" xfId="37691"/>
    <cellStyle name="Normal 8 2 4 3 2 2 2" xfId="37692"/>
    <cellStyle name="Normal 8 2 4 3 2 2 2 2" xfId="37693"/>
    <cellStyle name="Normal 8 2 4 3 2 2 3" xfId="37694"/>
    <cellStyle name="Normal 8 2 4 3 2 3" xfId="37695"/>
    <cellStyle name="Normal 8 2 4 3 2 3 2" xfId="37696"/>
    <cellStyle name="Normal 8 2 4 3 2 4" xfId="37697"/>
    <cellStyle name="Normal 8 2 4 3 3" xfId="37698"/>
    <cellStyle name="Normal 8 2 4 3 3 2" xfId="37699"/>
    <cellStyle name="Normal 8 2 4 3 3 2 2" xfId="37700"/>
    <cellStyle name="Normal 8 2 4 3 3 2 2 2" xfId="37701"/>
    <cellStyle name="Normal 8 2 4 3 3 2 3" xfId="37702"/>
    <cellStyle name="Normal 8 2 4 3 3 3" xfId="37703"/>
    <cellStyle name="Normal 8 2 4 3 3 3 2" xfId="37704"/>
    <cellStyle name="Normal 8 2 4 3 3 4" xfId="37705"/>
    <cellStyle name="Normal 8 2 4 3 4" xfId="37706"/>
    <cellStyle name="Normal 8 2 4 3 4 2" xfId="37707"/>
    <cellStyle name="Normal 8 2 4 3 4 2 2" xfId="37708"/>
    <cellStyle name="Normal 8 2 4 3 4 3" xfId="37709"/>
    <cellStyle name="Normal 8 2 4 3 5" xfId="37710"/>
    <cellStyle name="Normal 8 2 4 3 5 2" xfId="37711"/>
    <cellStyle name="Normal 8 2 4 3 6" xfId="37712"/>
    <cellStyle name="Normal 8 2 4 4" xfId="37713"/>
    <cellStyle name="Normal 8 2 4 4 2" xfId="37714"/>
    <cellStyle name="Normal 8 2 4 4 2 2" xfId="37715"/>
    <cellStyle name="Normal 8 2 4 4 2 2 2" xfId="37716"/>
    <cellStyle name="Normal 8 2 4 4 2 3" xfId="37717"/>
    <cellStyle name="Normal 8 2 4 4 3" xfId="37718"/>
    <cellStyle name="Normal 8 2 4 4 3 2" xfId="37719"/>
    <cellStyle name="Normal 8 2 4 4 4" xfId="37720"/>
    <cellStyle name="Normal 8 2 4 5" xfId="37721"/>
    <cellStyle name="Normal 8 2 4 5 2" xfId="37722"/>
    <cellStyle name="Normal 8 2 4 5 2 2" xfId="37723"/>
    <cellStyle name="Normal 8 2 4 5 2 2 2" xfId="37724"/>
    <cellStyle name="Normal 8 2 4 5 2 3" xfId="37725"/>
    <cellStyle name="Normal 8 2 4 5 3" xfId="37726"/>
    <cellStyle name="Normal 8 2 4 5 3 2" xfId="37727"/>
    <cellStyle name="Normal 8 2 4 5 4" xfId="37728"/>
    <cellStyle name="Normal 8 2 4 6" xfId="37729"/>
    <cellStyle name="Normal 8 2 4 6 2" xfId="37730"/>
    <cellStyle name="Normal 8 2 4 6 2 2" xfId="37731"/>
    <cellStyle name="Normal 8 2 4 6 3" xfId="37732"/>
    <cellStyle name="Normal 8 2 4 7" xfId="37733"/>
    <cellStyle name="Normal 8 2 4 7 2" xfId="37734"/>
    <cellStyle name="Normal 8 2 4 8" xfId="37735"/>
    <cellStyle name="Normal 8 2 4 9" xfId="37736"/>
    <cellStyle name="Normal 8 2 5" xfId="37737"/>
    <cellStyle name="Normal 8 2 5 2" xfId="37738"/>
    <cellStyle name="Normal 8 2 5 2 2" xfId="37739"/>
    <cellStyle name="Normal 8 2 5 2 2 2" xfId="37740"/>
    <cellStyle name="Normal 8 2 5 2 2 2 2" xfId="37741"/>
    <cellStyle name="Normal 8 2 5 2 2 2 2 2" xfId="37742"/>
    <cellStyle name="Normal 8 2 5 2 2 2 2 2 2" xfId="37743"/>
    <cellStyle name="Normal 8 2 5 2 2 2 2 3" xfId="37744"/>
    <cellStyle name="Normal 8 2 5 2 2 2 3" xfId="37745"/>
    <cellStyle name="Normal 8 2 5 2 2 2 3 2" xfId="37746"/>
    <cellStyle name="Normal 8 2 5 2 2 2 4" xfId="37747"/>
    <cellStyle name="Normal 8 2 5 2 2 3" xfId="37748"/>
    <cellStyle name="Normal 8 2 5 2 2 3 2" xfId="37749"/>
    <cellStyle name="Normal 8 2 5 2 2 3 2 2" xfId="37750"/>
    <cellStyle name="Normal 8 2 5 2 2 3 3" xfId="37751"/>
    <cellStyle name="Normal 8 2 5 2 2 4" xfId="37752"/>
    <cellStyle name="Normal 8 2 5 2 2 4 2" xfId="37753"/>
    <cellStyle name="Normal 8 2 5 2 2 5" xfId="37754"/>
    <cellStyle name="Normal 8 2 5 2 3" xfId="37755"/>
    <cellStyle name="Normal 8 2 5 2 3 2" xfId="37756"/>
    <cellStyle name="Normal 8 2 5 2 3 2 2" xfId="37757"/>
    <cellStyle name="Normal 8 2 5 2 3 2 2 2" xfId="37758"/>
    <cellStyle name="Normal 8 2 5 2 3 2 3" xfId="37759"/>
    <cellStyle name="Normal 8 2 5 2 3 3" xfId="37760"/>
    <cellStyle name="Normal 8 2 5 2 3 3 2" xfId="37761"/>
    <cellStyle name="Normal 8 2 5 2 3 4" xfId="37762"/>
    <cellStyle name="Normal 8 2 5 2 4" xfId="37763"/>
    <cellStyle name="Normal 8 2 5 2 4 2" xfId="37764"/>
    <cellStyle name="Normal 8 2 5 2 4 2 2" xfId="37765"/>
    <cellStyle name="Normal 8 2 5 2 4 2 2 2" xfId="37766"/>
    <cellStyle name="Normal 8 2 5 2 4 2 3" xfId="37767"/>
    <cellStyle name="Normal 8 2 5 2 4 3" xfId="37768"/>
    <cellStyle name="Normal 8 2 5 2 4 3 2" xfId="37769"/>
    <cellStyle name="Normal 8 2 5 2 4 4" xfId="37770"/>
    <cellStyle name="Normal 8 2 5 2 5" xfId="37771"/>
    <cellStyle name="Normal 8 2 5 2 5 2" xfId="37772"/>
    <cellStyle name="Normal 8 2 5 2 5 2 2" xfId="37773"/>
    <cellStyle name="Normal 8 2 5 2 5 3" xfId="37774"/>
    <cellStyle name="Normal 8 2 5 2 6" xfId="37775"/>
    <cellStyle name="Normal 8 2 5 2 6 2" xfId="37776"/>
    <cellStyle name="Normal 8 2 5 2 7" xfId="37777"/>
    <cellStyle name="Normal 8 2 5 3" xfId="37778"/>
    <cellStyle name="Normal 8 2 5 3 2" xfId="37779"/>
    <cellStyle name="Normal 8 2 5 3 2 2" xfId="37780"/>
    <cellStyle name="Normal 8 2 5 3 2 2 2" xfId="37781"/>
    <cellStyle name="Normal 8 2 5 3 2 2 2 2" xfId="37782"/>
    <cellStyle name="Normal 8 2 5 3 2 2 3" xfId="37783"/>
    <cellStyle name="Normal 8 2 5 3 2 3" xfId="37784"/>
    <cellStyle name="Normal 8 2 5 3 2 3 2" xfId="37785"/>
    <cellStyle name="Normal 8 2 5 3 2 4" xfId="37786"/>
    <cellStyle name="Normal 8 2 5 3 3" xfId="37787"/>
    <cellStyle name="Normal 8 2 5 3 3 2" xfId="37788"/>
    <cellStyle name="Normal 8 2 5 3 3 2 2" xfId="37789"/>
    <cellStyle name="Normal 8 2 5 3 3 3" xfId="37790"/>
    <cellStyle name="Normal 8 2 5 3 4" xfId="37791"/>
    <cellStyle name="Normal 8 2 5 3 4 2" xfId="37792"/>
    <cellStyle name="Normal 8 2 5 3 5" xfId="37793"/>
    <cellStyle name="Normal 8 2 5 4" xfId="37794"/>
    <cellStyle name="Normal 8 2 5 4 2" xfId="37795"/>
    <cellStyle name="Normal 8 2 5 4 2 2" xfId="37796"/>
    <cellStyle name="Normal 8 2 5 4 2 2 2" xfId="37797"/>
    <cellStyle name="Normal 8 2 5 4 2 3" xfId="37798"/>
    <cellStyle name="Normal 8 2 5 4 3" xfId="37799"/>
    <cellStyle name="Normal 8 2 5 4 3 2" xfId="37800"/>
    <cellStyle name="Normal 8 2 5 4 4" xfId="37801"/>
    <cellStyle name="Normal 8 2 5 5" xfId="37802"/>
    <cellStyle name="Normal 8 2 5 5 2" xfId="37803"/>
    <cellStyle name="Normal 8 2 5 5 2 2" xfId="37804"/>
    <cellStyle name="Normal 8 2 5 5 2 2 2" xfId="37805"/>
    <cellStyle name="Normal 8 2 5 5 2 3" xfId="37806"/>
    <cellStyle name="Normal 8 2 5 5 3" xfId="37807"/>
    <cellStyle name="Normal 8 2 5 5 3 2" xfId="37808"/>
    <cellStyle name="Normal 8 2 5 5 4" xfId="37809"/>
    <cellStyle name="Normal 8 2 5 6" xfId="37810"/>
    <cellStyle name="Normal 8 2 5 6 2" xfId="37811"/>
    <cellStyle name="Normal 8 2 5 6 2 2" xfId="37812"/>
    <cellStyle name="Normal 8 2 5 6 3" xfId="37813"/>
    <cellStyle name="Normal 8 2 5 7" xfId="37814"/>
    <cellStyle name="Normal 8 2 5 7 2" xfId="37815"/>
    <cellStyle name="Normal 8 2 5 8" xfId="37816"/>
    <cellStyle name="Normal 8 2 6" xfId="37817"/>
    <cellStyle name="Normal 8 2 6 2" xfId="37818"/>
    <cellStyle name="Normal 8 2 6 2 2" xfId="37819"/>
    <cellStyle name="Normal 8 2 6 2 2 2" xfId="37820"/>
    <cellStyle name="Normal 8 2 6 2 2 2 2" xfId="37821"/>
    <cellStyle name="Normal 8 2 6 2 2 2 2 2" xfId="37822"/>
    <cellStyle name="Normal 8 2 6 2 2 2 2 2 2" xfId="37823"/>
    <cellStyle name="Normal 8 2 6 2 2 2 2 3" xfId="37824"/>
    <cellStyle name="Normal 8 2 6 2 2 2 3" xfId="37825"/>
    <cellStyle name="Normal 8 2 6 2 2 2 3 2" xfId="37826"/>
    <cellStyle name="Normal 8 2 6 2 2 2 4" xfId="37827"/>
    <cellStyle name="Normal 8 2 6 2 2 3" xfId="37828"/>
    <cellStyle name="Normal 8 2 6 2 2 3 2" xfId="37829"/>
    <cellStyle name="Normal 8 2 6 2 2 3 2 2" xfId="37830"/>
    <cellStyle name="Normal 8 2 6 2 2 3 3" xfId="37831"/>
    <cellStyle name="Normal 8 2 6 2 2 4" xfId="37832"/>
    <cellStyle name="Normal 8 2 6 2 2 4 2" xfId="37833"/>
    <cellStyle name="Normal 8 2 6 2 2 5" xfId="37834"/>
    <cellStyle name="Normal 8 2 6 2 3" xfId="37835"/>
    <cellStyle name="Normal 8 2 6 2 3 2" xfId="37836"/>
    <cellStyle name="Normal 8 2 6 2 3 2 2" xfId="37837"/>
    <cellStyle name="Normal 8 2 6 2 3 2 2 2" xfId="37838"/>
    <cellStyle name="Normal 8 2 6 2 3 2 3" xfId="37839"/>
    <cellStyle name="Normal 8 2 6 2 3 3" xfId="37840"/>
    <cellStyle name="Normal 8 2 6 2 3 3 2" xfId="37841"/>
    <cellStyle name="Normal 8 2 6 2 3 4" xfId="37842"/>
    <cellStyle name="Normal 8 2 6 2 4" xfId="37843"/>
    <cellStyle name="Normal 8 2 6 2 4 2" xfId="37844"/>
    <cellStyle name="Normal 8 2 6 2 4 2 2" xfId="37845"/>
    <cellStyle name="Normal 8 2 6 2 4 2 2 2" xfId="37846"/>
    <cellStyle name="Normal 8 2 6 2 4 2 3" xfId="37847"/>
    <cellStyle name="Normal 8 2 6 2 4 3" xfId="37848"/>
    <cellStyle name="Normal 8 2 6 2 4 3 2" xfId="37849"/>
    <cellStyle name="Normal 8 2 6 2 4 4" xfId="37850"/>
    <cellStyle name="Normal 8 2 6 2 5" xfId="37851"/>
    <cellStyle name="Normal 8 2 6 2 5 2" xfId="37852"/>
    <cellStyle name="Normal 8 2 6 2 5 2 2" xfId="37853"/>
    <cellStyle name="Normal 8 2 6 2 5 3" xfId="37854"/>
    <cellStyle name="Normal 8 2 6 2 6" xfId="37855"/>
    <cellStyle name="Normal 8 2 6 2 6 2" xfId="37856"/>
    <cellStyle name="Normal 8 2 6 2 7" xfId="37857"/>
    <cellStyle name="Normal 8 2 6 3" xfId="37858"/>
    <cellStyle name="Normal 8 2 6 3 2" xfId="37859"/>
    <cellStyle name="Normal 8 2 6 3 2 2" xfId="37860"/>
    <cellStyle name="Normal 8 2 6 3 2 2 2" xfId="37861"/>
    <cellStyle name="Normal 8 2 6 3 2 2 2 2" xfId="37862"/>
    <cellStyle name="Normal 8 2 6 3 2 2 3" xfId="37863"/>
    <cellStyle name="Normal 8 2 6 3 2 3" xfId="37864"/>
    <cellStyle name="Normal 8 2 6 3 2 3 2" xfId="37865"/>
    <cellStyle name="Normal 8 2 6 3 2 4" xfId="37866"/>
    <cellStyle name="Normal 8 2 6 3 3" xfId="37867"/>
    <cellStyle name="Normal 8 2 6 3 3 2" xfId="37868"/>
    <cellStyle name="Normal 8 2 6 3 3 2 2" xfId="37869"/>
    <cellStyle name="Normal 8 2 6 3 3 3" xfId="37870"/>
    <cellStyle name="Normal 8 2 6 3 4" xfId="37871"/>
    <cellStyle name="Normal 8 2 6 3 4 2" xfId="37872"/>
    <cellStyle name="Normal 8 2 6 3 5" xfId="37873"/>
    <cellStyle name="Normal 8 2 6 4" xfId="37874"/>
    <cellStyle name="Normal 8 2 6 4 2" xfId="37875"/>
    <cellStyle name="Normal 8 2 6 4 2 2" xfId="37876"/>
    <cellStyle name="Normal 8 2 6 4 2 2 2" xfId="37877"/>
    <cellStyle name="Normal 8 2 6 4 2 3" xfId="37878"/>
    <cellStyle name="Normal 8 2 6 4 3" xfId="37879"/>
    <cellStyle name="Normal 8 2 6 4 3 2" xfId="37880"/>
    <cellStyle name="Normal 8 2 6 4 4" xfId="37881"/>
    <cellStyle name="Normal 8 2 6 5" xfId="37882"/>
    <cellStyle name="Normal 8 2 6 5 2" xfId="37883"/>
    <cellStyle name="Normal 8 2 6 5 2 2" xfId="37884"/>
    <cellStyle name="Normal 8 2 6 5 2 2 2" xfId="37885"/>
    <cellStyle name="Normal 8 2 6 5 2 3" xfId="37886"/>
    <cellStyle name="Normal 8 2 6 5 3" xfId="37887"/>
    <cellStyle name="Normal 8 2 6 5 3 2" xfId="37888"/>
    <cellStyle name="Normal 8 2 6 5 4" xfId="37889"/>
    <cellStyle name="Normal 8 2 6 6" xfId="37890"/>
    <cellStyle name="Normal 8 2 6 6 2" xfId="37891"/>
    <cellStyle name="Normal 8 2 6 6 2 2" xfId="37892"/>
    <cellStyle name="Normal 8 2 6 6 3" xfId="37893"/>
    <cellStyle name="Normal 8 2 6 7" xfId="37894"/>
    <cellStyle name="Normal 8 2 6 7 2" xfId="37895"/>
    <cellStyle name="Normal 8 2 6 8" xfId="37896"/>
    <cellStyle name="Normal 8 2 7" xfId="37897"/>
    <cellStyle name="Normal 8 2 7 2" xfId="37898"/>
    <cellStyle name="Normal 8 2 7 2 2" xfId="37899"/>
    <cellStyle name="Normal 8 2 7 2 2 2" xfId="37900"/>
    <cellStyle name="Normal 8 2 7 2 2 2 2" xfId="37901"/>
    <cellStyle name="Normal 8 2 7 2 2 2 2 2" xfId="37902"/>
    <cellStyle name="Normal 8 2 7 2 2 2 3" xfId="37903"/>
    <cellStyle name="Normal 8 2 7 2 2 3" xfId="37904"/>
    <cellStyle name="Normal 8 2 7 2 2 3 2" xfId="37905"/>
    <cellStyle name="Normal 8 2 7 2 2 4" xfId="37906"/>
    <cellStyle name="Normal 8 2 7 2 3" xfId="37907"/>
    <cellStyle name="Normal 8 2 7 2 3 2" xfId="37908"/>
    <cellStyle name="Normal 8 2 7 2 3 2 2" xfId="37909"/>
    <cellStyle name="Normal 8 2 7 2 3 3" xfId="37910"/>
    <cellStyle name="Normal 8 2 7 2 4" xfId="37911"/>
    <cellStyle name="Normal 8 2 7 2 4 2" xfId="37912"/>
    <cellStyle name="Normal 8 2 7 2 5" xfId="37913"/>
    <cellStyle name="Normal 8 2 7 3" xfId="37914"/>
    <cellStyle name="Normal 8 2 7 3 2" xfId="37915"/>
    <cellStyle name="Normal 8 2 7 3 2 2" xfId="37916"/>
    <cellStyle name="Normal 8 2 7 3 2 2 2" xfId="37917"/>
    <cellStyle name="Normal 8 2 7 3 2 3" xfId="37918"/>
    <cellStyle name="Normal 8 2 7 3 3" xfId="37919"/>
    <cellStyle name="Normal 8 2 7 3 3 2" xfId="37920"/>
    <cellStyle name="Normal 8 2 7 3 4" xfId="37921"/>
    <cellStyle name="Normal 8 2 7 4" xfId="37922"/>
    <cellStyle name="Normal 8 2 7 4 2" xfId="37923"/>
    <cellStyle name="Normal 8 2 7 4 2 2" xfId="37924"/>
    <cellStyle name="Normal 8 2 7 4 2 2 2" xfId="37925"/>
    <cellStyle name="Normal 8 2 7 4 2 3" xfId="37926"/>
    <cellStyle name="Normal 8 2 7 4 3" xfId="37927"/>
    <cellStyle name="Normal 8 2 7 4 3 2" xfId="37928"/>
    <cellStyle name="Normal 8 2 7 4 4" xfId="37929"/>
    <cellStyle name="Normal 8 2 7 5" xfId="37930"/>
    <cellStyle name="Normal 8 2 7 5 2" xfId="37931"/>
    <cellStyle name="Normal 8 2 7 5 2 2" xfId="37932"/>
    <cellStyle name="Normal 8 2 7 5 3" xfId="37933"/>
    <cellStyle name="Normal 8 2 7 6" xfId="37934"/>
    <cellStyle name="Normal 8 2 7 6 2" xfId="37935"/>
    <cellStyle name="Normal 8 2 7 7" xfId="37936"/>
    <cellStyle name="Normal 8 2 8" xfId="37937"/>
    <cellStyle name="Normal 8 2 8 2" xfId="37938"/>
    <cellStyle name="Normal 8 2 8 2 2" xfId="37939"/>
    <cellStyle name="Normal 8 2 8 2 2 2" xfId="37940"/>
    <cellStyle name="Normal 8 2 8 2 2 2 2" xfId="37941"/>
    <cellStyle name="Normal 8 2 8 2 2 3" xfId="37942"/>
    <cellStyle name="Normal 8 2 8 2 3" xfId="37943"/>
    <cellStyle name="Normal 8 2 8 2 3 2" xfId="37944"/>
    <cellStyle name="Normal 8 2 8 2 4" xfId="37945"/>
    <cellStyle name="Normal 8 2 8 3" xfId="37946"/>
    <cellStyle name="Normal 8 2 8 3 2" xfId="37947"/>
    <cellStyle name="Normal 8 2 8 3 2 2" xfId="37948"/>
    <cellStyle name="Normal 8 2 8 3 2 2 2" xfId="37949"/>
    <cellStyle name="Normal 8 2 8 3 2 3" xfId="37950"/>
    <cellStyle name="Normal 8 2 8 3 3" xfId="37951"/>
    <cellStyle name="Normal 8 2 8 3 3 2" xfId="37952"/>
    <cellStyle name="Normal 8 2 8 3 4" xfId="37953"/>
    <cellStyle name="Normal 8 2 8 4" xfId="37954"/>
    <cellStyle name="Normal 8 2 8 4 2" xfId="37955"/>
    <cellStyle name="Normal 8 2 8 4 2 2" xfId="37956"/>
    <cellStyle name="Normal 8 2 8 4 3" xfId="37957"/>
    <cellStyle name="Normal 8 2 8 5" xfId="37958"/>
    <cellStyle name="Normal 8 2 8 5 2" xfId="37959"/>
    <cellStyle name="Normal 8 2 8 6" xfId="37960"/>
    <cellStyle name="Normal 8 2 9" xfId="37961"/>
    <cellStyle name="Normal 8 2 9 2" xfId="37962"/>
    <cellStyle name="Normal 8 2 9 2 2" xfId="37963"/>
    <cellStyle name="Normal 8 2 9 2 2 2" xfId="37964"/>
    <cellStyle name="Normal 8 2 9 2 3" xfId="37965"/>
    <cellStyle name="Normal 8 2 9 3" xfId="37966"/>
    <cellStyle name="Normal 8 2 9 3 2" xfId="37967"/>
    <cellStyle name="Normal 8 2 9 4" xfId="37968"/>
    <cellStyle name="Normal 8 3" xfId="37969"/>
    <cellStyle name="Normal 8 3 10" xfId="37970"/>
    <cellStyle name="Normal 8 3 10 2" xfId="37971"/>
    <cellStyle name="Normal 8 3 10 2 2" xfId="37972"/>
    <cellStyle name="Normal 8 3 10 3" xfId="37973"/>
    <cellStyle name="Normal 8 3 11" xfId="37974"/>
    <cellStyle name="Normal 8 3 11 2" xfId="37975"/>
    <cellStyle name="Normal 8 3 12" xfId="37976"/>
    <cellStyle name="Normal 8 3 13" xfId="37977"/>
    <cellStyle name="Normal 8 3 2" xfId="37978"/>
    <cellStyle name="Normal 8 3 2 2" xfId="37979"/>
    <cellStyle name="Normal 8 3 2 2 2" xfId="37980"/>
    <cellStyle name="Normal 8 3 2 2 2 2" xfId="37981"/>
    <cellStyle name="Normal 8 3 2 2 2 2 2" xfId="37982"/>
    <cellStyle name="Normal 8 3 2 2 2 2 2 2" xfId="37983"/>
    <cellStyle name="Normal 8 3 2 2 2 2 2 2 2" xfId="37984"/>
    <cellStyle name="Normal 8 3 2 2 2 2 2 3" xfId="37985"/>
    <cellStyle name="Normal 8 3 2 2 2 2 3" xfId="37986"/>
    <cellStyle name="Normal 8 3 2 2 2 2 3 2" xfId="37987"/>
    <cellStyle name="Normal 8 3 2 2 2 2 4" xfId="37988"/>
    <cellStyle name="Normal 8 3 2 2 2 3" xfId="37989"/>
    <cellStyle name="Normal 8 3 2 2 2 3 2" xfId="37990"/>
    <cellStyle name="Normal 8 3 2 2 2 3 2 2" xfId="37991"/>
    <cellStyle name="Normal 8 3 2 2 2 3 3" xfId="37992"/>
    <cellStyle name="Normal 8 3 2 2 2 4" xfId="37993"/>
    <cellStyle name="Normal 8 3 2 2 2 4 2" xfId="37994"/>
    <cellStyle name="Normal 8 3 2 2 2 5" xfId="37995"/>
    <cellStyle name="Normal 8 3 2 2 3" xfId="37996"/>
    <cellStyle name="Normal 8 3 2 2 3 2" xfId="37997"/>
    <cellStyle name="Normal 8 3 2 2 3 2 2" xfId="37998"/>
    <cellStyle name="Normal 8 3 2 2 3 2 2 2" xfId="37999"/>
    <cellStyle name="Normal 8 3 2 2 3 2 3" xfId="38000"/>
    <cellStyle name="Normal 8 3 2 2 3 3" xfId="38001"/>
    <cellStyle name="Normal 8 3 2 2 3 3 2" xfId="38002"/>
    <cellStyle name="Normal 8 3 2 2 3 4" xfId="38003"/>
    <cellStyle name="Normal 8 3 2 2 4" xfId="38004"/>
    <cellStyle name="Normal 8 3 2 2 4 2" xfId="38005"/>
    <cellStyle name="Normal 8 3 2 2 4 2 2" xfId="38006"/>
    <cellStyle name="Normal 8 3 2 2 4 2 2 2" xfId="38007"/>
    <cellStyle name="Normal 8 3 2 2 4 2 3" xfId="38008"/>
    <cellStyle name="Normal 8 3 2 2 4 3" xfId="38009"/>
    <cellStyle name="Normal 8 3 2 2 4 3 2" xfId="38010"/>
    <cellStyle name="Normal 8 3 2 2 4 4" xfId="38011"/>
    <cellStyle name="Normal 8 3 2 2 5" xfId="38012"/>
    <cellStyle name="Normal 8 3 2 2 5 2" xfId="38013"/>
    <cellStyle name="Normal 8 3 2 2 5 2 2" xfId="38014"/>
    <cellStyle name="Normal 8 3 2 2 5 3" xfId="38015"/>
    <cellStyle name="Normal 8 3 2 2 6" xfId="38016"/>
    <cellStyle name="Normal 8 3 2 2 6 2" xfId="38017"/>
    <cellStyle name="Normal 8 3 2 2 7" xfId="38018"/>
    <cellStyle name="Normal 8 3 2 3" xfId="38019"/>
    <cellStyle name="Normal 8 3 2 3 2" xfId="38020"/>
    <cellStyle name="Normal 8 3 2 3 2 2" xfId="38021"/>
    <cellStyle name="Normal 8 3 2 3 2 2 2" xfId="38022"/>
    <cellStyle name="Normal 8 3 2 3 2 2 2 2" xfId="38023"/>
    <cellStyle name="Normal 8 3 2 3 2 2 3" xfId="38024"/>
    <cellStyle name="Normal 8 3 2 3 2 3" xfId="38025"/>
    <cellStyle name="Normal 8 3 2 3 2 3 2" xfId="38026"/>
    <cellStyle name="Normal 8 3 2 3 2 4" xfId="38027"/>
    <cellStyle name="Normal 8 3 2 3 3" xfId="38028"/>
    <cellStyle name="Normal 8 3 2 3 3 2" xfId="38029"/>
    <cellStyle name="Normal 8 3 2 3 3 2 2" xfId="38030"/>
    <cellStyle name="Normal 8 3 2 3 3 2 2 2" xfId="38031"/>
    <cellStyle name="Normal 8 3 2 3 3 2 3" xfId="38032"/>
    <cellStyle name="Normal 8 3 2 3 3 3" xfId="38033"/>
    <cellStyle name="Normal 8 3 2 3 3 3 2" xfId="38034"/>
    <cellStyle name="Normal 8 3 2 3 3 4" xfId="38035"/>
    <cellStyle name="Normal 8 3 2 3 4" xfId="38036"/>
    <cellStyle name="Normal 8 3 2 3 4 2" xfId="38037"/>
    <cellStyle name="Normal 8 3 2 3 4 2 2" xfId="38038"/>
    <cellStyle name="Normal 8 3 2 3 4 3" xfId="38039"/>
    <cellStyle name="Normal 8 3 2 3 5" xfId="38040"/>
    <cellStyle name="Normal 8 3 2 3 5 2" xfId="38041"/>
    <cellStyle name="Normal 8 3 2 3 6" xfId="38042"/>
    <cellStyle name="Normal 8 3 2 4" xfId="38043"/>
    <cellStyle name="Normal 8 3 2 4 2" xfId="38044"/>
    <cellStyle name="Normal 8 3 2 4 2 2" xfId="38045"/>
    <cellStyle name="Normal 8 3 2 4 2 2 2" xfId="38046"/>
    <cellStyle name="Normal 8 3 2 4 2 3" xfId="38047"/>
    <cellStyle name="Normal 8 3 2 4 3" xfId="38048"/>
    <cellStyle name="Normal 8 3 2 4 3 2" xfId="38049"/>
    <cellStyle name="Normal 8 3 2 4 4" xfId="38050"/>
    <cellStyle name="Normal 8 3 2 5" xfId="38051"/>
    <cellStyle name="Normal 8 3 2 5 2" xfId="38052"/>
    <cellStyle name="Normal 8 3 2 5 2 2" xfId="38053"/>
    <cellStyle name="Normal 8 3 2 5 2 2 2" xfId="38054"/>
    <cellStyle name="Normal 8 3 2 5 2 3" xfId="38055"/>
    <cellStyle name="Normal 8 3 2 5 3" xfId="38056"/>
    <cellStyle name="Normal 8 3 2 5 3 2" xfId="38057"/>
    <cellStyle name="Normal 8 3 2 5 4" xfId="38058"/>
    <cellStyle name="Normal 8 3 2 6" xfId="38059"/>
    <cellStyle name="Normal 8 3 2 6 2" xfId="38060"/>
    <cellStyle name="Normal 8 3 2 6 2 2" xfId="38061"/>
    <cellStyle name="Normal 8 3 2 6 3" xfId="38062"/>
    <cellStyle name="Normal 8 3 2 7" xfId="38063"/>
    <cellStyle name="Normal 8 3 2 7 2" xfId="38064"/>
    <cellStyle name="Normal 8 3 2 8" xfId="38065"/>
    <cellStyle name="Normal 8 3 2 9" xfId="38066"/>
    <cellStyle name="Normal 8 3 3" xfId="38067"/>
    <cellStyle name="Normal 8 3 3 2" xfId="38068"/>
    <cellStyle name="Normal 8 3 3 2 2" xfId="38069"/>
    <cellStyle name="Normal 8 3 3 2 2 2" xfId="38070"/>
    <cellStyle name="Normal 8 3 3 2 2 2 2" xfId="38071"/>
    <cellStyle name="Normal 8 3 3 2 2 2 2 2" xfId="38072"/>
    <cellStyle name="Normal 8 3 3 2 2 2 2 2 2" xfId="38073"/>
    <cellStyle name="Normal 8 3 3 2 2 2 2 3" xfId="38074"/>
    <cellStyle name="Normal 8 3 3 2 2 2 3" xfId="38075"/>
    <cellStyle name="Normal 8 3 3 2 2 2 3 2" xfId="38076"/>
    <cellStyle name="Normal 8 3 3 2 2 2 4" xfId="38077"/>
    <cellStyle name="Normal 8 3 3 2 2 3" xfId="38078"/>
    <cellStyle name="Normal 8 3 3 2 2 3 2" xfId="38079"/>
    <cellStyle name="Normal 8 3 3 2 2 3 2 2" xfId="38080"/>
    <cellStyle name="Normal 8 3 3 2 2 3 3" xfId="38081"/>
    <cellStyle name="Normal 8 3 3 2 2 4" xfId="38082"/>
    <cellStyle name="Normal 8 3 3 2 2 4 2" xfId="38083"/>
    <cellStyle name="Normal 8 3 3 2 2 5" xfId="38084"/>
    <cellStyle name="Normal 8 3 3 2 3" xfId="38085"/>
    <cellStyle name="Normal 8 3 3 2 3 2" xfId="38086"/>
    <cellStyle name="Normal 8 3 3 2 3 2 2" xfId="38087"/>
    <cellStyle name="Normal 8 3 3 2 3 2 2 2" xfId="38088"/>
    <cellStyle name="Normal 8 3 3 2 3 2 3" xfId="38089"/>
    <cellStyle name="Normal 8 3 3 2 3 3" xfId="38090"/>
    <cellStyle name="Normal 8 3 3 2 3 3 2" xfId="38091"/>
    <cellStyle name="Normal 8 3 3 2 3 4" xfId="38092"/>
    <cellStyle name="Normal 8 3 3 2 4" xfId="38093"/>
    <cellStyle name="Normal 8 3 3 2 4 2" xfId="38094"/>
    <cellStyle name="Normal 8 3 3 2 4 2 2" xfId="38095"/>
    <cellStyle name="Normal 8 3 3 2 4 2 2 2" xfId="38096"/>
    <cellStyle name="Normal 8 3 3 2 4 2 3" xfId="38097"/>
    <cellStyle name="Normal 8 3 3 2 4 3" xfId="38098"/>
    <cellStyle name="Normal 8 3 3 2 4 3 2" xfId="38099"/>
    <cellStyle name="Normal 8 3 3 2 4 4" xfId="38100"/>
    <cellStyle name="Normal 8 3 3 2 5" xfId="38101"/>
    <cellStyle name="Normal 8 3 3 2 5 2" xfId="38102"/>
    <cellStyle name="Normal 8 3 3 2 5 2 2" xfId="38103"/>
    <cellStyle name="Normal 8 3 3 2 5 3" xfId="38104"/>
    <cellStyle name="Normal 8 3 3 2 6" xfId="38105"/>
    <cellStyle name="Normal 8 3 3 2 6 2" xfId="38106"/>
    <cellStyle name="Normal 8 3 3 2 7" xfId="38107"/>
    <cellStyle name="Normal 8 3 3 3" xfId="38108"/>
    <cellStyle name="Normal 8 3 3 3 2" xfId="38109"/>
    <cellStyle name="Normal 8 3 3 3 2 2" xfId="38110"/>
    <cellStyle name="Normal 8 3 3 3 2 2 2" xfId="38111"/>
    <cellStyle name="Normal 8 3 3 3 2 2 2 2" xfId="38112"/>
    <cellStyle name="Normal 8 3 3 3 2 2 3" xfId="38113"/>
    <cellStyle name="Normal 8 3 3 3 2 3" xfId="38114"/>
    <cellStyle name="Normal 8 3 3 3 2 3 2" xfId="38115"/>
    <cellStyle name="Normal 8 3 3 3 2 4" xfId="38116"/>
    <cellStyle name="Normal 8 3 3 3 3" xfId="38117"/>
    <cellStyle name="Normal 8 3 3 3 3 2" xfId="38118"/>
    <cellStyle name="Normal 8 3 3 3 3 2 2" xfId="38119"/>
    <cellStyle name="Normal 8 3 3 3 3 2 2 2" xfId="38120"/>
    <cellStyle name="Normal 8 3 3 3 3 2 3" xfId="38121"/>
    <cellStyle name="Normal 8 3 3 3 3 3" xfId="38122"/>
    <cellStyle name="Normal 8 3 3 3 3 3 2" xfId="38123"/>
    <cellStyle name="Normal 8 3 3 3 3 4" xfId="38124"/>
    <cellStyle name="Normal 8 3 3 3 4" xfId="38125"/>
    <cellStyle name="Normal 8 3 3 3 4 2" xfId="38126"/>
    <cellStyle name="Normal 8 3 3 3 4 2 2" xfId="38127"/>
    <cellStyle name="Normal 8 3 3 3 4 3" xfId="38128"/>
    <cellStyle name="Normal 8 3 3 3 5" xfId="38129"/>
    <cellStyle name="Normal 8 3 3 3 5 2" xfId="38130"/>
    <cellStyle name="Normal 8 3 3 3 6" xfId="38131"/>
    <cellStyle name="Normal 8 3 3 4" xfId="38132"/>
    <cellStyle name="Normal 8 3 3 4 2" xfId="38133"/>
    <cellStyle name="Normal 8 3 3 4 2 2" xfId="38134"/>
    <cellStyle name="Normal 8 3 3 4 2 2 2" xfId="38135"/>
    <cellStyle name="Normal 8 3 3 4 2 3" xfId="38136"/>
    <cellStyle name="Normal 8 3 3 4 3" xfId="38137"/>
    <cellStyle name="Normal 8 3 3 4 3 2" xfId="38138"/>
    <cellStyle name="Normal 8 3 3 4 4" xfId="38139"/>
    <cellStyle name="Normal 8 3 3 5" xfId="38140"/>
    <cellStyle name="Normal 8 3 3 5 2" xfId="38141"/>
    <cellStyle name="Normal 8 3 3 5 2 2" xfId="38142"/>
    <cellStyle name="Normal 8 3 3 5 2 2 2" xfId="38143"/>
    <cellStyle name="Normal 8 3 3 5 2 3" xfId="38144"/>
    <cellStyle name="Normal 8 3 3 5 3" xfId="38145"/>
    <cellStyle name="Normal 8 3 3 5 3 2" xfId="38146"/>
    <cellStyle name="Normal 8 3 3 5 4" xfId="38147"/>
    <cellStyle name="Normal 8 3 3 6" xfId="38148"/>
    <cellStyle name="Normal 8 3 3 6 2" xfId="38149"/>
    <cellStyle name="Normal 8 3 3 6 2 2" xfId="38150"/>
    <cellStyle name="Normal 8 3 3 6 3" xfId="38151"/>
    <cellStyle name="Normal 8 3 3 7" xfId="38152"/>
    <cellStyle name="Normal 8 3 3 7 2" xfId="38153"/>
    <cellStyle name="Normal 8 3 3 8" xfId="38154"/>
    <cellStyle name="Normal 8 3 3 9" xfId="38155"/>
    <cellStyle name="Normal 8 3 4" xfId="38156"/>
    <cellStyle name="Normal 8 3 4 2" xfId="38157"/>
    <cellStyle name="Normal 8 3 4 2 2" xfId="38158"/>
    <cellStyle name="Normal 8 3 4 2 2 2" xfId="38159"/>
    <cellStyle name="Normal 8 3 4 2 2 2 2" xfId="38160"/>
    <cellStyle name="Normal 8 3 4 2 2 2 2 2" xfId="38161"/>
    <cellStyle name="Normal 8 3 4 2 2 2 2 2 2" xfId="38162"/>
    <cellStyle name="Normal 8 3 4 2 2 2 2 3" xfId="38163"/>
    <cellStyle name="Normal 8 3 4 2 2 2 3" xfId="38164"/>
    <cellStyle name="Normal 8 3 4 2 2 2 3 2" xfId="38165"/>
    <cellStyle name="Normal 8 3 4 2 2 2 4" xfId="38166"/>
    <cellStyle name="Normal 8 3 4 2 2 3" xfId="38167"/>
    <cellStyle name="Normal 8 3 4 2 2 3 2" xfId="38168"/>
    <cellStyle name="Normal 8 3 4 2 2 3 2 2" xfId="38169"/>
    <cellStyle name="Normal 8 3 4 2 2 3 3" xfId="38170"/>
    <cellStyle name="Normal 8 3 4 2 2 4" xfId="38171"/>
    <cellStyle name="Normal 8 3 4 2 2 4 2" xfId="38172"/>
    <cellStyle name="Normal 8 3 4 2 2 5" xfId="38173"/>
    <cellStyle name="Normal 8 3 4 2 3" xfId="38174"/>
    <cellStyle name="Normal 8 3 4 2 3 2" xfId="38175"/>
    <cellStyle name="Normal 8 3 4 2 3 2 2" xfId="38176"/>
    <cellStyle name="Normal 8 3 4 2 3 2 2 2" xfId="38177"/>
    <cellStyle name="Normal 8 3 4 2 3 2 3" xfId="38178"/>
    <cellStyle name="Normal 8 3 4 2 3 3" xfId="38179"/>
    <cellStyle name="Normal 8 3 4 2 3 3 2" xfId="38180"/>
    <cellStyle name="Normal 8 3 4 2 3 4" xfId="38181"/>
    <cellStyle name="Normal 8 3 4 2 4" xfId="38182"/>
    <cellStyle name="Normal 8 3 4 2 4 2" xfId="38183"/>
    <cellStyle name="Normal 8 3 4 2 4 2 2" xfId="38184"/>
    <cellStyle name="Normal 8 3 4 2 4 2 2 2" xfId="38185"/>
    <cellStyle name="Normal 8 3 4 2 4 2 3" xfId="38186"/>
    <cellStyle name="Normal 8 3 4 2 4 3" xfId="38187"/>
    <cellStyle name="Normal 8 3 4 2 4 3 2" xfId="38188"/>
    <cellStyle name="Normal 8 3 4 2 4 4" xfId="38189"/>
    <cellStyle name="Normal 8 3 4 2 5" xfId="38190"/>
    <cellStyle name="Normal 8 3 4 2 5 2" xfId="38191"/>
    <cellStyle name="Normal 8 3 4 2 5 2 2" xfId="38192"/>
    <cellStyle name="Normal 8 3 4 2 5 3" xfId="38193"/>
    <cellStyle name="Normal 8 3 4 2 6" xfId="38194"/>
    <cellStyle name="Normal 8 3 4 2 6 2" xfId="38195"/>
    <cellStyle name="Normal 8 3 4 2 7" xfId="38196"/>
    <cellStyle name="Normal 8 3 4 3" xfId="38197"/>
    <cellStyle name="Normal 8 3 4 3 2" xfId="38198"/>
    <cellStyle name="Normal 8 3 4 3 2 2" xfId="38199"/>
    <cellStyle name="Normal 8 3 4 3 2 2 2" xfId="38200"/>
    <cellStyle name="Normal 8 3 4 3 2 2 2 2" xfId="38201"/>
    <cellStyle name="Normal 8 3 4 3 2 2 3" xfId="38202"/>
    <cellStyle name="Normal 8 3 4 3 2 3" xfId="38203"/>
    <cellStyle name="Normal 8 3 4 3 2 3 2" xfId="38204"/>
    <cellStyle name="Normal 8 3 4 3 2 4" xfId="38205"/>
    <cellStyle name="Normal 8 3 4 3 3" xfId="38206"/>
    <cellStyle name="Normal 8 3 4 3 3 2" xfId="38207"/>
    <cellStyle name="Normal 8 3 4 3 3 2 2" xfId="38208"/>
    <cellStyle name="Normal 8 3 4 3 3 3" xfId="38209"/>
    <cellStyle name="Normal 8 3 4 3 4" xfId="38210"/>
    <cellStyle name="Normal 8 3 4 3 4 2" xfId="38211"/>
    <cellStyle name="Normal 8 3 4 3 5" xfId="38212"/>
    <cellStyle name="Normal 8 3 4 4" xfId="38213"/>
    <cellStyle name="Normal 8 3 4 4 2" xfId="38214"/>
    <cellStyle name="Normal 8 3 4 4 2 2" xfId="38215"/>
    <cellStyle name="Normal 8 3 4 4 2 2 2" xfId="38216"/>
    <cellStyle name="Normal 8 3 4 4 2 3" xfId="38217"/>
    <cellStyle name="Normal 8 3 4 4 3" xfId="38218"/>
    <cellStyle name="Normal 8 3 4 4 3 2" xfId="38219"/>
    <cellStyle name="Normal 8 3 4 4 4" xfId="38220"/>
    <cellStyle name="Normal 8 3 4 5" xfId="38221"/>
    <cellStyle name="Normal 8 3 4 5 2" xfId="38222"/>
    <cellStyle name="Normal 8 3 4 5 2 2" xfId="38223"/>
    <cellStyle name="Normal 8 3 4 5 2 2 2" xfId="38224"/>
    <cellStyle name="Normal 8 3 4 5 2 3" xfId="38225"/>
    <cellStyle name="Normal 8 3 4 5 3" xfId="38226"/>
    <cellStyle name="Normal 8 3 4 5 3 2" xfId="38227"/>
    <cellStyle name="Normal 8 3 4 5 4" xfId="38228"/>
    <cellStyle name="Normal 8 3 4 6" xfId="38229"/>
    <cellStyle name="Normal 8 3 4 6 2" xfId="38230"/>
    <cellStyle name="Normal 8 3 4 6 2 2" xfId="38231"/>
    <cellStyle name="Normal 8 3 4 6 3" xfId="38232"/>
    <cellStyle name="Normal 8 3 4 7" xfId="38233"/>
    <cellStyle name="Normal 8 3 4 7 2" xfId="38234"/>
    <cellStyle name="Normal 8 3 4 8" xfId="38235"/>
    <cellStyle name="Normal 8 3 5" xfId="38236"/>
    <cellStyle name="Normal 8 3 5 2" xfId="38237"/>
    <cellStyle name="Normal 8 3 5 2 2" xfId="38238"/>
    <cellStyle name="Normal 8 3 5 2 2 2" xfId="38239"/>
    <cellStyle name="Normal 8 3 5 2 2 2 2" xfId="38240"/>
    <cellStyle name="Normal 8 3 5 2 2 2 2 2" xfId="38241"/>
    <cellStyle name="Normal 8 3 5 2 2 2 2 2 2" xfId="38242"/>
    <cellStyle name="Normal 8 3 5 2 2 2 2 3" xfId="38243"/>
    <cellStyle name="Normal 8 3 5 2 2 2 3" xfId="38244"/>
    <cellStyle name="Normal 8 3 5 2 2 2 3 2" xfId="38245"/>
    <cellStyle name="Normal 8 3 5 2 2 2 4" xfId="38246"/>
    <cellStyle name="Normal 8 3 5 2 2 3" xfId="38247"/>
    <cellStyle name="Normal 8 3 5 2 2 3 2" xfId="38248"/>
    <cellStyle name="Normal 8 3 5 2 2 3 2 2" xfId="38249"/>
    <cellStyle name="Normal 8 3 5 2 2 3 3" xfId="38250"/>
    <cellStyle name="Normal 8 3 5 2 2 4" xfId="38251"/>
    <cellStyle name="Normal 8 3 5 2 2 4 2" xfId="38252"/>
    <cellStyle name="Normal 8 3 5 2 2 5" xfId="38253"/>
    <cellStyle name="Normal 8 3 5 2 3" xfId="38254"/>
    <cellStyle name="Normal 8 3 5 2 3 2" xfId="38255"/>
    <cellStyle name="Normal 8 3 5 2 3 2 2" xfId="38256"/>
    <cellStyle name="Normal 8 3 5 2 3 2 2 2" xfId="38257"/>
    <cellStyle name="Normal 8 3 5 2 3 2 3" xfId="38258"/>
    <cellStyle name="Normal 8 3 5 2 3 3" xfId="38259"/>
    <cellStyle name="Normal 8 3 5 2 3 3 2" xfId="38260"/>
    <cellStyle name="Normal 8 3 5 2 3 4" xfId="38261"/>
    <cellStyle name="Normal 8 3 5 2 4" xfId="38262"/>
    <cellStyle name="Normal 8 3 5 2 4 2" xfId="38263"/>
    <cellStyle name="Normal 8 3 5 2 4 2 2" xfId="38264"/>
    <cellStyle name="Normal 8 3 5 2 4 2 2 2" xfId="38265"/>
    <cellStyle name="Normal 8 3 5 2 4 2 3" xfId="38266"/>
    <cellStyle name="Normal 8 3 5 2 4 3" xfId="38267"/>
    <cellStyle name="Normal 8 3 5 2 4 3 2" xfId="38268"/>
    <cellStyle name="Normal 8 3 5 2 4 4" xfId="38269"/>
    <cellStyle name="Normal 8 3 5 2 5" xfId="38270"/>
    <cellStyle name="Normal 8 3 5 2 5 2" xfId="38271"/>
    <cellStyle name="Normal 8 3 5 2 5 2 2" xfId="38272"/>
    <cellStyle name="Normal 8 3 5 2 5 3" xfId="38273"/>
    <cellStyle name="Normal 8 3 5 2 6" xfId="38274"/>
    <cellStyle name="Normal 8 3 5 2 6 2" xfId="38275"/>
    <cellStyle name="Normal 8 3 5 2 7" xfId="38276"/>
    <cellStyle name="Normal 8 3 5 3" xfId="38277"/>
    <cellStyle name="Normal 8 3 5 3 2" xfId="38278"/>
    <cellStyle name="Normal 8 3 5 3 2 2" xfId="38279"/>
    <cellStyle name="Normal 8 3 5 3 2 2 2" xfId="38280"/>
    <cellStyle name="Normal 8 3 5 3 2 2 2 2" xfId="38281"/>
    <cellStyle name="Normal 8 3 5 3 2 2 3" xfId="38282"/>
    <cellStyle name="Normal 8 3 5 3 2 3" xfId="38283"/>
    <cellStyle name="Normal 8 3 5 3 2 3 2" xfId="38284"/>
    <cellStyle name="Normal 8 3 5 3 2 4" xfId="38285"/>
    <cellStyle name="Normal 8 3 5 3 3" xfId="38286"/>
    <cellStyle name="Normal 8 3 5 3 3 2" xfId="38287"/>
    <cellStyle name="Normal 8 3 5 3 3 2 2" xfId="38288"/>
    <cellStyle name="Normal 8 3 5 3 3 3" xfId="38289"/>
    <cellStyle name="Normal 8 3 5 3 4" xfId="38290"/>
    <cellStyle name="Normal 8 3 5 3 4 2" xfId="38291"/>
    <cellStyle name="Normal 8 3 5 3 5" xfId="38292"/>
    <cellStyle name="Normal 8 3 5 4" xfId="38293"/>
    <cellStyle name="Normal 8 3 5 4 2" xfId="38294"/>
    <cellStyle name="Normal 8 3 5 4 2 2" xfId="38295"/>
    <cellStyle name="Normal 8 3 5 4 2 2 2" xfId="38296"/>
    <cellStyle name="Normal 8 3 5 4 2 3" xfId="38297"/>
    <cellStyle name="Normal 8 3 5 4 3" xfId="38298"/>
    <cellStyle name="Normal 8 3 5 4 3 2" xfId="38299"/>
    <cellStyle name="Normal 8 3 5 4 4" xfId="38300"/>
    <cellStyle name="Normal 8 3 5 5" xfId="38301"/>
    <cellStyle name="Normal 8 3 5 5 2" xfId="38302"/>
    <cellStyle name="Normal 8 3 5 5 2 2" xfId="38303"/>
    <cellStyle name="Normal 8 3 5 5 2 2 2" xfId="38304"/>
    <cellStyle name="Normal 8 3 5 5 2 3" xfId="38305"/>
    <cellStyle name="Normal 8 3 5 5 3" xfId="38306"/>
    <cellStyle name="Normal 8 3 5 5 3 2" xfId="38307"/>
    <cellStyle name="Normal 8 3 5 5 4" xfId="38308"/>
    <cellStyle name="Normal 8 3 5 6" xfId="38309"/>
    <cellStyle name="Normal 8 3 5 6 2" xfId="38310"/>
    <cellStyle name="Normal 8 3 5 6 2 2" xfId="38311"/>
    <cellStyle name="Normal 8 3 5 6 3" xfId="38312"/>
    <cellStyle name="Normal 8 3 5 7" xfId="38313"/>
    <cellStyle name="Normal 8 3 5 7 2" xfId="38314"/>
    <cellStyle name="Normal 8 3 5 8" xfId="38315"/>
    <cellStyle name="Normal 8 3 6" xfId="38316"/>
    <cellStyle name="Normal 8 3 6 2" xfId="38317"/>
    <cellStyle name="Normal 8 3 6 2 2" xfId="38318"/>
    <cellStyle name="Normal 8 3 6 2 2 2" xfId="38319"/>
    <cellStyle name="Normal 8 3 6 2 2 2 2" xfId="38320"/>
    <cellStyle name="Normal 8 3 6 2 2 2 2 2" xfId="38321"/>
    <cellStyle name="Normal 8 3 6 2 2 2 3" xfId="38322"/>
    <cellStyle name="Normal 8 3 6 2 2 3" xfId="38323"/>
    <cellStyle name="Normal 8 3 6 2 2 3 2" xfId="38324"/>
    <cellStyle name="Normal 8 3 6 2 2 4" xfId="38325"/>
    <cellStyle name="Normal 8 3 6 2 3" xfId="38326"/>
    <cellStyle name="Normal 8 3 6 2 3 2" xfId="38327"/>
    <cellStyle name="Normal 8 3 6 2 3 2 2" xfId="38328"/>
    <cellStyle name="Normal 8 3 6 2 3 3" xfId="38329"/>
    <cellStyle name="Normal 8 3 6 2 4" xfId="38330"/>
    <cellStyle name="Normal 8 3 6 2 4 2" xfId="38331"/>
    <cellStyle name="Normal 8 3 6 2 5" xfId="38332"/>
    <cellStyle name="Normal 8 3 6 3" xfId="38333"/>
    <cellStyle name="Normal 8 3 6 3 2" xfId="38334"/>
    <cellStyle name="Normal 8 3 6 3 2 2" xfId="38335"/>
    <cellStyle name="Normal 8 3 6 3 2 2 2" xfId="38336"/>
    <cellStyle name="Normal 8 3 6 3 2 3" xfId="38337"/>
    <cellStyle name="Normal 8 3 6 3 3" xfId="38338"/>
    <cellStyle name="Normal 8 3 6 3 3 2" xfId="38339"/>
    <cellStyle name="Normal 8 3 6 3 4" xfId="38340"/>
    <cellStyle name="Normal 8 3 6 4" xfId="38341"/>
    <cellStyle name="Normal 8 3 6 4 2" xfId="38342"/>
    <cellStyle name="Normal 8 3 6 4 2 2" xfId="38343"/>
    <cellStyle name="Normal 8 3 6 4 2 2 2" xfId="38344"/>
    <cellStyle name="Normal 8 3 6 4 2 3" xfId="38345"/>
    <cellStyle name="Normal 8 3 6 4 3" xfId="38346"/>
    <cellStyle name="Normal 8 3 6 4 3 2" xfId="38347"/>
    <cellStyle name="Normal 8 3 6 4 4" xfId="38348"/>
    <cellStyle name="Normal 8 3 6 5" xfId="38349"/>
    <cellStyle name="Normal 8 3 6 5 2" xfId="38350"/>
    <cellStyle name="Normal 8 3 6 5 2 2" xfId="38351"/>
    <cellStyle name="Normal 8 3 6 5 3" xfId="38352"/>
    <cellStyle name="Normal 8 3 6 6" xfId="38353"/>
    <cellStyle name="Normal 8 3 6 6 2" xfId="38354"/>
    <cellStyle name="Normal 8 3 6 7" xfId="38355"/>
    <cellStyle name="Normal 8 3 7" xfId="38356"/>
    <cellStyle name="Normal 8 3 7 2" xfId="38357"/>
    <cellStyle name="Normal 8 3 7 2 2" xfId="38358"/>
    <cellStyle name="Normal 8 3 7 2 2 2" xfId="38359"/>
    <cellStyle name="Normal 8 3 7 2 2 2 2" xfId="38360"/>
    <cellStyle name="Normal 8 3 7 2 2 3" xfId="38361"/>
    <cellStyle name="Normal 8 3 7 2 3" xfId="38362"/>
    <cellStyle name="Normal 8 3 7 2 3 2" xfId="38363"/>
    <cellStyle name="Normal 8 3 7 2 4" xfId="38364"/>
    <cellStyle name="Normal 8 3 7 3" xfId="38365"/>
    <cellStyle name="Normal 8 3 7 3 2" xfId="38366"/>
    <cellStyle name="Normal 8 3 7 3 2 2" xfId="38367"/>
    <cellStyle name="Normal 8 3 7 3 2 2 2" xfId="38368"/>
    <cellStyle name="Normal 8 3 7 3 2 3" xfId="38369"/>
    <cellStyle name="Normal 8 3 7 3 3" xfId="38370"/>
    <cellStyle name="Normal 8 3 7 3 3 2" xfId="38371"/>
    <cellStyle name="Normal 8 3 7 3 4" xfId="38372"/>
    <cellStyle name="Normal 8 3 7 4" xfId="38373"/>
    <cellStyle name="Normal 8 3 7 4 2" xfId="38374"/>
    <cellStyle name="Normal 8 3 7 4 2 2" xfId="38375"/>
    <cellStyle name="Normal 8 3 7 4 3" xfId="38376"/>
    <cellStyle name="Normal 8 3 7 5" xfId="38377"/>
    <cellStyle name="Normal 8 3 7 5 2" xfId="38378"/>
    <cellStyle name="Normal 8 3 7 6" xfId="38379"/>
    <cellStyle name="Normal 8 3 8" xfId="38380"/>
    <cellStyle name="Normal 8 3 8 2" xfId="38381"/>
    <cellStyle name="Normal 8 3 8 2 2" xfId="38382"/>
    <cellStyle name="Normal 8 3 8 2 2 2" xfId="38383"/>
    <cellStyle name="Normal 8 3 8 2 3" xfId="38384"/>
    <cellStyle name="Normal 8 3 8 3" xfId="38385"/>
    <cellStyle name="Normal 8 3 8 3 2" xfId="38386"/>
    <cellStyle name="Normal 8 3 8 4" xfId="38387"/>
    <cellStyle name="Normal 8 3 9" xfId="38388"/>
    <cellStyle name="Normal 8 3 9 2" xfId="38389"/>
    <cellStyle name="Normal 8 3 9 2 2" xfId="38390"/>
    <cellStyle name="Normal 8 3 9 2 2 2" xfId="38391"/>
    <cellStyle name="Normal 8 3 9 2 3" xfId="38392"/>
    <cellStyle name="Normal 8 3 9 3" xfId="38393"/>
    <cellStyle name="Normal 8 3 9 3 2" xfId="38394"/>
    <cellStyle name="Normal 8 3 9 4" xfId="38395"/>
    <cellStyle name="Normal 8 4" xfId="38396"/>
    <cellStyle name="Normal 8 4 2" xfId="38397"/>
    <cellStyle name="Normal 8 4 2 2" xfId="38398"/>
    <cellStyle name="Normal 8 4 2 2 2" xfId="38399"/>
    <cellStyle name="Normal 8 4 2 2 2 2" xfId="38400"/>
    <cellStyle name="Normal 8 4 2 2 2 2 2" xfId="38401"/>
    <cellStyle name="Normal 8 4 2 2 2 2 2 2" xfId="38402"/>
    <cellStyle name="Normal 8 4 2 2 2 2 3" xfId="38403"/>
    <cellStyle name="Normal 8 4 2 2 2 3" xfId="38404"/>
    <cellStyle name="Normal 8 4 2 2 2 3 2" xfId="38405"/>
    <cellStyle name="Normal 8 4 2 2 2 4" xfId="38406"/>
    <cellStyle name="Normal 8 4 2 2 3" xfId="38407"/>
    <cellStyle name="Normal 8 4 2 2 3 2" xfId="38408"/>
    <cellStyle name="Normal 8 4 2 2 3 2 2" xfId="38409"/>
    <cellStyle name="Normal 8 4 2 2 3 3" xfId="38410"/>
    <cellStyle name="Normal 8 4 2 2 4" xfId="38411"/>
    <cellStyle name="Normal 8 4 2 2 4 2" xfId="38412"/>
    <cellStyle name="Normal 8 4 2 2 5" xfId="38413"/>
    <cellStyle name="Normal 8 4 2 3" xfId="38414"/>
    <cellStyle name="Normal 8 4 2 3 2" xfId="38415"/>
    <cellStyle name="Normal 8 4 2 3 2 2" xfId="38416"/>
    <cellStyle name="Normal 8 4 2 3 2 2 2" xfId="38417"/>
    <cellStyle name="Normal 8 4 2 3 2 3" xfId="38418"/>
    <cellStyle name="Normal 8 4 2 3 3" xfId="38419"/>
    <cellStyle name="Normal 8 4 2 3 3 2" xfId="38420"/>
    <cellStyle name="Normal 8 4 2 3 4" xfId="38421"/>
    <cellStyle name="Normal 8 4 2 4" xfId="38422"/>
    <cellStyle name="Normal 8 4 2 4 2" xfId="38423"/>
    <cellStyle name="Normal 8 4 2 4 2 2" xfId="38424"/>
    <cellStyle name="Normal 8 4 2 4 2 2 2" xfId="38425"/>
    <cellStyle name="Normal 8 4 2 4 2 3" xfId="38426"/>
    <cellStyle name="Normal 8 4 2 4 3" xfId="38427"/>
    <cellStyle name="Normal 8 4 2 4 3 2" xfId="38428"/>
    <cellStyle name="Normal 8 4 2 4 4" xfId="38429"/>
    <cellStyle name="Normal 8 4 2 5" xfId="38430"/>
    <cellStyle name="Normal 8 4 2 5 2" xfId="38431"/>
    <cellStyle name="Normal 8 4 2 5 2 2" xfId="38432"/>
    <cellStyle name="Normal 8 4 2 5 3" xfId="38433"/>
    <cellStyle name="Normal 8 4 2 6" xfId="38434"/>
    <cellStyle name="Normal 8 4 2 6 2" xfId="38435"/>
    <cellStyle name="Normal 8 4 2 7" xfId="38436"/>
    <cellStyle name="Normal 8 4 3" xfId="38437"/>
    <cellStyle name="Normal 8 4 3 2" xfId="38438"/>
    <cellStyle name="Normal 8 4 3 2 2" xfId="38439"/>
    <cellStyle name="Normal 8 4 3 2 2 2" xfId="38440"/>
    <cellStyle name="Normal 8 4 3 2 2 2 2" xfId="38441"/>
    <cellStyle name="Normal 8 4 3 2 2 3" xfId="38442"/>
    <cellStyle name="Normal 8 4 3 2 3" xfId="38443"/>
    <cellStyle name="Normal 8 4 3 2 3 2" xfId="38444"/>
    <cellStyle name="Normal 8 4 3 2 4" xfId="38445"/>
    <cellStyle name="Normal 8 4 3 3" xfId="38446"/>
    <cellStyle name="Normal 8 4 3 3 2" xfId="38447"/>
    <cellStyle name="Normal 8 4 3 3 2 2" xfId="38448"/>
    <cellStyle name="Normal 8 4 3 3 2 2 2" xfId="38449"/>
    <cellStyle name="Normal 8 4 3 3 2 3" xfId="38450"/>
    <cellStyle name="Normal 8 4 3 3 3" xfId="38451"/>
    <cellStyle name="Normal 8 4 3 3 3 2" xfId="38452"/>
    <cellStyle name="Normal 8 4 3 3 4" xfId="38453"/>
    <cellStyle name="Normal 8 4 3 4" xfId="38454"/>
    <cellStyle name="Normal 8 4 3 4 2" xfId="38455"/>
    <cellStyle name="Normal 8 4 3 4 2 2" xfId="38456"/>
    <cellStyle name="Normal 8 4 3 4 3" xfId="38457"/>
    <cellStyle name="Normal 8 4 3 5" xfId="38458"/>
    <cellStyle name="Normal 8 4 3 5 2" xfId="38459"/>
    <cellStyle name="Normal 8 4 3 6" xfId="38460"/>
    <cellStyle name="Normal 8 4 4" xfId="38461"/>
    <cellStyle name="Normal 8 4 4 2" xfId="38462"/>
    <cellStyle name="Normal 8 4 4 2 2" xfId="38463"/>
    <cellStyle name="Normal 8 4 4 2 2 2" xfId="38464"/>
    <cellStyle name="Normal 8 4 4 2 3" xfId="38465"/>
    <cellStyle name="Normal 8 4 4 3" xfId="38466"/>
    <cellStyle name="Normal 8 4 4 3 2" xfId="38467"/>
    <cellStyle name="Normal 8 4 4 4" xfId="38468"/>
    <cellStyle name="Normal 8 4 5" xfId="38469"/>
    <cellStyle name="Normal 8 4 5 2" xfId="38470"/>
    <cellStyle name="Normal 8 4 5 2 2" xfId="38471"/>
    <cellStyle name="Normal 8 4 5 2 2 2" xfId="38472"/>
    <cellStyle name="Normal 8 4 5 2 3" xfId="38473"/>
    <cellStyle name="Normal 8 4 5 3" xfId="38474"/>
    <cellStyle name="Normal 8 4 5 3 2" xfId="38475"/>
    <cellStyle name="Normal 8 4 5 4" xfId="38476"/>
    <cellStyle name="Normal 8 4 6" xfId="38477"/>
    <cellStyle name="Normal 8 4 6 2" xfId="38478"/>
    <cellStyle name="Normal 8 4 6 2 2" xfId="38479"/>
    <cellStyle name="Normal 8 4 6 3" xfId="38480"/>
    <cellStyle name="Normal 8 4 7" xfId="38481"/>
    <cellStyle name="Normal 8 4 7 2" xfId="38482"/>
    <cellStyle name="Normal 8 4 8" xfId="38483"/>
    <cellStyle name="Normal 8 4 9" xfId="38484"/>
    <cellStyle name="Normal 8 5" xfId="38485"/>
    <cellStyle name="Normal 8 5 2" xfId="38486"/>
    <cellStyle name="Normal 8 5 2 2" xfId="38487"/>
    <cellStyle name="Normal 8 5 2 2 2" xfId="38488"/>
    <cellStyle name="Normal 8 5 2 2 2 2" xfId="38489"/>
    <cellStyle name="Normal 8 5 2 2 2 2 2" xfId="38490"/>
    <cellStyle name="Normal 8 5 2 2 2 2 2 2" xfId="38491"/>
    <cellStyle name="Normal 8 5 2 2 2 2 3" xfId="38492"/>
    <cellStyle name="Normal 8 5 2 2 2 3" xfId="38493"/>
    <cellStyle name="Normal 8 5 2 2 2 3 2" xfId="38494"/>
    <cellStyle name="Normal 8 5 2 2 2 4" xfId="38495"/>
    <cellStyle name="Normal 8 5 2 2 3" xfId="38496"/>
    <cellStyle name="Normal 8 5 2 2 3 2" xfId="38497"/>
    <cellStyle name="Normal 8 5 2 2 3 2 2" xfId="38498"/>
    <cellStyle name="Normal 8 5 2 2 3 3" xfId="38499"/>
    <cellStyle name="Normal 8 5 2 2 4" xfId="38500"/>
    <cellStyle name="Normal 8 5 2 2 4 2" xfId="38501"/>
    <cellStyle name="Normal 8 5 2 2 5" xfId="38502"/>
    <cellStyle name="Normal 8 5 2 3" xfId="38503"/>
    <cellStyle name="Normal 8 5 2 3 2" xfId="38504"/>
    <cellStyle name="Normal 8 5 2 3 2 2" xfId="38505"/>
    <cellStyle name="Normal 8 5 2 3 2 2 2" xfId="38506"/>
    <cellStyle name="Normal 8 5 2 3 2 3" xfId="38507"/>
    <cellStyle name="Normal 8 5 2 3 3" xfId="38508"/>
    <cellStyle name="Normal 8 5 2 3 3 2" xfId="38509"/>
    <cellStyle name="Normal 8 5 2 3 4" xfId="38510"/>
    <cellStyle name="Normal 8 5 2 4" xfId="38511"/>
    <cellStyle name="Normal 8 5 2 4 2" xfId="38512"/>
    <cellStyle name="Normal 8 5 2 4 2 2" xfId="38513"/>
    <cellStyle name="Normal 8 5 2 4 2 2 2" xfId="38514"/>
    <cellStyle name="Normal 8 5 2 4 2 3" xfId="38515"/>
    <cellStyle name="Normal 8 5 2 4 3" xfId="38516"/>
    <cellStyle name="Normal 8 5 2 4 3 2" xfId="38517"/>
    <cellStyle name="Normal 8 5 2 4 4" xfId="38518"/>
    <cellStyle name="Normal 8 5 2 5" xfId="38519"/>
    <cellStyle name="Normal 8 5 2 5 2" xfId="38520"/>
    <cellStyle name="Normal 8 5 2 5 2 2" xfId="38521"/>
    <cellStyle name="Normal 8 5 2 5 3" xfId="38522"/>
    <cellStyle name="Normal 8 5 2 6" xfId="38523"/>
    <cellStyle name="Normal 8 5 2 6 2" xfId="38524"/>
    <cellStyle name="Normal 8 5 2 7" xfId="38525"/>
    <cellStyle name="Normal 8 5 3" xfId="38526"/>
    <cellStyle name="Normal 8 5 3 2" xfId="38527"/>
    <cellStyle name="Normal 8 5 3 2 2" xfId="38528"/>
    <cellStyle name="Normal 8 5 3 2 2 2" xfId="38529"/>
    <cellStyle name="Normal 8 5 3 2 2 2 2" xfId="38530"/>
    <cellStyle name="Normal 8 5 3 2 2 3" xfId="38531"/>
    <cellStyle name="Normal 8 5 3 2 3" xfId="38532"/>
    <cellStyle name="Normal 8 5 3 2 3 2" xfId="38533"/>
    <cellStyle name="Normal 8 5 3 2 4" xfId="38534"/>
    <cellStyle name="Normal 8 5 3 3" xfId="38535"/>
    <cellStyle name="Normal 8 5 3 3 2" xfId="38536"/>
    <cellStyle name="Normal 8 5 3 3 2 2" xfId="38537"/>
    <cellStyle name="Normal 8 5 3 3 2 2 2" xfId="38538"/>
    <cellStyle name="Normal 8 5 3 3 2 3" xfId="38539"/>
    <cellStyle name="Normal 8 5 3 3 3" xfId="38540"/>
    <cellStyle name="Normal 8 5 3 3 3 2" xfId="38541"/>
    <cellStyle name="Normal 8 5 3 3 4" xfId="38542"/>
    <cellStyle name="Normal 8 5 3 4" xfId="38543"/>
    <cellStyle name="Normal 8 5 3 4 2" xfId="38544"/>
    <cellStyle name="Normal 8 5 3 4 2 2" xfId="38545"/>
    <cellStyle name="Normal 8 5 3 4 3" xfId="38546"/>
    <cellStyle name="Normal 8 5 3 5" xfId="38547"/>
    <cellStyle name="Normal 8 5 3 5 2" xfId="38548"/>
    <cellStyle name="Normal 8 5 3 6" xfId="38549"/>
    <cellStyle name="Normal 8 5 4" xfId="38550"/>
    <cellStyle name="Normal 8 5 4 2" xfId="38551"/>
    <cellStyle name="Normal 8 5 4 2 2" xfId="38552"/>
    <cellStyle name="Normal 8 5 4 2 2 2" xfId="38553"/>
    <cellStyle name="Normal 8 5 4 2 3" xfId="38554"/>
    <cellStyle name="Normal 8 5 4 3" xfId="38555"/>
    <cellStyle name="Normal 8 5 4 3 2" xfId="38556"/>
    <cellStyle name="Normal 8 5 4 4" xfId="38557"/>
    <cellStyle name="Normal 8 5 5" xfId="38558"/>
    <cellStyle name="Normal 8 5 5 2" xfId="38559"/>
    <cellStyle name="Normal 8 5 5 2 2" xfId="38560"/>
    <cellStyle name="Normal 8 5 5 2 2 2" xfId="38561"/>
    <cellStyle name="Normal 8 5 5 2 3" xfId="38562"/>
    <cellStyle name="Normal 8 5 5 3" xfId="38563"/>
    <cellStyle name="Normal 8 5 5 3 2" xfId="38564"/>
    <cellStyle name="Normal 8 5 5 4" xfId="38565"/>
    <cellStyle name="Normal 8 5 6" xfId="38566"/>
    <cellStyle name="Normal 8 5 6 2" xfId="38567"/>
    <cellStyle name="Normal 8 5 6 2 2" xfId="38568"/>
    <cellStyle name="Normal 8 5 6 3" xfId="38569"/>
    <cellStyle name="Normal 8 5 7" xfId="38570"/>
    <cellStyle name="Normal 8 5 7 2" xfId="38571"/>
    <cellStyle name="Normal 8 5 8" xfId="38572"/>
    <cellStyle name="Normal 8 5 9" xfId="38573"/>
    <cellStyle name="Normal 8 6" xfId="38574"/>
    <cellStyle name="Normal 8 6 2" xfId="38575"/>
    <cellStyle name="Normal 8 6 2 2" xfId="38576"/>
    <cellStyle name="Normal 8 6 2 2 2" xfId="38577"/>
    <cellStyle name="Normal 8 6 2 2 2 2" xfId="38578"/>
    <cellStyle name="Normal 8 6 2 2 2 2 2" xfId="38579"/>
    <cellStyle name="Normal 8 6 2 2 2 2 2 2" xfId="38580"/>
    <cellStyle name="Normal 8 6 2 2 2 2 3" xfId="38581"/>
    <cellStyle name="Normal 8 6 2 2 2 3" xfId="38582"/>
    <cellStyle name="Normal 8 6 2 2 2 3 2" xfId="38583"/>
    <cellStyle name="Normal 8 6 2 2 2 4" xfId="38584"/>
    <cellStyle name="Normal 8 6 2 2 3" xfId="38585"/>
    <cellStyle name="Normal 8 6 2 2 3 2" xfId="38586"/>
    <cellStyle name="Normal 8 6 2 2 3 2 2" xfId="38587"/>
    <cellStyle name="Normal 8 6 2 2 3 3" xfId="38588"/>
    <cellStyle name="Normal 8 6 2 2 4" xfId="38589"/>
    <cellStyle name="Normal 8 6 2 2 4 2" xfId="38590"/>
    <cellStyle name="Normal 8 6 2 2 5" xfId="38591"/>
    <cellStyle name="Normal 8 6 2 3" xfId="38592"/>
    <cellStyle name="Normal 8 6 2 3 2" xfId="38593"/>
    <cellStyle name="Normal 8 6 2 3 2 2" xfId="38594"/>
    <cellStyle name="Normal 8 6 2 3 2 2 2" xfId="38595"/>
    <cellStyle name="Normal 8 6 2 3 2 3" xfId="38596"/>
    <cellStyle name="Normal 8 6 2 3 3" xfId="38597"/>
    <cellStyle name="Normal 8 6 2 3 3 2" xfId="38598"/>
    <cellStyle name="Normal 8 6 2 3 4" xfId="38599"/>
    <cellStyle name="Normal 8 6 2 4" xfId="38600"/>
    <cellStyle name="Normal 8 6 2 4 2" xfId="38601"/>
    <cellStyle name="Normal 8 6 2 4 2 2" xfId="38602"/>
    <cellStyle name="Normal 8 6 2 4 2 2 2" xfId="38603"/>
    <cellStyle name="Normal 8 6 2 4 2 3" xfId="38604"/>
    <cellStyle name="Normal 8 6 2 4 3" xfId="38605"/>
    <cellStyle name="Normal 8 6 2 4 3 2" xfId="38606"/>
    <cellStyle name="Normal 8 6 2 4 4" xfId="38607"/>
    <cellStyle name="Normal 8 6 2 5" xfId="38608"/>
    <cellStyle name="Normal 8 6 2 5 2" xfId="38609"/>
    <cellStyle name="Normal 8 6 2 5 2 2" xfId="38610"/>
    <cellStyle name="Normal 8 6 2 5 3" xfId="38611"/>
    <cellStyle name="Normal 8 6 2 6" xfId="38612"/>
    <cellStyle name="Normal 8 6 2 6 2" xfId="38613"/>
    <cellStyle name="Normal 8 6 2 7" xfId="38614"/>
    <cellStyle name="Normal 8 6 3" xfId="38615"/>
    <cellStyle name="Normal 8 6 3 2" xfId="38616"/>
    <cellStyle name="Normal 8 6 3 2 2" xfId="38617"/>
    <cellStyle name="Normal 8 6 3 2 2 2" xfId="38618"/>
    <cellStyle name="Normal 8 6 3 2 2 2 2" xfId="38619"/>
    <cellStyle name="Normal 8 6 3 2 2 3" xfId="38620"/>
    <cellStyle name="Normal 8 6 3 2 3" xfId="38621"/>
    <cellStyle name="Normal 8 6 3 2 3 2" xfId="38622"/>
    <cellStyle name="Normal 8 6 3 2 4" xfId="38623"/>
    <cellStyle name="Normal 8 6 3 3" xfId="38624"/>
    <cellStyle name="Normal 8 6 3 3 2" xfId="38625"/>
    <cellStyle name="Normal 8 6 3 3 2 2" xfId="38626"/>
    <cellStyle name="Normal 8 6 3 3 3" xfId="38627"/>
    <cellStyle name="Normal 8 6 3 4" xfId="38628"/>
    <cellStyle name="Normal 8 6 3 4 2" xfId="38629"/>
    <cellStyle name="Normal 8 6 3 5" xfId="38630"/>
    <cellStyle name="Normal 8 6 4" xfId="38631"/>
    <cellStyle name="Normal 8 6 4 2" xfId="38632"/>
    <cellStyle name="Normal 8 6 4 2 2" xfId="38633"/>
    <cellStyle name="Normal 8 6 4 2 2 2" xfId="38634"/>
    <cellStyle name="Normal 8 6 4 2 3" xfId="38635"/>
    <cellStyle name="Normal 8 6 4 3" xfId="38636"/>
    <cellStyle name="Normal 8 6 4 3 2" xfId="38637"/>
    <cellStyle name="Normal 8 6 4 4" xfId="38638"/>
    <cellStyle name="Normal 8 6 5" xfId="38639"/>
    <cellStyle name="Normal 8 6 5 2" xfId="38640"/>
    <cellStyle name="Normal 8 6 5 2 2" xfId="38641"/>
    <cellStyle name="Normal 8 6 5 2 2 2" xfId="38642"/>
    <cellStyle name="Normal 8 6 5 2 3" xfId="38643"/>
    <cellStyle name="Normal 8 6 5 3" xfId="38644"/>
    <cellStyle name="Normal 8 6 5 3 2" xfId="38645"/>
    <cellStyle name="Normal 8 6 5 4" xfId="38646"/>
    <cellStyle name="Normal 8 6 6" xfId="38647"/>
    <cellStyle name="Normal 8 6 6 2" xfId="38648"/>
    <cellStyle name="Normal 8 6 6 2 2" xfId="38649"/>
    <cellStyle name="Normal 8 6 6 3" xfId="38650"/>
    <cellStyle name="Normal 8 6 7" xfId="38651"/>
    <cellStyle name="Normal 8 6 7 2" xfId="38652"/>
    <cellStyle name="Normal 8 6 8" xfId="38653"/>
    <cellStyle name="Normal 8 7" xfId="38654"/>
    <cellStyle name="Normal 8 7 2" xfId="38655"/>
    <cellStyle name="Normal 8 7 2 2" xfId="38656"/>
    <cellStyle name="Normal 8 7 2 2 2" xfId="38657"/>
    <cellStyle name="Normal 8 7 2 2 2 2" xfId="38658"/>
    <cellStyle name="Normal 8 7 2 2 2 2 2" xfId="38659"/>
    <cellStyle name="Normal 8 7 2 2 2 2 2 2" xfId="38660"/>
    <cellStyle name="Normal 8 7 2 2 2 2 3" xfId="38661"/>
    <cellStyle name="Normal 8 7 2 2 2 3" xfId="38662"/>
    <cellStyle name="Normal 8 7 2 2 2 3 2" xfId="38663"/>
    <cellStyle name="Normal 8 7 2 2 2 4" xfId="38664"/>
    <cellStyle name="Normal 8 7 2 2 3" xfId="38665"/>
    <cellStyle name="Normal 8 7 2 2 3 2" xfId="38666"/>
    <cellStyle name="Normal 8 7 2 2 3 2 2" xfId="38667"/>
    <cellStyle name="Normal 8 7 2 2 3 3" xfId="38668"/>
    <cellStyle name="Normal 8 7 2 2 4" xfId="38669"/>
    <cellStyle name="Normal 8 7 2 2 4 2" xfId="38670"/>
    <cellStyle name="Normal 8 7 2 2 5" xfId="38671"/>
    <cellStyle name="Normal 8 7 2 3" xfId="38672"/>
    <cellStyle name="Normal 8 7 2 3 2" xfId="38673"/>
    <cellStyle name="Normal 8 7 2 3 2 2" xfId="38674"/>
    <cellStyle name="Normal 8 7 2 3 2 2 2" xfId="38675"/>
    <cellStyle name="Normal 8 7 2 3 2 3" xfId="38676"/>
    <cellStyle name="Normal 8 7 2 3 3" xfId="38677"/>
    <cellStyle name="Normal 8 7 2 3 3 2" xfId="38678"/>
    <cellStyle name="Normal 8 7 2 3 4" xfId="38679"/>
    <cellStyle name="Normal 8 7 2 4" xfId="38680"/>
    <cellStyle name="Normal 8 7 2 4 2" xfId="38681"/>
    <cellStyle name="Normal 8 7 2 4 2 2" xfId="38682"/>
    <cellStyle name="Normal 8 7 2 4 2 2 2" xfId="38683"/>
    <cellStyle name="Normal 8 7 2 4 2 3" xfId="38684"/>
    <cellStyle name="Normal 8 7 2 4 3" xfId="38685"/>
    <cellStyle name="Normal 8 7 2 4 3 2" xfId="38686"/>
    <cellStyle name="Normal 8 7 2 4 4" xfId="38687"/>
    <cellStyle name="Normal 8 7 2 5" xfId="38688"/>
    <cellStyle name="Normal 8 7 2 5 2" xfId="38689"/>
    <cellStyle name="Normal 8 7 2 5 2 2" xfId="38690"/>
    <cellStyle name="Normal 8 7 2 5 3" xfId="38691"/>
    <cellStyle name="Normal 8 7 2 6" xfId="38692"/>
    <cellStyle name="Normal 8 7 2 6 2" xfId="38693"/>
    <cellStyle name="Normal 8 7 2 7" xfId="38694"/>
    <cellStyle name="Normal 8 7 3" xfId="38695"/>
    <cellStyle name="Normal 8 7 3 2" xfId="38696"/>
    <cellStyle name="Normal 8 7 3 2 2" xfId="38697"/>
    <cellStyle name="Normal 8 7 3 2 2 2" xfId="38698"/>
    <cellStyle name="Normal 8 7 3 2 2 2 2" xfId="38699"/>
    <cellStyle name="Normal 8 7 3 2 2 3" xfId="38700"/>
    <cellStyle name="Normal 8 7 3 2 3" xfId="38701"/>
    <cellStyle name="Normal 8 7 3 2 3 2" xfId="38702"/>
    <cellStyle name="Normal 8 7 3 2 4" xfId="38703"/>
    <cellStyle name="Normal 8 7 3 3" xfId="38704"/>
    <cellStyle name="Normal 8 7 3 3 2" xfId="38705"/>
    <cellStyle name="Normal 8 7 3 3 2 2" xfId="38706"/>
    <cellStyle name="Normal 8 7 3 3 3" xfId="38707"/>
    <cellStyle name="Normal 8 7 3 4" xfId="38708"/>
    <cellStyle name="Normal 8 7 3 4 2" xfId="38709"/>
    <cellStyle name="Normal 8 7 3 5" xfId="38710"/>
    <cellStyle name="Normal 8 7 4" xfId="38711"/>
    <cellStyle name="Normal 8 7 4 2" xfId="38712"/>
    <cellStyle name="Normal 8 7 4 2 2" xfId="38713"/>
    <cellStyle name="Normal 8 7 4 2 2 2" xfId="38714"/>
    <cellStyle name="Normal 8 7 4 2 3" xfId="38715"/>
    <cellStyle name="Normal 8 7 4 3" xfId="38716"/>
    <cellStyle name="Normal 8 7 4 3 2" xfId="38717"/>
    <cellStyle name="Normal 8 7 4 4" xfId="38718"/>
    <cellStyle name="Normal 8 7 5" xfId="38719"/>
    <cellStyle name="Normal 8 7 5 2" xfId="38720"/>
    <cellStyle name="Normal 8 7 5 2 2" xfId="38721"/>
    <cellStyle name="Normal 8 7 5 2 2 2" xfId="38722"/>
    <cellStyle name="Normal 8 7 5 2 3" xfId="38723"/>
    <cellStyle name="Normal 8 7 5 3" xfId="38724"/>
    <cellStyle name="Normal 8 7 5 3 2" xfId="38725"/>
    <cellStyle name="Normal 8 7 5 4" xfId="38726"/>
    <cellStyle name="Normal 8 7 6" xfId="38727"/>
    <cellStyle name="Normal 8 7 6 2" xfId="38728"/>
    <cellStyle name="Normal 8 7 6 2 2" xfId="38729"/>
    <cellStyle name="Normal 8 7 6 3" xfId="38730"/>
    <cellStyle name="Normal 8 7 7" xfId="38731"/>
    <cellStyle name="Normal 8 7 7 2" xfId="38732"/>
    <cellStyle name="Normal 8 7 8" xfId="38733"/>
    <cellStyle name="Normal 8 8" xfId="38734"/>
    <cellStyle name="Normal 8 8 2" xfId="38735"/>
    <cellStyle name="Normal 8 8 2 2" xfId="38736"/>
    <cellStyle name="Normal 8 8 2 2 2" xfId="38737"/>
    <cellStyle name="Normal 8 8 2 2 2 2" xfId="38738"/>
    <cellStyle name="Normal 8 8 2 2 2 2 2" xfId="38739"/>
    <cellStyle name="Normal 8 8 2 2 2 3" xfId="38740"/>
    <cellStyle name="Normal 8 8 2 2 3" xfId="38741"/>
    <cellStyle name="Normal 8 8 2 2 3 2" xfId="38742"/>
    <cellStyle name="Normal 8 8 2 2 4" xfId="38743"/>
    <cellStyle name="Normal 8 8 2 3" xfId="38744"/>
    <cellStyle name="Normal 8 8 2 3 2" xfId="38745"/>
    <cellStyle name="Normal 8 8 2 3 2 2" xfId="38746"/>
    <cellStyle name="Normal 8 8 2 3 3" xfId="38747"/>
    <cellStyle name="Normal 8 8 2 4" xfId="38748"/>
    <cellStyle name="Normal 8 8 2 4 2" xfId="38749"/>
    <cellStyle name="Normal 8 8 2 5" xfId="38750"/>
    <cellStyle name="Normal 8 8 3" xfId="38751"/>
    <cellStyle name="Normal 8 8 3 2" xfId="38752"/>
    <cellStyle name="Normal 8 8 3 2 2" xfId="38753"/>
    <cellStyle name="Normal 8 8 3 2 2 2" xfId="38754"/>
    <cellStyle name="Normal 8 8 3 2 3" xfId="38755"/>
    <cellStyle name="Normal 8 8 3 3" xfId="38756"/>
    <cellStyle name="Normal 8 8 3 3 2" xfId="38757"/>
    <cellStyle name="Normal 8 8 3 4" xfId="38758"/>
    <cellStyle name="Normal 8 8 4" xfId="38759"/>
    <cellStyle name="Normal 8 8 4 2" xfId="38760"/>
    <cellStyle name="Normal 8 8 4 2 2" xfId="38761"/>
    <cellStyle name="Normal 8 8 4 2 2 2" xfId="38762"/>
    <cellStyle name="Normal 8 8 4 2 3" xfId="38763"/>
    <cellStyle name="Normal 8 8 4 3" xfId="38764"/>
    <cellStyle name="Normal 8 8 4 3 2" xfId="38765"/>
    <cellStyle name="Normal 8 8 4 4" xfId="38766"/>
    <cellStyle name="Normal 8 8 5" xfId="38767"/>
    <cellStyle name="Normal 8 8 5 2" xfId="38768"/>
    <cellStyle name="Normal 8 8 5 2 2" xfId="38769"/>
    <cellStyle name="Normal 8 8 5 3" xfId="38770"/>
    <cellStyle name="Normal 8 8 6" xfId="38771"/>
    <cellStyle name="Normal 8 8 6 2" xfId="38772"/>
    <cellStyle name="Normal 8 8 7" xfId="38773"/>
    <cellStyle name="Normal 8 9" xfId="38774"/>
    <cellStyle name="Normal 8 9 2" xfId="38775"/>
    <cellStyle name="Normal 8 9 2 2" xfId="38776"/>
    <cellStyle name="Normal 8 9 2 2 2" xfId="38777"/>
    <cellStyle name="Normal 8 9 2 2 2 2" xfId="38778"/>
    <cellStyle name="Normal 8 9 2 2 3" xfId="38779"/>
    <cellStyle name="Normal 8 9 2 3" xfId="38780"/>
    <cellStyle name="Normal 8 9 2 3 2" xfId="38781"/>
    <cellStyle name="Normal 8 9 2 4" xfId="38782"/>
    <cellStyle name="Normal 8 9 3" xfId="38783"/>
    <cellStyle name="Normal 8 9 3 2" xfId="38784"/>
    <cellStyle name="Normal 8 9 3 2 2" xfId="38785"/>
    <cellStyle name="Normal 8 9 3 2 2 2" xfId="38786"/>
    <cellStyle name="Normal 8 9 3 2 3" xfId="38787"/>
    <cellStyle name="Normal 8 9 3 3" xfId="38788"/>
    <cellStyle name="Normal 8 9 3 3 2" xfId="38789"/>
    <cellStyle name="Normal 8 9 3 4" xfId="38790"/>
    <cellStyle name="Normal 8 9 4" xfId="38791"/>
    <cellStyle name="Normal 8 9 4 2" xfId="38792"/>
    <cellStyle name="Normal 8 9 4 2 2" xfId="38793"/>
    <cellStyle name="Normal 8 9 4 3" xfId="38794"/>
    <cellStyle name="Normal 8 9 5" xfId="38795"/>
    <cellStyle name="Normal 8 9 5 2" xfId="38796"/>
    <cellStyle name="Normal 8 9 6" xfId="38797"/>
    <cellStyle name="Normal 9" xfId="38798"/>
    <cellStyle name="Normal 9 10" xfId="38799"/>
    <cellStyle name="Normal 9 10 2" xfId="38800"/>
    <cellStyle name="Normal 9 10 2 2" xfId="38801"/>
    <cellStyle name="Normal 9 10 2 2 2" xfId="38802"/>
    <cellStyle name="Normal 9 10 2 3" xfId="38803"/>
    <cellStyle name="Normal 9 10 3" xfId="38804"/>
    <cellStyle name="Normal 9 10 3 2" xfId="38805"/>
    <cellStyle name="Normal 9 10 4" xfId="38806"/>
    <cellStyle name="Normal 9 11" xfId="38807"/>
    <cellStyle name="Normal 9 11 2" xfId="38808"/>
    <cellStyle name="Normal 9 11 2 2" xfId="38809"/>
    <cellStyle name="Normal 9 11 2 2 2" xfId="38810"/>
    <cellStyle name="Normal 9 11 2 3" xfId="38811"/>
    <cellStyle name="Normal 9 11 3" xfId="38812"/>
    <cellStyle name="Normal 9 11 3 2" xfId="38813"/>
    <cellStyle name="Normal 9 11 4" xfId="38814"/>
    <cellStyle name="Normal 9 12" xfId="38815"/>
    <cellStyle name="Normal 9 12 2" xfId="38816"/>
    <cellStyle name="Normal 9 12 2 2" xfId="38817"/>
    <cellStyle name="Normal 9 12 3" xfId="38818"/>
    <cellStyle name="Normal 9 13" xfId="38819"/>
    <cellStyle name="Normal 9 13 2" xfId="38820"/>
    <cellStyle name="Normal 9 14" xfId="38821"/>
    <cellStyle name="Normal 9 15" xfId="38822"/>
    <cellStyle name="Normal 9 16" xfId="38823"/>
    <cellStyle name="Normal 9 2" xfId="38824"/>
    <cellStyle name="Normal 9 2 10" xfId="38825"/>
    <cellStyle name="Normal 9 2 10 2" xfId="38826"/>
    <cellStyle name="Normal 9 2 10 2 2" xfId="38827"/>
    <cellStyle name="Normal 9 2 10 2 2 2" xfId="38828"/>
    <cellStyle name="Normal 9 2 10 2 3" xfId="38829"/>
    <cellStyle name="Normal 9 2 10 3" xfId="38830"/>
    <cellStyle name="Normal 9 2 10 3 2" xfId="38831"/>
    <cellStyle name="Normal 9 2 10 4" xfId="38832"/>
    <cellStyle name="Normal 9 2 11" xfId="38833"/>
    <cellStyle name="Normal 9 2 11 2" xfId="38834"/>
    <cellStyle name="Normal 9 2 11 2 2" xfId="38835"/>
    <cellStyle name="Normal 9 2 11 3" xfId="38836"/>
    <cellStyle name="Normal 9 2 12" xfId="38837"/>
    <cellStyle name="Normal 9 2 12 2" xfId="38838"/>
    <cellStyle name="Normal 9 2 13" xfId="38839"/>
    <cellStyle name="Normal 9 2 14" xfId="38840"/>
    <cellStyle name="Normal 9 2 2" xfId="38841"/>
    <cellStyle name="Normal 9 2 2 10" xfId="38842"/>
    <cellStyle name="Normal 9 2 2 10 2" xfId="38843"/>
    <cellStyle name="Normal 9 2 2 10 2 2" xfId="38844"/>
    <cellStyle name="Normal 9 2 2 10 3" xfId="38845"/>
    <cellStyle name="Normal 9 2 2 11" xfId="38846"/>
    <cellStyle name="Normal 9 2 2 11 2" xfId="38847"/>
    <cellStyle name="Normal 9 2 2 12" xfId="38848"/>
    <cellStyle name="Normal 9 2 2 13" xfId="38849"/>
    <cellStyle name="Normal 9 2 2 2" xfId="38850"/>
    <cellStyle name="Normal 9 2 2 2 2" xfId="38851"/>
    <cellStyle name="Normal 9 2 2 2 2 2" xfId="38852"/>
    <cellStyle name="Normal 9 2 2 2 2 2 2" xfId="38853"/>
    <cellStyle name="Normal 9 2 2 2 2 2 2 2" xfId="38854"/>
    <cellStyle name="Normal 9 2 2 2 2 2 2 2 2" xfId="38855"/>
    <cellStyle name="Normal 9 2 2 2 2 2 2 2 2 2" xfId="38856"/>
    <cellStyle name="Normal 9 2 2 2 2 2 2 2 3" xfId="38857"/>
    <cellStyle name="Normal 9 2 2 2 2 2 2 3" xfId="38858"/>
    <cellStyle name="Normal 9 2 2 2 2 2 2 3 2" xfId="38859"/>
    <cellStyle name="Normal 9 2 2 2 2 2 2 4" xfId="38860"/>
    <cellStyle name="Normal 9 2 2 2 2 2 3" xfId="38861"/>
    <cellStyle name="Normal 9 2 2 2 2 2 3 2" xfId="38862"/>
    <cellStyle name="Normal 9 2 2 2 2 2 3 2 2" xfId="38863"/>
    <cellStyle name="Normal 9 2 2 2 2 2 3 3" xfId="38864"/>
    <cellStyle name="Normal 9 2 2 2 2 2 4" xfId="38865"/>
    <cellStyle name="Normal 9 2 2 2 2 2 4 2" xfId="38866"/>
    <cellStyle name="Normal 9 2 2 2 2 2 5" xfId="38867"/>
    <cellStyle name="Normal 9 2 2 2 2 3" xfId="38868"/>
    <cellStyle name="Normal 9 2 2 2 2 3 2" xfId="38869"/>
    <cellStyle name="Normal 9 2 2 2 2 3 2 2" xfId="38870"/>
    <cellStyle name="Normal 9 2 2 2 2 3 2 2 2" xfId="38871"/>
    <cellStyle name="Normal 9 2 2 2 2 3 2 3" xfId="38872"/>
    <cellStyle name="Normal 9 2 2 2 2 3 3" xfId="38873"/>
    <cellStyle name="Normal 9 2 2 2 2 3 3 2" xfId="38874"/>
    <cellStyle name="Normal 9 2 2 2 2 3 4" xfId="38875"/>
    <cellStyle name="Normal 9 2 2 2 2 4" xfId="38876"/>
    <cellStyle name="Normal 9 2 2 2 2 4 2" xfId="38877"/>
    <cellStyle name="Normal 9 2 2 2 2 4 2 2" xfId="38878"/>
    <cellStyle name="Normal 9 2 2 2 2 4 2 2 2" xfId="38879"/>
    <cellStyle name="Normal 9 2 2 2 2 4 2 3" xfId="38880"/>
    <cellStyle name="Normal 9 2 2 2 2 4 3" xfId="38881"/>
    <cellStyle name="Normal 9 2 2 2 2 4 3 2" xfId="38882"/>
    <cellStyle name="Normal 9 2 2 2 2 4 4" xfId="38883"/>
    <cellStyle name="Normal 9 2 2 2 2 5" xfId="38884"/>
    <cellStyle name="Normal 9 2 2 2 2 5 2" xfId="38885"/>
    <cellStyle name="Normal 9 2 2 2 2 5 2 2" xfId="38886"/>
    <cellStyle name="Normal 9 2 2 2 2 5 3" xfId="38887"/>
    <cellStyle name="Normal 9 2 2 2 2 6" xfId="38888"/>
    <cellStyle name="Normal 9 2 2 2 2 6 2" xfId="38889"/>
    <cellStyle name="Normal 9 2 2 2 2 7" xfId="38890"/>
    <cellStyle name="Normal 9 2 2 2 3" xfId="38891"/>
    <cellStyle name="Normal 9 2 2 2 3 2" xfId="38892"/>
    <cellStyle name="Normal 9 2 2 2 3 2 2" xfId="38893"/>
    <cellStyle name="Normal 9 2 2 2 3 2 2 2" xfId="38894"/>
    <cellStyle name="Normal 9 2 2 2 3 2 2 2 2" xfId="38895"/>
    <cellStyle name="Normal 9 2 2 2 3 2 2 3" xfId="38896"/>
    <cellStyle name="Normal 9 2 2 2 3 2 3" xfId="38897"/>
    <cellStyle name="Normal 9 2 2 2 3 2 3 2" xfId="38898"/>
    <cellStyle name="Normal 9 2 2 2 3 2 4" xfId="38899"/>
    <cellStyle name="Normal 9 2 2 2 3 3" xfId="38900"/>
    <cellStyle name="Normal 9 2 2 2 3 3 2" xfId="38901"/>
    <cellStyle name="Normal 9 2 2 2 3 3 2 2" xfId="38902"/>
    <cellStyle name="Normal 9 2 2 2 3 3 2 2 2" xfId="38903"/>
    <cellStyle name="Normal 9 2 2 2 3 3 2 3" xfId="38904"/>
    <cellStyle name="Normal 9 2 2 2 3 3 3" xfId="38905"/>
    <cellStyle name="Normal 9 2 2 2 3 3 3 2" xfId="38906"/>
    <cellStyle name="Normal 9 2 2 2 3 3 4" xfId="38907"/>
    <cellStyle name="Normal 9 2 2 2 3 4" xfId="38908"/>
    <cellStyle name="Normal 9 2 2 2 3 4 2" xfId="38909"/>
    <cellStyle name="Normal 9 2 2 2 3 4 2 2" xfId="38910"/>
    <cellStyle name="Normal 9 2 2 2 3 4 3" xfId="38911"/>
    <cellStyle name="Normal 9 2 2 2 3 5" xfId="38912"/>
    <cellStyle name="Normal 9 2 2 2 3 5 2" xfId="38913"/>
    <cellStyle name="Normal 9 2 2 2 3 6" xfId="38914"/>
    <cellStyle name="Normal 9 2 2 2 4" xfId="38915"/>
    <cellStyle name="Normal 9 2 2 2 4 2" xfId="38916"/>
    <cellStyle name="Normal 9 2 2 2 4 2 2" xfId="38917"/>
    <cellStyle name="Normal 9 2 2 2 4 2 2 2" xfId="38918"/>
    <cellStyle name="Normal 9 2 2 2 4 2 3" xfId="38919"/>
    <cellStyle name="Normal 9 2 2 2 4 3" xfId="38920"/>
    <cellStyle name="Normal 9 2 2 2 4 3 2" xfId="38921"/>
    <cellStyle name="Normal 9 2 2 2 4 4" xfId="38922"/>
    <cellStyle name="Normal 9 2 2 2 5" xfId="38923"/>
    <cellStyle name="Normal 9 2 2 2 5 2" xfId="38924"/>
    <cellStyle name="Normal 9 2 2 2 5 2 2" xfId="38925"/>
    <cellStyle name="Normal 9 2 2 2 5 2 2 2" xfId="38926"/>
    <cellStyle name="Normal 9 2 2 2 5 2 3" xfId="38927"/>
    <cellStyle name="Normal 9 2 2 2 5 3" xfId="38928"/>
    <cellStyle name="Normal 9 2 2 2 5 3 2" xfId="38929"/>
    <cellStyle name="Normal 9 2 2 2 5 4" xfId="38930"/>
    <cellStyle name="Normal 9 2 2 2 6" xfId="38931"/>
    <cellStyle name="Normal 9 2 2 2 6 2" xfId="38932"/>
    <cellStyle name="Normal 9 2 2 2 6 2 2" xfId="38933"/>
    <cellStyle name="Normal 9 2 2 2 6 3" xfId="38934"/>
    <cellStyle name="Normal 9 2 2 2 7" xfId="38935"/>
    <cellStyle name="Normal 9 2 2 2 7 2" xfId="38936"/>
    <cellStyle name="Normal 9 2 2 2 8" xfId="38937"/>
    <cellStyle name="Normal 9 2 2 2 9" xfId="38938"/>
    <cellStyle name="Normal 9 2 2 3" xfId="38939"/>
    <cellStyle name="Normal 9 2 2 3 2" xfId="38940"/>
    <cellStyle name="Normal 9 2 2 3 2 2" xfId="38941"/>
    <cellStyle name="Normal 9 2 2 3 2 2 2" xfId="38942"/>
    <cellStyle name="Normal 9 2 2 3 2 2 2 2" xfId="38943"/>
    <cellStyle name="Normal 9 2 2 3 2 2 2 2 2" xfId="38944"/>
    <cellStyle name="Normal 9 2 2 3 2 2 2 2 2 2" xfId="38945"/>
    <cellStyle name="Normal 9 2 2 3 2 2 2 2 3" xfId="38946"/>
    <cellStyle name="Normal 9 2 2 3 2 2 2 3" xfId="38947"/>
    <cellStyle name="Normal 9 2 2 3 2 2 2 3 2" xfId="38948"/>
    <cellStyle name="Normal 9 2 2 3 2 2 2 4" xfId="38949"/>
    <cellStyle name="Normal 9 2 2 3 2 2 3" xfId="38950"/>
    <cellStyle name="Normal 9 2 2 3 2 2 3 2" xfId="38951"/>
    <cellStyle name="Normal 9 2 2 3 2 2 3 2 2" xfId="38952"/>
    <cellStyle name="Normal 9 2 2 3 2 2 3 3" xfId="38953"/>
    <cellStyle name="Normal 9 2 2 3 2 2 4" xfId="38954"/>
    <cellStyle name="Normal 9 2 2 3 2 2 4 2" xfId="38955"/>
    <cellStyle name="Normal 9 2 2 3 2 2 5" xfId="38956"/>
    <cellStyle name="Normal 9 2 2 3 2 3" xfId="38957"/>
    <cellStyle name="Normal 9 2 2 3 2 3 2" xfId="38958"/>
    <cellStyle name="Normal 9 2 2 3 2 3 2 2" xfId="38959"/>
    <cellStyle name="Normal 9 2 2 3 2 3 2 2 2" xfId="38960"/>
    <cellStyle name="Normal 9 2 2 3 2 3 2 3" xfId="38961"/>
    <cellStyle name="Normal 9 2 2 3 2 3 3" xfId="38962"/>
    <cellStyle name="Normal 9 2 2 3 2 3 3 2" xfId="38963"/>
    <cellStyle name="Normal 9 2 2 3 2 3 4" xfId="38964"/>
    <cellStyle name="Normal 9 2 2 3 2 4" xfId="38965"/>
    <cellStyle name="Normal 9 2 2 3 2 4 2" xfId="38966"/>
    <cellStyle name="Normal 9 2 2 3 2 4 2 2" xfId="38967"/>
    <cellStyle name="Normal 9 2 2 3 2 4 2 2 2" xfId="38968"/>
    <cellStyle name="Normal 9 2 2 3 2 4 2 3" xfId="38969"/>
    <cellStyle name="Normal 9 2 2 3 2 4 3" xfId="38970"/>
    <cellStyle name="Normal 9 2 2 3 2 4 3 2" xfId="38971"/>
    <cellStyle name="Normal 9 2 2 3 2 4 4" xfId="38972"/>
    <cellStyle name="Normal 9 2 2 3 2 5" xfId="38973"/>
    <cellStyle name="Normal 9 2 2 3 2 5 2" xfId="38974"/>
    <cellStyle name="Normal 9 2 2 3 2 5 2 2" xfId="38975"/>
    <cellStyle name="Normal 9 2 2 3 2 5 3" xfId="38976"/>
    <cellStyle name="Normal 9 2 2 3 2 6" xfId="38977"/>
    <cellStyle name="Normal 9 2 2 3 2 6 2" xfId="38978"/>
    <cellStyle name="Normal 9 2 2 3 2 7" xfId="38979"/>
    <cellStyle name="Normal 9 2 2 3 3" xfId="38980"/>
    <cellStyle name="Normal 9 2 2 3 3 2" xfId="38981"/>
    <cellStyle name="Normal 9 2 2 3 3 2 2" xfId="38982"/>
    <cellStyle name="Normal 9 2 2 3 3 2 2 2" xfId="38983"/>
    <cellStyle name="Normal 9 2 2 3 3 2 2 2 2" xfId="38984"/>
    <cellStyle name="Normal 9 2 2 3 3 2 2 3" xfId="38985"/>
    <cellStyle name="Normal 9 2 2 3 3 2 3" xfId="38986"/>
    <cellStyle name="Normal 9 2 2 3 3 2 3 2" xfId="38987"/>
    <cellStyle name="Normal 9 2 2 3 3 2 4" xfId="38988"/>
    <cellStyle name="Normal 9 2 2 3 3 3" xfId="38989"/>
    <cellStyle name="Normal 9 2 2 3 3 3 2" xfId="38990"/>
    <cellStyle name="Normal 9 2 2 3 3 3 2 2" xfId="38991"/>
    <cellStyle name="Normal 9 2 2 3 3 3 2 2 2" xfId="38992"/>
    <cellStyle name="Normal 9 2 2 3 3 3 2 3" xfId="38993"/>
    <cellStyle name="Normal 9 2 2 3 3 3 3" xfId="38994"/>
    <cellStyle name="Normal 9 2 2 3 3 3 3 2" xfId="38995"/>
    <cellStyle name="Normal 9 2 2 3 3 3 4" xfId="38996"/>
    <cellStyle name="Normal 9 2 2 3 3 4" xfId="38997"/>
    <cellStyle name="Normal 9 2 2 3 3 4 2" xfId="38998"/>
    <cellStyle name="Normal 9 2 2 3 3 4 2 2" xfId="38999"/>
    <cellStyle name="Normal 9 2 2 3 3 4 3" xfId="39000"/>
    <cellStyle name="Normal 9 2 2 3 3 5" xfId="39001"/>
    <cellStyle name="Normal 9 2 2 3 3 5 2" xfId="39002"/>
    <cellStyle name="Normal 9 2 2 3 3 6" xfId="39003"/>
    <cellStyle name="Normal 9 2 2 3 4" xfId="39004"/>
    <cellStyle name="Normal 9 2 2 3 4 2" xfId="39005"/>
    <cellStyle name="Normal 9 2 2 3 4 2 2" xfId="39006"/>
    <cellStyle name="Normal 9 2 2 3 4 2 2 2" xfId="39007"/>
    <cellStyle name="Normal 9 2 2 3 4 2 3" xfId="39008"/>
    <cellStyle name="Normal 9 2 2 3 4 3" xfId="39009"/>
    <cellStyle name="Normal 9 2 2 3 4 3 2" xfId="39010"/>
    <cellStyle name="Normal 9 2 2 3 4 4" xfId="39011"/>
    <cellStyle name="Normal 9 2 2 3 5" xfId="39012"/>
    <cellStyle name="Normal 9 2 2 3 5 2" xfId="39013"/>
    <cellStyle name="Normal 9 2 2 3 5 2 2" xfId="39014"/>
    <cellStyle name="Normal 9 2 2 3 5 2 2 2" xfId="39015"/>
    <cellStyle name="Normal 9 2 2 3 5 2 3" xfId="39016"/>
    <cellStyle name="Normal 9 2 2 3 5 3" xfId="39017"/>
    <cellStyle name="Normal 9 2 2 3 5 3 2" xfId="39018"/>
    <cellStyle name="Normal 9 2 2 3 5 4" xfId="39019"/>
    <cellStyle name="Normal 9 2 2 3 6" xfId="39020"/>
    <cellStyle name="Normal 9 2 2 3 6 2" xfId="39021"/>
    <cellStyle name="Normal 9 2 2 3 6 2 2" xfId="39022"/>
    <cellStyle name="Normal 9 2 2 3 6 3" xfId="39023"/>
    <cellStyle name="Normal 9 2 2 3 7" xfId="39024"/>
    <cellStyle name="Normal 9 2 2 3 7 2" xfId="39025"/>
    <cellStyle name="Normal 9 2 2 3 8" xfId="39026"/>
    <cellStyle name="Normal 9 2 2 3 9" xfId="39027"/>
    <cellStyle name="Normal 9 2 2 4" xfId="39028"/>
    <cellStyle name="Normal 9 2 2 4 2" xfId="39029"/>
    <cellStyle name="Normal 9 2 2 4 2 2" xfId="39030"/>
    <cellStyle name="Normal 9 2 2 4 2 2 2" xfId="39031"/>
    <cellStyle name="Normal 9 2 2 4 2 2 2 2" xfId="39032"/>
    <cellStyle name="Normal 9 2 2 4 2 2 2 2 2" xfId="39033"/>
    <cellStyle name="Normal 9 2 2 4 2 2 2 2 2 2" xfId="39034"/>
    <cellStyle name="Normal 9 2 2 4 2 2 2 2 3" xfId="39035"/>
    <cellStyle name="Normal 9 2 2 4 2 2 2 3" xfId="39036"/>
    <cellStyle name="Normal 9 2 2 4 2 2 2 3 2" xfId="39037"/>
    <cellStyle name="Normal 9 2 2 4 2 2 2 4" xfId="39038"/>
    <cellStyle name="Normal 9 2 2 4 2 2 3" xfId="39039"/>
    <cellStyle name="Normal 9 2 2 4 2 2 3 2" xfId="39040"/>
    <cellStyle name="Normal 9 2 2 4 2 2 3 2 2" xfId="39041"/>
    <cellStyle name="Normal 9 2 2 4 2 2 3 3" xfId="39042"/>
    <cellStyle name="Normal 9 2 2 4 2 2 4" xfId="39043"/>
    <cellStyle name="Normal 9 2 2 4 2 2 4 2" xfId="39044"/>
    <cellStyle name="Normal 9 2 2 4 2 2 5" xfId="39045"/>
    <cellStyle name="Normal 9 2 2 4 2 3" xfId="39046"/>
    <cellStyle name="Normal 9 2 2 4 2 3 2" xfId="39047"/>
    <cellStyle name="Normal 9 2 2 4 2 3 2 2" xfId="39048"/>
    <cellStyle name="Normal 9 2 2 4 2 3 2 2 2" xfId="39049"/>
    <cellStyle name="Normal 9 2 2 4 2 3 2 3" xfId="39050"/>
    <cellStyle name="Normal 9 2 2 4 2 3 3" xfId="39051"/>
    <cellStyle name="Normal 9 2 2 4 2 3 3 2" xfId="39052"/>
    <cellStyle name="Normal 9 2 2 4 2 3 4" xfId="39053"/>
    <cellStyle name="Normal 9 2 2 4 2 4" xfId="39054"/>
    <cellStyle name="Normal 9 2 2 4 2 4 2" xfId="39055"/>
    <cellStyle name="Normal 9 2 2 4 2 4 2 2" xfId="39056"/>
    <cellStyle name="Normal 9 2 2 4 2 4 2 2 2" xfId="39057"/>
    <cellStyle name="Normal 9 2 2 4 2 4 2 3" xfId="39058"/>
    <cellStyle name="Normal 9 2 2 4 2 4 3" xfId="39059"/>
    <cellStyle name="Normal 9 2 2 4 2 4 3 2" xfId="39060"/>
    <cellStyle name="Normal 9 2 2 4 2 4 4" xfId="39061"/>
    <cellStyle name="Normal 9 2 2 4 2 5" xfId="39062"/>
    <cellStyle name="Normal 9 2 2 4 2 5 2" xfId="39063"/>
    <cellStyle name="Normal 9 2 2 4 2 5 2 2" xfId="39064"/>
    <cellStyle name="Normal 9 2 2 4 2 5 3" xfId="39065"/>
    <cellStyle name="Normal 9 2 2 4 2 6" xfId="39066"/>
    <cellStyle name="Normal 9 2 2 4 2 6 2" xfId="39067"/>
    <cellStyle name="Normal 9 2 2 4 2 7" xfId="39068"/>
    <cellStyle name="Normal 9 2 2 4 3" xfId="39069"/>
    <cellStyle name="Normal 9 2 2 4 3 2" xfId="39070"/>
    <cellStyle name="Normal 9 2 2 4 3 2 2" xfId="39071"/>
    <cellStyle name="Normal 9 2 2 4 3 2 2 2" xfId="39072"/>
    <cellStyle name="Normal 9 2 2 4 3 2 2 2 2" xfId="39073"/>
    <cellStyle name="Normal 9 2 2 4 3 2 2 3" xfId="39074"/>
    <cellStyle name="Normal 9 2 2 4 3 2 3" xfId="39075"/>
    <cellStyle name="Normal 9 2 2 4 3 2 3 2" xfId="39076"/>
    <cellStyle name="Normal 9 2 2 4 3 2 4" xfId="39077"/>
    <cellStyle name="Normal 9 2 2 4 3 3" xfId="39078"/>
    <cellStyle name="Normal 9 2 2 4 3 3 2" xfId="39079"/>
    <cellStyle name="Normal 9 2 2 4 3 3 2 2" xfId="39080"/>
    <cellStyle name="Normal 9 2 2 4 3 3 3" xfId="39081"/>
    <cellStyle name="Normal 9 2 2 4 3 4" xfId="39082"/>
    <cellStyle name="Normal 9 2 2 4 3 4 2" xfId="39083"/>
    <cellStyle name="Normal 9 2 2 4 3 5" xfId="39084"/>
    <cellStyle name="Normal 9 2 2 4 4" xfId="39085"/>
    <cellStyle name="Normal 9 2 2 4 4 2" xfId="39086"/>
    <cellStyle name="Normal 9 2 2 4 4 2 2" xfId="39087"/>
    <cellStyle name="Normal 9 2 2 4 4 2 2 2" xfId="39088"/>
    <cellStyle name="Normal 9 2 2 4 4 2 3" xfId="39089"/>
    <cellStyle name="Normal 9 2 2 4 4 3" xfId="39090"/>
    <cellStyle name="Normal 9 2 2 4 4 3 2" xfId="39091"/>
    <cellStyle name="Normal 9 2 2 4 4 4" xfId="39092"/>
    <cellStyle name="Normal 9 2 2 4 5" xfId="39093"/>
    <cellStyle name="Normal 9 2 2 4 5 2" xfId="39094"/>
    <cellStyle name="Normal 9 2 2 4 5 2 2" xfId="39095"/>
    <cellStyle name="Normal 9 2 2 4 5 2 2 2" xfId="39096"/>
    <cellStyle name="Normal 9 2 2 4 5 2 3" xfId="39097"/>
    <cellStyle name="Normal 9 2 2 4 5 3" xfId="39098"/>
    <cellStyle name="Normal 9 2 2 4 5 3 2" xfId="39099"/>
    <cellStyle name="Normal 9 2 2 4 5 4" xfId="39100"/>
    <cellStyle name="Normal 9 2 2 4 6" xfId="39101"/>
    <cellStyle name="Normal 9 2 2 4 6 2" xfId="39102"/>
    <cellStyle name="Normal 9 2 2 4 6 2 2" xfId="39103"/>
    <cellStyle name="Normal 9 2 2 4 6 3" xfId="39104"/>
    <cellStyle name="Normal 9 2 2 4 7" xfId="39105"/>
    <cellStyle name="Normal 9 2 2 4 7 2" xfId="39106"/>
    <cellStyle name="Normal 9 2 2 4 8" xfId="39107"/>
    <cellStyle name="Normal 9 2 2 5" xfId="39108"/>
    <cellStyle name="Normal 9 2 2 5 2" xfId="39109"/>
    <cellStyle name="Normal 9 2 2 5 2 2" xfId="39110"/>
    <cellStyle name="Normal 9 2 2 5 2 2 2" xfId="39111"/>
    <cellStyle name="Normal 9 2 2 5 2 2 2 2" xfId="39112"/>
    <cellStyle name="Normal 9 2 2 5 2 2 2 2 2" xfId="39113"/>
    <cellStyle name="Normal 9 2 2 5 2 2 2 2 2 2" xfId="39114"/>
    <cellStyle name="Normal 9 2 2 5 2 2 2 2 3" xfId="39115"/>
    <cellStyle name="Normal 9 2 2 5 2 2 2 3" xfId="39116"/>
    <cellStyle name="Normal 9 2 2 5 2 2 2 3 2" xfId="39117"/>
    <cellStyle name="Normal 9 2 2 5 2 2 2 4" xfId="39118"/>
    <cellStyle name="Normal 9 2 2 5 2 2 3" xfId="39119"/>
    <cellStyle name="Normal 9 2 2 5 2 2 3 2" xfId="39120"/>
    <cellStyle name="Normal 9 2 2 5 2 2 3 2 2" xfId="39121"/>
    <cellStyle name="Normal 9 2 2 5 2 2 3 3" xfId="39122"/>
    <cellStyle name="Normal 9 2 2 5 2 2 4" xfId="39123"/>
    <cellStyle name="Normal 9 2 2 5 2 2 4 2" xfId="39124"/>
    <cellStyle name="Normal 9 2 2 5 2 2 5" xfId="39125"/>
    <cellStyle name="Normal 9 2 2 5 2 3" xfId="39126"/>
    <cellStyle name="Normal 9 2 2 5 2 3 2" xfId="39127"/>
    <cellStyle name="Normal 9 2 2 5 2 3 2 2" xfId="39128"/>
    <cellStyle name="Normal 9 2 2 5 2 3 2 2 2" xfId="39129"/>
    <cellStyle name="Normal 9 2 2 5 2 3 2 3" xfId="39130"/>
    <cellStyle name="Normal 9 2 2 5 2 3 3" xfId="39131"/>
    <cellStyle name="Normal 9 2 2 5 2 3 3 2" xfId="39132"/>
    <cellStyle name="Normal 9 2 2 5 2 3 4" xfId="39133"/>
    <cellStyle name="Normal 9 2 2 5 2 4" xfId="39134"/>
    <cellStyle name="Normal 9 2 2 5 2 4 2" xfId="39135"/>
    <cellStyle name="Normal 9 2 2 5 2 4 2 2" xfId="39136"/>
    <cellStyle name="Normal 9 2 2 5 2 4 2 2 2" xfId="39137"/>
    <cellStyle name="Normal 9 2 2 5 2 4 2 3" xfId="39138"/>
    <cellStyle name="Normal 9 2 2 5 2 4 3" xfId="39139"/>
    <cellStyle name="Normal 9 2 2 5 2 4 3 2" xfId="39140"/>
    <cellStyle name="Normal 9 2 2 5 2 4 4" xfId="39141"/>
    <cellStyle name="Normal 9 2 2 5 2 5" xfId="39142"/>
    <cellStyle name="Normal 9 2 2 5 2 5 2" xfId="39143"/>
    <cellStyle name="Normal 9 2 2 5 2 5 2 2" xfId="39144"/>
    <cellStyle name="Normal 9 2 2 5 2 5 3" xfId="39145"/>
    <cellStyle name="Normal 9 2 2 5 2 6" xfId="39146"/>
    <cellStyle name="Normal 9 2 2 5 2 6 2" xfId="39147"/>
    <cellStyle name="Normal 9 2 2 5 2 7" xfId="39148"/>
    <cellStyle name="Normal 9 2 2 5 3" xfId="39149"/>
    <cellStyle name="Normal 9 2 2 5 3 2" xfId="39150"/>
    <cellStyle name="Normal 9 2 2 5 3 2 2" xfId="39151"/>
    <cellStyle name="Normal 9 2 2 5 3 2 2 2" xfId="39152"/>
    <cellStyle name="Normal 9 2 2 5 3 2 2 2 2" xfId="39153"/>
    <cellStyle name="Normal 9 2 2 5 3 2 2 3" xfId="39154"/>
    <cellStyle name="Normal 9 2 2 5 3 2 3" xfId="39155"/>
    <cellStyle name="Normal 9 2 2 5 3 2 3 2" xfId="39156"/>
    <cellStyle name="Normal 9 2 2 5 3 2 4" xfId="39157"/>
    <cellStyle name="Normal 9 2 2 5 3 3" xfId="39158"/>
    <cellStyle name="Normal 9 2 2 5 3 3 2" xfId="39159"/>
    <cellStyle name="Normal 9 2 2 5 3 3 2 2" xfId="39160"/>
    <cellStyle name="Normal 9 2 2 5 3 3 3" xfId="39161"/>
    <cellStyle name="Normal 9 2 2 5 3 4" xfId="39162"/>
    <cellStyle name="Normal 9 2 2 5 3 4 2" xfId="39163"/>
    <cellStyle name="Normal 9 2 2 5 3 5" xfId="39164"/>
    <cellStyle name="Normal 9 2 2 5 4" xfId="39165"/>
    <cellStyle name="Normal 9 2 2 5 4 2" xfId="39166"/>
    <cellStyle name="Normal 9 2 2 5 4 2 2" xfId="39167"/>
    <cellStyle name="Normal 9 2 2 5 4 2 2 2" xfId="39168"/>
    <cellStyle name="Normal 9 2 2 5 4 2 3" xfId="39169"/>
    <cellStyle name="Normal 9 2 2 5 4 3" xfId="39170"/>
    <cellStyle name="Normal 9 2 2 5 4 3 2" xfId="39171"/>
    <cellStyle name="Normal 9 2 2 5 4 4" xfId="39172"/>
    <cellStyle name="Normal 9 2 2 5 5" xfId="39173"/>
    <cellStyle name="Normal 9 2 2 5 5 2" xfId="39174"/>
    <cellStyle name="Normal 9 2 2 5 5 2 2" xfId="39175"/>
    <cellStyle name="Normal 9 2 2 5 5 2 2 2" xfId="39176"/>
    <cellStyle name="Normal 9 2 2 5 5 2 3" xfId="39177"/>
    <cellStyle name="Normal 9 2 2 5 5 3" xfId="39178"/>
    <cellStyle name="Normal 9 2 2 5 5 3 2" xfId="39179"/>
    <cellStyle name="Normal 9 2 2 5 5 4" xfId="39180"/>
    <cellStyle name="Normal 9 2 2 5 6" xfId="39181"/>
    <cellStyle name="Normal 9 2 2 5 6 2" xfId="39182"/>
    <cellStyle name="Normal 9 2 2 5 6 2 2" xfId="39183"/>
    <cellStyle name="Normal 9 2 2 5 6 3" xfId="39184"/>
    <cellStyle name="Normal 9 2 2 5 7" xfId="39185"/>
    <cellStyle name="Normal 9 2 2 5 7 2" xfId="39186"/>
    <cellStyle name="Normal 9 2 2 5 8" xfId="39187"/>
    <cellStyle name="Normal 9 2 2 6" xfId="39188"/>
    <cellStyle name="Normal 9 2 2 6 2" xfId="39189"/>
    <cellStyle name="Normal 9 2 2 6 2 2" xfId="39190"/>
    <cellStyle name="Normal 9 2 2 6 2 2 2" xfId="39191"/>
    <cellStyle name="Normal 9 2 2 6 2 2 2 2" xfId="39192"/>
    <cellStyle name="Normal 9 2 2 6 2 2 2 2 2" xfId="39193"/>
    <cellStyle name="Normal 9 2 2 6 2 2 2 3" xfId="39194"/>
    <cellStyle name="Normal 9 2 2 6 2 2 3" xfId="39195"/>
    <cellStyle name="Normal 9 2 2 6 2 2 3 2" xfId="39196"/>
    <cellStyle name="Normal 9 2 2 6 2 2 4" xfId="39197"/>
    <cellStyle name="Normal 9 2 2 6 2 3" xfId="39198"/>
    <cellStyle name="Normal 9 2 2 6 2 3 2" xfId="39199"/>
    <cellStyle name="Normal 9 2 2 6 2 3 2 2" xfId="39200"/>
    <cellStyle name="Normal 9 2 2 6 2 3 3" xfId="39201"/>
    <cellStyle name="Normal 9 2 2 6 2 4" xfId="39202"/>
    <cellStyle name="Normal 9 2 2 6 2 4 2" xfId="39203"/>
    <cellStyle name="Normal 9 2 2 6 2 5" xfId="39204"/>
    <cellStyle name="Normal 9 2 2 6 3" xfId="39205"/>
    <cellStyle name="Normal 9 2 2 6 3 2" xfId="39206"/>
    <cellStyle name="Normal 9 2 2 6 3 2 2" xfId="39207"/>
    <cellStyle name="Normal 9 2 2 6 3 2 2 2" xfId="39208"/>
    <cellStyle name="Normal 9 2 2 6 3 2 3" xfId="39209"/>
    <cellStyle name="Normal 9 2 2 6 3 3" xfId="39210"/>
    <cellStyle name="Normal 9 2 2 6 3 3 2" xfId="39211"/>
    <cellStyle name="Normal 9 2 2 6 3 4" xfId="39212"/>
    <cellStyle name="Normal 9 2 2 6 4" xfId="39213"/>
    <cellStyle name="Normal 9 2 2 6 4 2" xfId="39214"/>
    <cellStyle name="Normal 9 2 2 6 4 2 2" xfId="39215"/>
    <cellStyle name="Normal 9 2 2 6 4 2 2 2" xfId="39216"/>
    <cellStyle name="Normal 9 2 2 6 4 2 3" xfId="39217"/>
    <cellStyle name="Normal 9 2 2 6 4 3" xfId="39218"/>
    <cellStyle name="Normal 9 2 2 6 4 3 2" xfId="39219"/>
    <cellStyle name="Normal 9 2 2 6 4 4" xfId="39220"/>
    <cellStyle name="Normal 9 2 2 6 5" xfId="39221"/>
    <cellStyle name="Normal 9 2 2 6 5 2" xfId="39222"/>
    <cellStyle name="Normal 9 2 2 6 5 2 2" xfId="39223"/>
    <cellStyle name="Normal 9 2 2 6 5 3" xfId="39224"/>
    <cellStyle name="Normal 9 2 2 6 6" xfId="39225"/>
    <cellStyle name="Normal 9 2 2 6 6 2" xfId="39226"/>
    <cellStyle name="Normal 9 2 2 6 7" xfId="39227"/>
    <cellStyle name="Normal 9 2 2 7" xfId="39228"/>
    <cellStyle name="Normal 9 2 2 7 2" xfId="39229"/>
    <cellStyle name="Normal 9 2 2 7 2 2" xfId="39230"/>
    <cellStyle name="Normal 9 2 2 7 2 2 2" xfId="39231"/>
    <cellStyle name="Normal 9 2 2 7 2 2 2 2" xfId="39232"/>
    <cellStyle name="Normal 9 2 2 7 2 2 3" xfId="39233"/>
    <cellStyle name="Normal 9 2 2 7 2 3" xfId="39234"/>
    <cellStyle name="Normal 9 2 2 7 2 3 2" xfId="39235"/>
    <cellStyle name="Normal 9 2 2 7 2 4" xfId="39236"/>
    <cellStyle name="Normal 9 2 2 7 3" xfId="39237"/>
    <cellStyle name="Normal 9 2 2 7 3 2" xfId="39238"/>
    <cellStyle name="Normal 9 2 2 7 3 2 2" xfId="39239"/>
    <cellStyle name="Normal 9 2 2 7 3 2 2 2" xfId="39240"/>
    <cellStyle name="Normal 9 2 2 7 3 2 3" xfId="39241"/>
    <cellStyle name="Normal 9 2 2 7 3 3" xfId="39242"/>
    <cellStyle name="Normal 9 2 2 7 3 3 2" xfId="39243"/>
    <cellStyle name="Normal 9 2 2 7 3 4" xfId="39244"/>
    <cellStyle name="Normal 9 2 2 7 4" xfId="39245"/>
    <cellStyle name="Normal 9 2 2 7 4 2" xfId="39246"/>
    <cellStyle name="Normal 9 2 2 7 4 2 2" xfId="39247"/>
    <cellStyle name="Normal 9 2 2 7 4 3" xfId="39248"/>
    <cellStyle name="Normal 9 2 2 7 5" xfId="39249"/>
    <cellStyle name="Normal 9 2 2 7 5 2" xfId="39250"/>
    <cellStyle name="Normal 9 2 2 7 6" xfId="39251"/>
    <cellStyle name="Normal 9 2 2 8" xfId="39252"/>
    <cellStyle name="Normal 9 2 2 8 2" xfId="39253"/>
    <cellStyle name="Normal 9 2 2 8 2 2" xfId="39254"/>
    <cellStyle name="Normal 9 2 2 8 2 2 2" xfId="39255"/>
    <cellStyle name="Normal 9 2 2 8 2 3" xfId="39256"/>
    <cellStyle name="Normal 9 2 2 8 3" xfId="39257"/>
    <cellStyle name="Normal 9 2 2 8 3 2" xfId="39258"/>
    <cellStyle name="Normal 9 2 2 8 4" xfId="39259"/>
    <cellStyle name="Normal 9 2 2 9" xfId="39260"/>
    <cellStyle name="Normal 9 2 2 9 2" xfId="39261"/>
    <cellStyle name="Normal 9 2 2 9 2 2" xfId="39262"/>
    <cellStyle name="Normal 9 2 2 9 2 2 2" xfId="39263"/>
    <cellStyle name="Normal 9 2 2 9 2 3" xfId="39264"/>
    <cellStyle name="Normal 9 2 2 9 3" xfId="39265"/>
    <cellStyle name="Normal 9 2 2 9 3 2" xfId="39266"/>
    <cellStyle name="Normal 9 2 2 9 4" xfId="39267"/>
    <cellStyle name="Normal 9 2 3" xfId="39268"/>
    <cellStyle name="Normal 9 2 3 2" xfId="39269"/>
    <cellStyle name="Normal 9 2 3 2 2" xfId="39270"/>
    <cellStyle name="Normal 9 2 3 2 2 2" xfId="39271"/>
    <cellStyle name="Normal 9 2 3 2 2 2 2" xfId="39272"/>
    <cellStyle name="Normal 9 2 3 2 2 2 2 2" xfId="39273"/>
    <cellStyle name="Normal 9 2 3 2 2 2 2 2 2" xfId="39274"/>
    <cellStyle name="Normal 9 2 3 2 2 2 2 3" xfId="39275"/>
    <cellStyle name="Normal 9 2 3 2 2 2 3" xfId="39276"/>
    <cellStyle name="Normal 9 2 3 2 2 2 3 2" xfId="39277"/>
    <cellStyle name="Normal 9 2 3 2 2 2 4" xfId="39278"/>
    <cellStyle name="Normal 9 2 3 2 2 3" xfId="39279"/>
    <cellStyle name="Normal 9 2 3 2 2 3 2" xfId="39280"/>
    <cellStyle name="Normal 9 2 3 2 2 3 2 2" xfId="39281"/>
    <cellStyle name="Normal 9 2 3 2 2 3 3" xfId="39282"/>
    <cellStyle name="Normal 9 2 3 2 2 4" xfId="39283"/>
    <cellStyle name="Normal 9 2 3 2 2 4 2" xfId="39284"/>
    <cellStyle name="Normal 9 2 3 2 2 5" xfId="39285"/>
    <cellStyle name="Normal 9 2 3 2 3" xfId="39286"/>
    <cellStyle name="Normal 9 2 3 2 3 2" xfId="39287"/>
    <cellStyle name="Normal 9 2 3 2 3 2 2" xfId="39288"/>
    <cellStyle name="Normal 9 2 3 2 3 2 2 2" xfId="39289"/>
    <cellStyle name="Normal 9 2 3 2 3 2 3" xfId="39290"/>
    <cellStyle name="Normal 9 2 3 2 3 3" xfId="39291"/>
    <cellStyle name="Normal 9 2 3 2 3 3 2" xfId="39292"/>
    <cellStyle name="Normal 9 2 3 2 3 4" xfId="39293"/>
    <cellStyle name="Normal 9 2 3 2 4" xfId="39294"/>
    <cellStyle name="Normal 9 2 3 2 4 2" xfId="39295"/>
    <cellStyle name="Normal 9 2 3 2 4 2 2" xfId="39296"/>
    <cellStyle name="Normal 9 2 3 2 4 2 2 2" xfId="39297"/>
    <cellStyle name="Normal 9 2 3 2 4 2 3" xfId="39298"/>
    <cellStyle name="Normal 9 2 3 2 4 3" xfId="39299"/>
    <cellStyle name="Normal 9 2 3 2 4 3 2" xfId="39300"/>
    <cellStyle name="Normal 9 2 3 2 4 4" xfId="39301"/>
    <cellStyle name="Normal 9 2 3 2 5" xfId="39302"/>
    <cellStyle name="Normal 9 2 3 2 5 2" xfId="39303"/>
    <cellStyle name="Normal 9 2 3 2 5 2 2" xfId="39304"/>
    <cellStyle name="Normal 9 2 3 2 5 3" xfId="39305"/>
    <cellStyle name="Normal 9 2 3 2 6" xfId="39306"/>
    <cellStyle name="Normal 9 2 3 2 6 2" xfId="39307"/>
    <cellStyle name="Normal 9 2 3 2 7" xfId="39308"/>
    <cellStyle name="Normal 9 2 3 3" xfId="39309"/>
    <cellStyle name="Normal 9 2 3 3 2" xfId="39310"/>
    <cellStyle name="Normal 9 2 3 3 2 2" xfId="39311"/>
    <cellStyle name="Normal 9 2 3 3 2 2 2" xfId="39312"/>
    <cellStyle name="Normal 9 2 3 3 2 2 2 2" xfId="39313"/>
    <cellStyle name="Normal 9 2 3 3 2 2 3" xfId="39314"/>
    <cellStyle name="Normal 9 2 3 3 2 3" xfId="39315"/>
    <cellStyle name="Normal 9 2 3 3 2 3 2" xfId="39316"/>
    <cellStyle name="Normal 9 2 3 3 2 4" xfId="39317"/>
    <cellStyle name="Normal 9 2 3 3 3" xfId="39318"/>
    <cellStyle name="Normal 9 2 3 3 3 2" xfId="39319"/>
    <cellStyle name="Normal 9 2 3 3 3 2 2" xfId="39320"/>
    <cellStyle name="Normal 9 2 3 3 3 2 2 2" xfId="39321"/>
    <cellStyle name="Normal 9 2 3 3 3 2 3" xfId="39322"/>
    <cellStyle name="Normal 9 2 3 3 3 3" xfId="39323"/>
    <cellStyle name="Normal 9 2 3 3 3 3 2" xfId="39324"/>
    <cellStyle name="Normal 9 2 3 3 3 4" xfId="39325"/>
    <cellStyle name="Normal 9 2 3 3 4" xfId="39326"/>
    <cellStyle name="Normal 9 2 3 3 4 2" xfId="39327"/>
    <cellStyle name="Normal 9 2 3 3 4 2 2" xfId="39328"/>
    <cellStyle name="Normal 9 2 3 3 4 3" xfId="39329"/>
    <cellStyle name="Normal 9 2 3 3 5" xfId="39330"/>
    <cellStyle name="Normal 9 2 3 3 5 2" xfId="39331"/>
    <cellStyle name="Normal 9 2 3 3 6" xfId="39332"/>
    <cellStyle name="Normal 9 2 3 4" xfId="39333"/>
    <cellStyle name="Normal 9 2 3 4 2" xfId="39334"/>
    <cellStyle name="Normal 9 2 3 4 2 2" xfId="39335"/>
    <cellStyle name="Normal 9 2 3 4 2 2 2" xfId="39336"/>
    <cellStyle name="Normal 9 2 3 4 2 3" xfId="39337"/>
    <cellStyle name="Normal 9 2 3 4 3" xfId="39338"/>
    <cellStyle name="Normal 9 2 3 4 3 2" xfId="39339"/>
    <cellStyle name="Normal 9 2 3 4 4" xfId="39340"/>
    <cellStyle name="Normal 9 2 3 5" xfId="39341"/>
    <cellStyle name="Normal 9 2 3 5 2" xfId="39342"/>
    <cellStyle name="Normal 9 2 3 5 2 2" xfId="39343"/>
    <cellStyle name="Normal 9 2 3 5 2 2 2" xfId="39344"/>
    <cellStyle name="Normal 9 2 3 5 2 3" xfId="39345"/>
    <cellStyle name="Normal 9 2 3 5 3" xfId="39346"/>
    <cellStyle name="Normal 9 2 3 5 3 2" xfId="39347"/>
    <cellStyle name="Normal 9 2 3 5 4" xfId="39348"/>
    <cellStyle name="Normal 9 2 3 6" xfId="39349"/>
    <cellStyle name="Normal 9 2 3 6 2" xfId="39350"/>
    <cellStyle name="Normal 9 2 3 6 2 2" xfId="39351"/>
    <cellStyle name="Normal 9 2 3 6 3" xfId="39352"/>
    <cellStyle name="Normal 9 2 3 7" xfId="39353"/>
    <cellStyle name="Normal 9 2 3 7 2" xfId="39354"/>
    <cellStyle name="Normal 9 2 3 8" xfId="39355"/>
    <cellStyle name="Normal 9 2 3 9" xfId="39356"/>
    <cellStyle name="Normal 9 2 4" xfId="39357"/>
    <cellStyle name="Normal 9 2 4 2" xfId="39358"/>
    <cellStyle name="Normal 9 2 4 2 2" xfId="39359"/>
    <cellStyle name="Normal 9 2 4 2 2 2" xfId="39360"/>
    <cellStyle name="Normal 9 2 4 2 2 2 2" xfId="39361"/>
    <cellStyle name="Normal 9 2 4 2 2 2 2 2" xfId="39362"/>
    <cellStyle name="Normal 9 2 4 2 2 2 2 2 2" xfId="39363"/>
    <cellStyle name="Normal 9 2 4 2 2 2 2 3" xfId="39364"/>
    <cellStyle name="Normal 9 2 4 2 2 2 3" xfId="39365"/>
    <cellStyle name="Normal 9 2 4 2 2 2 3 2" xfId="39366"/>
    <cellStyle name="Normal 9 2 4 2 2 2 4" xfId="39367"/>
    <cellStyle name="Normal 9 2 4 2 2 3" xfId="39368"/>
    <cellStyle name="Normal 9 2 4 2 2 3 2" xfId="39369"/>
    <cellStyle name="Normal 9 2 4 2 2 3 2 2" xfId="39370"/>
    <cellStyle name="Normal 9 2 4 2 2 3 3" xfId="39371"/>
    <cellStyle name="Normal 9 2 4 2 2 4" xfId="39372"/>
    <cellStyle name="Normal 9 2 4 2 2 4 2" xfId="39373"/>
    <cellStyle name="Normal 9 2 4 2 2 5" xfId="39374"/>
    <cellStyle name="Normal 9 2 4 2 3" xfId="39375"/>
    <cellStyle name="Normal 9 2 4 2 3 2" xfId="39376"/>
    <cellStyle name="Normal 9 2 4 2 3 2 2" xfId="39377"/>
    <cellStyle name="Normal 9 2 4 2 3 2 2 2" xfId="39378"/>
    <cellStyle name="Normal 9 2 4 2 3 2 3" xfId="39379"/>
    <cellStyle name="Normal 9 2 4 2 3 3" xfId="39380"/>
    <cellStyle name="Normal 9 2 4 2 3 3 2" xfId="39381"/>
    <cellStyle name="Normal 9 2 4 2 3 4" xfId="39382"/>
    <cellStyle name="Normal 9 2 4 2 4" xfId="39383"/>
    <cellStyle name="Normal 9 2 4 2 4 2" xfId="39384"/>
    <cellStyle name="Normal 9 2 4 2 4 2 2" xfId="39385"/>
    <cellStyle name="Normal 9 2 4 2 4 2 2 2" xfId="39386"/>
    <cellStyle name="Normal 9 2 4 2 4 2 3" xfId="39387"/>
    <cellStyle name="Normal 9 2 4 2 4 3" xfId="39388"/>
    <cellStyle name="Normal 9 2 4 2 4 3 2" xfId="39389"/>
    <cellStyle name="Normal 9 2 4 2 4 4" xfId="39390"/>
    <cellStyle name="Normal 9 2 4 2 5" xfId="39391"/>
    <cellStyle name="Normal 9 2 4 2 5 2" xfId="39392"/>
    <cellStyle name="Normal 9 2 4 2 5 2 2" xfId="39393"/>
    <cellStyle name="Normal 9 2 4 2 5 3" xfId="39394"/>
    <cellStyle name="Normal 9 2 4 2 6" xfId="39395"/>
    <cellStyle name="Normal 9 2 4 2 6 2" xfId="39396"/>
    <cellStyle name="Normal 9 2 4 2 7" xfId="39397"/>
    <cellStyle name="Normal 9 2 4 3" xfId="39398"/>
    <cellStyle name="Normal 9 2 4 3 2" xfId="39399"/>
    <cellStyle name="Normal 9 2 4 3 2 2" xfId="39400"/>
    <cellStyle name="Normal 9 2 4 3 2 2 2" xfId="39401"/>
    <cellStyle name="Normal 9 2 4 3 2 2 2 2" xfId="39402"/>
    <cellStyle name="Normal 9 2 4 3 2 2 3" xfId="39403"/>
    <cellStyle name="Normal 9 2 4 3 2 3" xfId="39404"/>
    <cellStyle name="Normal 9 2 4 3 2 3 2" xfId="39405"/>
    <cellStyle name="Normal 9 2 4 3 2 4" xfId="39406"/>
    <cellStyle name="Normal 9 2 4 3 3" xfId="39407"/>
    <cellStyle name="Normal 9 2 4 3 3 2" xfId="39408"/>
    <cellStyle name="Normal 9 2 4 3 3 2 2" xfId="39409"/>
    <cellStyle name="Normal 9 2 4 3 3 2 2 2" xfId="39410"/>
    <cellStyle name="Normal 9 2 4 3 3 2 3" xfId="39411"/>
    <cellStyle name="Normal 9 2 4 3 3 3" xfId="39412"/>
    <cellStyle name="Normal 9 2 4 3 3 3 2" xfId="39413"/>
    <cellStyle name="Normal 9 2 4 3 3 4" xfId="39414"/>
    <cellStyle name="Normal 9 2 4 3 4" xfId="39415"/>
    <cellStyle name="Normal 9 2 4 3 4 2" xfId="39416"/>
    <cellStyle name="Normal 9 2 4 3 4 2 2" xfId="39417"/>
    <cellStyle name="Normal 9 2 4 3 4 3" xfId="39418"/>
    <cellStyle name="Normal 9 2 4 3 5" xfId="39419"/>
    <cellStyle name="Normal 9 2 4 3 5 2" xfId="39420"/>
    <cellStyle name="Normal 9 2 4 3 6" xfId="39421"/>
    <cellStyle name="Normal 9 2 4 4" xfId="39422"/>
    <cellStyle name="Normal 9 2 4 4 2" xfId="39423"/>
    <cellStyle name="Normal 9 2 4 4 2 2" xfId="39424"/>
    <cellStyle name="Normal 9 2 4 4 2 2 2" xfId="39425"/>
    <cellStyle name="Normal 9 2 4 4 2 3" xfId="39426"/>
    <cellStyle name="Normal 9 2 4 4 3" xfId="39427"/>
    <cellStyle name="Normal 9 2 4 4 3 2" xfId="39428"/>
    <cellStyle name="Normal 9 2 4 4 4" xfId="39429"/>
    <cellStyle name="Normal 9 2 4 5" xfId="39430"/>
    <cellStyle name="Normal 9 2 4 5 2" xfId="39431"/>
    <cellStyle name="Normal 9 2 4 5 2 2" xfId="39432"/>
    <cellStyle name="Normal 9 2 4 5 2 2 2" xfId="39433"/>
    <cellStyle name="Normal 9 2 4 5 2 3" xfId="39434"/>
    <cellStyle name="Normal 9 2 4 5 3" xfId="39435"/>
    <cellStyle name="Normal 9 2 4 5 3 2" xfId="39436"/>
    <cellStyle name="Normal 9 2 4 5 4" xfId="39437"/>
    <cellStyle name="Normal 9 2 4 6" xfId="39438"/>
    <cellStyle name="Normal 9 2 4 6 2" xfId="39439"/>
    <cellStyle name="Normal 9 2 4 6 2 2" xfId="39440"/>
    <cellStyle name="Normal 9 2 4 6 3" xfId="39441"/>
    <cellStyle name="Normal 9 2 4 7" xfId="39442"/>
    <cellStyle name="Normal 9 2 4 7 2" xfId="39443"/>
    <cellStyle name="Normal 9 2 4 8" xfId="39444"/>
    <cellStyle name="Normal 9 2 4 9" xfId="39445"/>
    <cellStyle name="Normal 9 2 5" xfId="39446"/>
    <cellStyle name="Normal 9 2 5 2" xfId="39447"/>
    <cellStyle name="Normal 9 2 5 2 2" xfId="39448"/>
    <cellStyle name="Normal 9 2 5 2 2 2" xfId="39449"/>
    <cellStyle name="Normal 9 2 5 2 2 2 2" xfId="39450"/>
    <cellStyle name="Normal 9 2 5 2 2 2 2 2" xfId="39451"/>
    <cellStyle name="Normal 9 2 5 2 2 2 2 2 2" xfId="39452"/>
    <cellStyle name="Normal 9 2 5 2 2 2 2 3" xfId="39453"/>
    <cellStyle name="Normal 9 2 5 2 2 2 3" xfId="39454"/>
    <cellStyle name="Normal 9 2 5 2 2 2 3 2" xfId="39455"/>
    <cellStyle name="Normal 9 2 5 2 2 2 4" xfId="39456"/>
    <cellStyle name="Normal 9 2 5 2 2 3" xfId="39457"/>
    <cellStyle name="Normal 9 2 5 2 2 3 2" xfId="39458"/>
    <cellStyle name="Normal 9 2 5 2 2 3 2 2" xfId="39459"/>
    <cellStyle name="Normal 9 2 5 2 2 3 3" xfId="39460"/>
    <cellStyle name="Normal 9 2 5 2 2 4" xfId="39461"/>
    <cellStyle name="Normal 9 2 5 2 2 4 2" xfId="39462"/>
    <cellStyle name="Normal 9 2 5 2 2 5" xfId="39463"/>
    <cellStyle name="Normal 9 2 5 2 3" xfId="39464"/>
    <cellStyle name="Normal 9 2 5 2 3 2" xfId="39465"/>
    <cellStyle name="Normal 9 2 5 2 3 2 2" xfId="39466"/>
    <cellStyle name="Normal 9 2 5 2 3 2 2 2" xfId="39467"/>
    <cellStyle name="Normal 9 2 5 2 3 2 3" xfId="39468"/>
    <cellStyle name="Normal 9 2 5 2 3 3" xfId="39469"/>
    <cellStyle name="Normal 9 2 5 2 3 3 2" xfId="39470"/>
    <cellStyle name="Normal 9 2 5 2 3 4" xfId="39471"/>
    <cellStyle name="Normal 9 2 5 2 4" xfId="39472"/>
    <cellStyle name="Normal 9 2 5 2 4 2" xfId="39473"/>
    <cellStyle name="Normal 9 2 5 2 4 2 2" xfId="39474"/>
    <cellStyle name="Normal 9 2 5 2 4 2 2 2" xfId="39475"/>
    <cellStyle name="Normal 9 2 5 2 4 2 3" xfId="39476"/>
    <cellStyle name="Normal 9 2 5 2 4 3" xfId="39477"/>
    <cellStyle name="Normal 9 2 5 2 4 3 2" xfId="39478"/>
    <cellStyle name="Normal 9 2 5 2 4 4" xfId="39479"/>
    <cellStyle name="Normal 9 2 5 2 5" xfId="39480"/>
    <cellStyle name="Normal 9 2 5 2 5 2" xfId="39481"/>
    <cellStyle name="Normal 9 2 5 2 5 2 2" xfId="39482"/>
    <cellStyle name="Normal 9 2 5 2 5 3" xfId="39483"/>
    <cellStyle name="Normal 9 2 5 2 6" xfId="39484"/>
    <cellStyle name="Normal 9 2 5 2 6 2" xfId="39485"/>
    <cellStyle name="Normal 9 2 5 2 7" xfId="39486"/>
    <cellStyle name="Normal 9 2 5 3" xfId="39487"/>
    <cellStyle name="Normal 9 2 5 3 2" xfId="39488"/>
    <cellStyle name="Normal 9 2 5 3 2 2" xfId="39489"/>
    <cellStyle name="Normal 9 2 5 3 2 2 2" xfId="39490"/>
    <cellStyle name="Normal 9 2 5 3 2 2 2 2" xfId="39491"/>
    <cellStyle name="Normal 9 2 5 3 2 2 3" xfId="39492"/>
    <cellStyle name="Normal 9 2 5 3 2 3" xfId="39493"/>
    <cellStyle name="Normal 9 2 5 3 2 3 2" xfId="39494"/>
    <cellStyle name="Normal 9 2 5 3 2 4" xfId="39495"/>
    <cellStyle name="Normal 9 2 5 3 3" xfId="39496"/>
    <cellStyle name="Normal 9 2 5 3 3 2" xfId="39497"/>
    <cellStyle name="Normal 9 2 5 3 3 2 2" xfId="39498"/>
    <cellStyle name="Normal 9 2 5 3 3 3" xfId="39499"/>
    <cellStyle name="Normal 9 2 5 3 4" xfId="39500"/>
    <cellStyle name="Normal 9 2 5 3 4 2" xfId="39501"/>
    <cellStyle name="Normal 9 2 5 3 5" xfId="39502"/>
    <cellStyle name="Normal 9 2 5 4" xfId="39503"/>
    <cellStyle name="Normal 9 2 5 4 2" xfId="39504"/>
    <cellStyle name="Normal 9 2 5 4 2 2" xfId="39505"/>
    <cellStyle name="Normal 9 2 5 4 2 2 2" xfId="39506"/>
    <cellStyle name="Normal 9 2 5 4 2 3" xfId="39507"/>
    <cellStyle name="Normal 9 2 5 4 3" xfId="39508"/>
    <cellStyle name="Normal 9 2 5 4 3 2" xfId="39509"/>
    <cellStyle name="Normal 9 2 5 4 4" xfId="39510"/>
    <cellStyle name="Normal 9 2 5 5" xfId="39511"/>
    <cellStyle name="Normal 9 2 5 5 2" xfId="39512"/>
    <cellStyle name="Normal 9 2 5 5 2 2" xfId="39513"/>
    <cellStyle name="Normal 9 2 5 5 2 2 2" xfId="39514"/>
    <cellStyle name="Normal 9 2 5 5 2 3" xfId="39515"/>
    <cellStyle name="Normal 9 2 5 5 3" xfId="39516"/>
    <cellStyle name="Normal 9 2 5 5 3 2" xfId="39517"/>
    <cellStyle name="Normal 9 2 5 5 4" xfId="39518"/>
    <cellStyle name="Normal 9 2 5 6" xfId="39519"/>
    <cellStyle name="Normal 9 2 5 6 2" xfId="39520"/>
    <cellStyle name="Normal 9 2 5 6 2 2" xfId="39521"/>
    <cellStyle name="Normal 9 2 5 6 3" xfId="39522"/>
    <cellStyle name="Normal 9 2 5 7" xfId="39523"/>
    <cellStyle name="Normal 9 2 5 7 2" xfId="39524"/>
    <cellStyle name="Normal 9 2 5 8" xfId="39525"/>
    <cellStyle name="Normal 9 2 6" xfId="39526"/>
    <cellStyle name="Normal 9 2 6 2" xfId="39527"/>
    <cellStyle name="Normal 9 2 6 2 2" xfId="39528"/>
    <cellStyle name="Normal 9 2 6 2 2 2" xfId="39529"/>
    <cellStyle name="Normal 9 2 6 2 2 2 2" xfId="39530"/>
    <cellStyle name="Normal 9 2 6 2 2 2 2 2" xfId="39531"/>
    <cellStyle name="Normal 9 2 6 2 2 2 2 2 2" xfId="39532"/>
    <cellStyle name="Normal 9 2 6 2 2 2 2 3" xfId="39533"/>
    <cellStyle name="Normal 9 2 6 2 2 2 3" xfId="39534"/>
    <cellStyle name="Normal 9 2 6 2 2 2 3 2" xfId="39535"/>
    <cellStyle name="Normal 9 2 6 2 2 2 4" xfId="39536"/>
    <cellStyle name="Normal 9 2 6 2 2 3" xfId="39537"/>
    <cellStyle name="Normal 9 2 6 2 2 3 2" xfId="39538"/>
    <cellStyle name="Normal 9 2 6 2 2 3 2 2" xfId="39539"/>
    <cellStyle name="Normal 9 2 6 2 2 3 3" xfId="39540"/>
    <cellStyle name="Normal 9 2 6 2 2 4" xfId="39541"/>
    <cellStyle name="Normal 9 2 6 2 2 4 2" xfId="39542"/>
    <cellStyle name="Normal 9 2 6 2 2 5" xfId="39543"/>
    <cellStyle name="Normal 9 2 6 2 3" xfId="39544"/>
    <cellStyle name="Normal 9 2 6 2 3 2" xfId="39545"/>
    <cellStyle name="Normal 9 2 6 2 3 2 2" xfId="39546"/>
    <cellStyle name="Normal 9 2 6 2 3 2 2 2" xfId="39547"/>
    <cellStyle name="Normal 9 2 6 2 3 2 3" xfId="39548"/>
    <cellStyle name="Normal 9 2 6 2 3 3" xfId="39549"/>
    <cellStyle name="Normal 9 2 6 2 3 3 2" xfId="39550"/>
    <cellStyle name="Normal 9 2 6 2 3 4" xfId="39551"/>
    <cellStyle name="Normal 9 2 6 2 4" xfId="39552"/>
    <cellStyle name="Normal 9 2 6 2 4 2" xfId="39553"/>
    <cellStyle name="Normal 9 2 6 2 4 2 2" xfId="39554"/>
    <cellStyle name="Normal 9 2 6 2 4 2 2 2" xfId="39555"/>
    <cellStyle name="Normal 9 2 6 2 4 2 3" xfId="39556"/>
    <cellStyle name="Normal 9 2 6 2 4 3" xfId="39557"/>
    <cellStyle name="Normal 9 2 6 2 4 3 2" xfId="39558"/>
    <cellStyle name="Normal 9 2 6 2 4 4" xfId="39559"/>
    <cellStyle name="Normal 9 2 6 2 5" xfId="39560"/>
    <cellStyle name="Normal 9 2 6 2 5 2" xfId="39561"/>
    <cellStyle name="Normal 9 2 6 2 5 2 2" xfId="39562"/>
    <cellStyle name="Normal 9 2 6 2 5 3" xfId="39563"/>
    <cellStyle name="Normal 9 2 6 2 6" xfId="39564"/>
    <cellStyle name="Normal 9 2 6 2 6 2" xfId="39565"/>
    <cellStyle name="Normal 9 2 6 2 7" xfId="39566"/>
    <cellStyle name="Normal 9 2 6 3" xfId="39567"/>
    <cellStyle name="Normal 9 2 6 3 2" xfId="39568"/>
    <cellStyle name="Normal 9 2 6 3 2 2" xfId="39569"/>
    <cellStyle name="Normal 9 2 6 3 2 2 2" xfId="39570"/>
    <cellStyle name="Normal 9 2 6 3 2 2 2 2" xfId="39571"/>
    <cellStyle name="Normal 9 2 6 3 2 2 3" xfId="39572"/>
    <cellStyle name="Normal 9 2 6 3 2 3" xfId="39573"/>
    <cellStyle name="Normal 9 2 6 3 2 3 2" xfId="39574"/>
    <cellStyle name="Normal 9 2 6 3 2 4" xfId="39575"/>
    <cellStyle name="Normal 9 2 6 3 3" xfId="39576"/>
    <cellStyle name="Normal 9 2 6 3 3 2" xfId="39577"/>
    <cellStyle name="Normal 9 2 6 3 3 2 2" xfId="39578"/>
    <cellStyle name="Normal 9 2 6 3 3 3" xfId="39579"/>
    <cellStyle name="Normal 9 2 6 3 4" xfId="39580"/>
    <cellStyle name="Normal 9 2 6 3 4 2" xfId="39581"/>
    <cellStyle name="Normal 9 2 6 3 5" xfId="39582"/>
    <cellStyle name="Normal 9 2 6 4" xfId="39583"/>
    <cellStyle name="Normal 9 2 6 4 2" xfId="39584"/>
    <cellStyle name="Normal 9 2 6 4 2 2" xfId="39585"/>
    <cellStyle name="Normal 9 2 6 4 2 2 2" xfId="39586"/>
    <cellStyle name="Normal 9 2 6 4 2 3" xfId="39587"/>
    <cellStyle name="Normal 9 2 6 4 3" xfId="39588"/>
    <cellStyle name="Normal 9 2 6 4 3 2" xfId="39589"/>
    <cellStyle name="Normal 9 2 6 4 4" xfId="39590"/>
    <cellStyle name="Normal 9 2 6 5" xfId="39591"/>
    <cellStyle name="Normal 9 2 6 5 2" xfId="39592"/>
    <cellStyle name="Normal 9 2 6 5 2 2" xfId="39593"/>
    <cellStyle name="Normal 9 2 6 5 2 2 2" xfId="39594"/>
    <cellStyle name="Normal 9 2 6 5 2 3" xfId="39595"/>
    <cellStyle name="Normal 9 2 6 5 3" xfId="39596"/>
    <cellStyle name="Normal 9 2 6 5 3 2" xfId="39597"/>
    <cellStyle name="Normal 9 2 6 5 4" xfId="39598"/>
    <cellStyle name="Normal 9 2 6 6" xfId="39599"/>
    <cellStyle name="Normal 9 2 6 6 2" xfId="39600"/>
    <cellStyle name="Normal 9 2 6 6 2 2" xfId="39601"/>
    <cellStyle name="Normal 9 2 6 6 3" xfId="39602"/>
    <cellStyle name="Normal 9 2 6 7" xfId="39603"/>
    <cellStyle name="Normal 9 2 6 7 2" xfId="39604"/>
    <cellStyle name="Normal 9 2 6 8" xfId="39605"/>
    <cellStyle name="Normal 9 2 7" xfId="39606"/>
    <cellStyle name="Normal 9 2 7 2" xfId="39607"/>
    <cellStyle name="Normal 9 2 7 2 2" xfId="39608"/>
    <cellStyle name="Normal 9 2 7 2 2 2" xfId="39609"/>
    <cellStyle name="Normal 9 2 7 2 2 2 2" xfId="39610"/>
    <cellStyle name="Normal 9 2 7 2 2 2 2 2" xfId="39611"/>
    <cellStyle name="Normal 9 2 7 2 2 2 3" xfId="39612"/>
    <cellStyle name="Normal 9 2 7 2 2 3" xfId="39613"/>
    <cellStyle name="Normal 9 2 7 2 2 3 2" xfId="39614"/>
    <cellStyle name="Normal 9 2 7 2 2 4" xfId="39615"/>
    <cellStyle name="Normal 9 2 7 2 3" xfId="39616"/>
    <cellStyle name="Normal 9 2 7 2 3 2" xfId="39617"/>
    <cellStyle name="Normal 9 2 7 2 3 2 2" xfId="39618"/>
    <cellStyle name="Normal 9 2 7 2 3 3" xfId="39619"/>
    <cellStyle name="Normal 9 2 7 2 4" xfId="39620"/>
    <cellStyle name="Normal 9 2 7 2 4 2" xfId="39621"/>
    <cellStyle name="Normal 9 2 7 2 5" xfId="39622"/>
    <cellStyle name="Normal 9 2 7 3" xfId="39623"/>
    <cellStyle name="Normal 9 2 7 3 2" xfId="39624"/>
    <cellStyle name="Normal 9 2 7 3 2 2" xfId="39625"/>
    <cellStyle name="Normal 9 2 7 3 2 2 2" xfId="39626"/>
    <cellStyle name="Normal 9 2 7 3 2 3" xfId="39627"/>
    <cellStyle name="Normal 9 2 7 3 3" xfId="39628"/>
    <cellStyle name="Normal 9 2 7 3 3 2" xfId="39629"/>
    <cellStyle name="Normal 9 2 7 3 4" xfId="39630"/>
    <cellStyle name="Normal 9 2 7 4" xfId="39631"/>
    <cellStyle name="Normal 9 2 7 4 2" xfId="39632"/>
    <cellStyle name="Normal 9 2 7 4 2 2" xfId="39633"/>
    <cellStyle name="Normal 9 2 7 4 2 2 2" xfId="39634"/>
    <cellStyle name="Normal 9 2 7 4 2 3" xfId="39635"/>
    <cellStyle name="Normal 9 2 7 4 3" xfId="39636"/>
    <cellStyle name="Normal 9 2 7 4 3 2" xfId="39637"/>
    <cellStyle name="Normal 9 2 7 4 4" xfId="39638"/>
    <cellStyle name="Normal 9 2 7 5" xfId="39639"/>
    <cellStyle name="Normal 9 2 7 5 2" xfId="39640"/>
    <cellStyle name="Normal 9 2 7 5 2 2" xfId="39641"/>
    <cellStyle name="Normal 9 2 7 5 3" xfId="39642"/>
    <cellStyle name="Normal 9 2 7 6" xfId="39643"/>
    <cellStyle name="Normal 9 2 7 6 2" xfId="39644"/>
    <cellStyle name="Normal 9 2 7 7" xfId="39645"/>
    <cellStyle name="Normal 9 2 8" xfId="39646"/>
    <cellStyle name="Normal 9 2 8 2" xfId="39647"/>
    <cellStyle name="Normal 9 2 8 2 2" xfId="39648"/>
    <cellStyle name="Normal 9 2 8 2 2 2" xfId="39649"/>
    <cellStyle name="Normal 9 2 8 2 2 2 2" xfId="39650"/>
    <cellStyle name="Normal 9 2 8 2 2 3" xfId="39651"/>
    <cellStyle name="Normal 9 2 8 2 3" xfId="39652"/>
    <cellStyle name="Normal 9 2 8 2 3 2" xfId="39653"/>
    <cellStyle name="Normal 9 2 8 2 4" xfId="39654"/>
    <cellStyle name="Normal 9 2 8 3" xfId="39655"/>
    <cellStyle name="Normal 9 2 8 3 2" xfId="39656"/>
    <cellStyle name="Normal 9 2 8 3 2 2" xfId="39657"/>
    <cellStyle name="Normal 9 2 8 3 2 2 2" xfId="39658"/>
    <cellStyle name="Normal 9 2 8 3 2 3" xfId="39659"/>
    <cellStyle name="Normal 9 2 8 3 3" xfId="39660"/>
    <cellStyle name="Normal 9 2 8 3 3 2" xfId="39661"/>
    <cellStyle name="Normal 9 2 8 3 4" xfId="39662"/>
    <cellStyle name="Normal 9 2 8 4" xfId="39663"/>
    <cellStyle name="Normal 9 2 8 4 2" xfId="39664"/>
    <cellStyle name="Normal 9 2 8 4 2 2" xfId="39665"/>
    <cellStyle name="Normal 9 2 8 4 3" xfId="39666"/>
    <cellStyle name="Normal 9 2 8 5" xfId="39667"/>
    <cellStyle name="Normal 9 2 8 5 2" xfId="39668"/>
    <cellStyle name="Normal 9 2 8 6" xfId="39669"/>
    <cellStyle name="Normal 9 2 9" xfId="39670"/>
    <cellStyle name="Normal 9 2 9 2" xfId="39671"/>
    <cellStyle name="Normal 9 2 9 2 2" xfId="39672"/>
    <cellStyle name="Normal 9 2 9 2 2 2" xfId="39673"/>
    <cellStyle name="Normal 9 2 9 2 3" xfId="39674"/>
    <cellStyle name="Normal 9 2 9 3" xfId="39675"/>
    <cellStyle name="Normal 9 2 9 3 2" xfId="39676"/>
    <cellStyle name="Normal 9 2 9 4" xfId="39677"/>
    <cellStyle name="Normal 9 3" xfId="39678"/>
    <cellStyle name="Normal 9 3 10" xfId="39679"/>
    <cellStyle name="Normal 9 3 10 2" xfId="39680"/>
    <cellStyle name="Normal 9 3 10 2 2" xfId="39681"/>
    <cellStyle name="Normal 9 3 10 3" xfId="39682"/>
    <cellStyle name="Normal 9 3 11" xfId="39683"/>
    <cellStyle name="Normal 9 3 11 2" xfId="39684"/>
    <cellStyle name="Normal 9 3 12" xfId="39685"/>
    <cellStyle name="Normal 9 3 13" xfId="39686"/>
    <cellStyle name="Normal 9 3 2" xfId="39687"/>
    <cellStyle name="Normal 9 3 2 2" xfId="39688"/>
    <cellStyle name="Normal 9 3 2 2 2" xfId="39689"/>
    <cellStyle name="Normal 9 3 2 2 2 2" xfId="39690"/>
    <cellStyle name="Normal 9 3 2 2 2 2 2" xfId="39691"/>
    <cellStyle name="Normal 9 3 2 2 2 2 2 2" xfId="39692"/>
    <cellStyle name="Normal 9 3 2 2 2 2 2 2 2" xfId="39693"/>
    <cellStyle name="Normal 9 3 2 2 2 2 2 3" xfId="39694"/>
    <cellStyle name="Normal 9 3 2 2 2 2 3" xfId="39695"/>
    <cellStyle name="Normal 9 3 2 2 2 2 3 2" xfId="39696"/>
    <cellStyle name="Normal 9 3 2 2 2 2 4" xfId="39697"/>
    <cellStyle name="Normal 9 3 2 2 2 3" xfId="39698"/>
    <cellStyle name="Normal 9 3 2 2 2 3 2" xfId="39699"/>
    <cellStyle name="Normal 9 3 2 2 2 3 2 2" xfId="39700"/>
    <cellStyle name="Normal 9 3 2 2 2 3 3" xfId="39701"/>
    <cellStyle name="Normal 9 3 2 2 2 4" xfId="39702"/>
    <cellStyle name="Normal 9 3 2 2 2 4 2" xfId="39703"/>
    <cellStyle name="Normal 9 3 2 2 2 5" xfId="39704"/>
    <cellStyle name="Normal 9 3 2 2 3" xfId="39705"/>
    <cellStyle name="Normal 9 3 2 2 3 2" xfId="39706"/>
    <cellStyle name="Normal 9 3 2 2 3 2 2" xfId="39707"/>
    <cellStyle name="Normal 9 3 2 2 3 2 2 2" xfId="39708"/>
    <cellStyle name="Normal 9 3 2 2 3 2 3" xfId="39709"/>
    <cellStyle name="Normal 9 3 2 2 3 3" xfId="39710"/>
    <cellStyle name="Normal 9 3 2 2 3 3 2" xfId="39711"/>
    <cellStyle name="Normal 9 3 2 2 3 4" xfId="39712"/>
    <cellStyle name="Normal 9 3 2 2 4" xfId="39713"/>
    <cellStyle name="Normal 9 3 2 2 4 2" xfId="39714"/>
    <cellStyle name="Normal 9 3 2 2 4 2 2" xfId="39715"/>
    <cellStyle name="Normal 9 3 2 2 4 2 2 2" xfId="39716"/>
    <cellStyle name="Normal 9 3 2 2 4 2 3" xfId="39717"/>
    <cellStyle name="Normal 9 3 2 2 4 3" xfId="39718"/>
    <cellStyle name="Normal 9 3 2 2 4 3 2" xfId="39719"/>
    <cellStyle name="Normal 9 3 2 2 4 4" xfId="39720"/>
    <cellStyle name="Normal 9 3 2 2 5" xfId="39721"/>
    <cellStyle name="Normal 9 3 2 2 5 2" xfId="39722"/>
    <cellStyle name="Normal 9 3 2 2 5 2 2" xfId="39723"/>
    <cellStyle name="Normal 9 3 2 2 5 3" xfId="39724"/>
    <cellStyle name="Normal 9 3 2 2 6" xfId="39725"/>
    <cellStyle name="Normal 9 3 2 2 6 2" xfId="39726"/>
    <cellStyle name="Normal 9 3 2 2 7" xfId="39727"/>
    <cellStyle name="Normal 9 3 2 3" xfId="39728"/>
    <cellStyle name="Normal 9 3 2 3 2" xfId="39729"/>
    <cellStyle name="Normal 9 3 2 3 2 2" xfId="39730"/>
    <cellStyle name="Normal 9 3 2 3 2 2 2" xfId="39731"/>
    <cellStyle name="Normal 9 3 2 3 2 2 2 2" xfId="39732"/>
    <cellStyle name="Normal 9 3 2 3 2 2 3" xfId="39733"/>
    <cellStyle name="Normal 9 3 2 3 2 3" xfId="39734"/>
    <cellStyle name="Normal 9 3 2 3 2 3 2" xfId="39735"/>
    <cellStyle name="Normal 9 3 2 3 2 4" xfId="39736"/>
    <cellStyle name="Normal 9 3 2 3 3" xfId="39737"/>
    <cellStyle name="Normal 9 3 2 3 3 2" xfId="39738"/>
    <cellStyle name="Normal 9 3 2 3 3 2 2" xfId="39739"/>
    <cellStyle name="Normal 9 3 2 3 3 2 2 2" xfId="39740"/>
    <cellStyle name="Normal 9 3 2 3 3 2 3" xfId="39741"/>
    <cellStyle name="Normal 9 3 2 3 3 3" xfId="39742"/>
    <cellStyle name="Normal 9 3 2 3 3 3 2" xfId="39743"/>
    <cellStyle name="Normal 9 3 2 3 3 4" xfId="39744"/>
    <cellStyle name="Normal 9 3 2 3 4" xfId="39745"/>
    <cellStyle name="Normal 9 3 2 3 4 2" xfId="39746"/>
    <cellStyle name="Normal 9 3 2 3 4 2 2" xfId="39747"/>
    <cellStyle name="Normal 9 3 2 3 4 3" xfId="39748"/>
    <cellStyle name="Normal 9 3 2 3 5" xfId="39749"/>
    <cellStyle name="Normal 9 3 2 3 5 2" xfId="39750"/>
    <cellStyle name="Normal 9 3 2 3 6" xfId="39751"/>
    <cellStyle name="Normal 9 3 2 4" xfId="39752"/>
    <cellStyle name="Normal 9 3 2 4 2" xfId="39753"/>
    <cellStyle name="Normal 9 3 2 4 2 2" xfId="39754"/>
    <cellStyle name="Normal 9 3 2 4 2 2 2" xfId="39755"/>
    <cellStyle name="Normal 9 3 2 4 2 3" xfId="39756"/>
    <cellStyle name="Normal 9 3 2 4 3" xfId="39757"/>
    <cellStyle name="Normal 9 3 2 4 3 2" xfId="39758"/>
    <cellStyle name="Normal 9 3 2 4 4" xfId="39759"/>
    <cellStyle name="Normal 9 3 2 5" xfId="39760"/>
    <cellStyle name="Normal 9 3 2 5 2" xfId="39761"/>
    <cellStyle name="Normal 9 3 2 5 2 2" xfId="39762"/>
    <cellStyle name="Normal 9 3 2 5 2 2 2" xfId="39763"/>
    <cellStyle name="Normal 9 3 2 5 2 3" xfId="39764"/>
    <cellStyle name="Normal 9 3 2 5 3" xfId="39765"/>
    <cellStyle name="Normal 9 3 2 5 3 2" xfId="39766"/>
    <cellStyle name="Normal 9 3 2 5 4" xfId="39767"/>
    <cellStyle name="Normal 9 3 2 6" xfId="39768"/>
    <cellStyle name="Normal 9 3 2 6 2" xfId="39769"/>
    <cellStyle name="Normal 9 3 2 6 2 2" xfId="39770"/>
    <cellStyle name="Normal 9 3 2 6 3" xfId="39771"/>
    <cellStyle name="Normal 9 3 2 7" xfId="39772"/>
    <cellStyle name="Normal 9 3 2 7 2" xfId="39773"/>
    <cellStyle name="Normal 9 3 2 8" xfId="39774"/>
    <cellStyle name="Normal 9 3 2 9" xfId="39775"/>
    <cellStyle name="Normal 9 3 3" xfId="39776"/>
    <cellStyle name="Normal 9 3 3 2" xfId="39777"/>
    <cellStyle name="Normal 9 3 3 2 2" xfId="39778"/>
    <cellStyle name="Normal 9 3 3 2 2 2" xfId="39779"/>
    <cellStyle name="Normal 9 3 3 2 2 2 2" xfId="39780"/>
    <cellStyle name="Normal 9 3 3 2 2 2 2 2" xfId="39781"/>
    <cellStyle name="Normal 9 3 3 2 2 2 2 2 2" xfId="39782"/>
    <cellStyle name="Normal 9 3 3 2 2 2 2 3" xfId="39783"/>
    <cellStyle name="Normal 9 3 3 2 2 2 3" xfId="39784"/>
    <cellStyle name="Normal 9 3 3 2 2 2 3 2" xfId="39785"/>
    <cellStyle name="Normal 9 3 3 2 2 2 4" xfId="39786"/>
    <cellStyle name="Normal 9 3 3 2 2 3" xfId="39787"/>
    <cellStyle name="Normal 9 3 3 2 2 3 2" xfId="39788"/>
    <cellStyle name="Normal 9 3 3 2 2 3 2 2" xfId="39789"/>
    <cellStyle name="Normal 9 3 3 2 2 3 3" xfId="39790"/>
    <cellStyle name="Normal 9 3 3 2 2 4" xfId="39791"/>
    <cellStyle name="Normal 9 3 3 2 2 4 2" xfId="39792"/>
    <cellStyle name="Normal 9 3 3 2 2 5" xfId="39793"/>
    <cellStyle name="Normal 9 3 3 2 3" xfId="39794"/>
    <cellStyle name="Normal 9 3 3 2 3 2" xfId="39795"/>
    <cellStyle name="Normal 9 3 3 2 3 2 2" xfId="39796"/>
    <cellStyle name="Normal 9 3 3 2 3 2 2 2" xfId="39797"/>
    <cellStyle name="Normal 9 3 3 2 3 2 3" xfId="39798"/>
    <cellStyle name="Normal 9 3 3 2 3 3" xfId="39799"/>
    <cellStyle name="Normal 9 3 3 2 3 3 2" xfId="39800"/>
    <cellStyle name="Normal 9 3 3 2 3 4" xfId="39801"/>
    <cellStyle name="Normal 9 3 3 2 4" xfId="39802"/>
    <cellStyle name="Normal 9 3 3 2 4 2" xfId="39803"/>
    <cellStyle name="Normal 9 3 3 2 4 2 2" xfId="39804"/>
    <cellStyle name="Normal 9 3 3 2 4 2 2 2" xfId="39805"/>
    <cellStyle name="Normal 9 3 3 2 4 2 3" xfId="39806"/>
    <cellStyle name="Normal 9 3 3 2 4 3" xfId="39807"/>
    <cellStyle name="Normal 9 3 3 2 4 3 2" xfId="39808"/>
    <cellStyle name="Normal 9 3 3 2 4 4" xfId="39809"/>
    <cellStyle name="Normal 9 3 3 2 5" xfId="39810"/>
    <cellStyle name="Normal 9 3 3 2 5 2" xfId="39811"/>
    <cellStyle name="Normal 9 3 3 2 5 2 2" xfId="39812"/>
    <cellStyle name="Normal 9 3 3 2 5 3" xfId="39813"/>
    <cellStyle name="Normal 9 3 3 2 6" xfId="39814"/>
    <cellStyle name="Normal 9 3 3 2 6 2" xfId="39815"/>
    <cellStyle name="Normal 9 3 3 2 7" xfId="39816"/>
    <cellStyle name="Normal 9 3 3 3" xfId="39817"/>
    <cellStyle name="Normal 9 3 3 3 2" xfId="39818"/>
    <cellStyle name="Normal 9 3 3 3 2 2" xfId="39819"/>
    <cellStyle name="Normal 9 3 3 3 2 2 2" xfId="39820"/>
    <cellStyle name="Normal 9 3 3 3 2 2 2 2" xfId="39821"/>
    <cellStyle name="Normal 9 3 3 3 2 2 3" xfId="39822"/>
    <cellStyle name="Normal 9 3 3 3 2 3" xfId="39823"/>
    <cellStyle name="Normal 9 3 3 3 2 3 2" xfId="39824"/>
    <cellStyle name="Normal 9 3 3 3 2 4" xfId="39825"/>
    <cellStyle name="Normal 9 3 3 3 3" xfId="39826"/>
    <cellStyle name="Normal 9 3 3 3 3 2" xfId="39827"/>
    <cellStyle name="Normal 9 3 3 3 3 2 2" xfId="39828"/>
    <cellStyle name="Normal 9 3 3 3 3 2 2 2" xfId="39829"/>
    <cellStyle name="Normal 9 3 3 3 3 2 3" xfId="39830"/>
    <cellStyle name="Normal 9 3 3 3 3 3" xfId="39831"/>
    <cellStyle name="Normal 9 3 3 3 3 3 2" xfId="39832"/>
    <cellStyle name="Normal 9 3 3 3 3 4" xfId="39833"/>
    <cellStyle name="Normal 9 3 3 3 4" xfId="39834"/>
    <cellStyle name="Normal 9 3 3 3 4 2" xfId="39835"/>
    <cellStyle name="Normal 9 3 3 3 4 2 2" xfId="39836"/>
    <cellStyle name="Normal 9 3 3 3 4 3" xfId="39837"/>
    <cellStyle name="Normal 9 3 3 3 5" xfId="39838"/>
    <cellStyle name="Normal 9 3 3 3 5 2" xfId="39839"/>
    <cellStyle name="Normal 9 3 3 3 6" xfId="39840"/>
    <cellStyle name="Normal 9 3 3 4" xfId="39841"/>
    <cellStyle name="Normal 9 3 3 4 2" xfId="39842"/>
    <cellStyle name="Normal 9 3 3 4 2 2" xfId="39843"/>
    <cellStyle name="Normal 9 3 3 4 2 2 2" xfId="39844"/>
    <cellStyle name="Normal 9 3 3 4 2 3" xfId="39845"/>
    <cellStyle name="Normal 9 3 3 4 3" xfId="39846"/>
    <cellStyle name="Normal 9 3 3 4 3 2" xfId="39847"/>
    <cellStyle name="Normal 9 3 3 4 4" xfId="39848"/>
    <cellStyle name="Normal 9 3 3 5" xfId="39849"/>
    <cellStyle name="Normal 9 3 3 5 2" xfId="39850"/>
    <cellStyle name="Normal 9 3 3 5 2 2" xfId="39851"/>
    <cellStyle name="Normal 9 3 3 5 2 2 2" xfId="39852"/>
    <cellStyle name="Normal 9 3 3 5 2 3" xfId="39853"/>
    <cellStyle name="Normal 9 3 3 5 3" xfId="39854"/>
    <cellStyle name="Normal 9 3 3 5 3 2" xfId="39855"/>
    <cellStyle name="Normal 9 3 3 5 4" xfId="39856"/>
    <cellStyle name="Normal 9 3 3 6" xfId="39857"/>
    <cellStyle name="Normal 9 3 3 6 2" xfId="39858"/>
    <cellStyle name="Normal 9 3 3 6 2 2" xfId="39859"/>
    <cellStyle name="Normal 9 3 3 6 3" xfId="39860"/>
    <cellStyle name="Normal 9 3 3 7" xfId="39861"/>
    <cellStyle name="Normal 9 3 3 7 2" xfId="39862"/>
    <cellStyle name="Normal 9 3 3 8" xfId="39863"/>
    <cellStyle name="Normal 9 3 3 9" xfId="39864"/>
    <cellStyle name="Normal 9 3 4" xfId="39865"/>
    <cellStyle name="Normal 9 3 4 2" xfId="39866"/>
    <cellStyle name="Normal 9 3 4 2 2" xfId="39867"/>
    <cellStyle name="Normal 9 3 4 2 2 2" xfId="39868"/>
    <cellStyle name="Normal 9 3 4 2 2 2 2" xfId="39869"/>
    <cellStyle name="Normal 9 3 4 2 2 2 2 2" xfId="39870"/>
    <cellStyle name="Normal 9 3 4 2 2 2 2 2 2" xfId="39871"/>
    <cellStyle name="Normal 9 3 4 2 2 2 2 3" xfId="39872"/>
    <cellStyle name="Normal 9 3 4 2 2 2 3" xfId="39873"/>
    <cellStyle name="Normal 9 3 4 2 2 2 3 2" xfId="39874"/>
    <cellStyle name="Normal 9 3 4 2 2 2 4" xfId="39875"/>
    <cellStyle name="Normal 9 3 4 2 2 3" xfId="39876"/>
    <cellStyle name="Normal 9 3 4 2 2 3 2" xfId="39877"/>
    <cellStyle name="Normal 9 3 4 2 2 3 2 2" xfId="39878"/>
    <cellStyle name="Normal 9 3 4 2 2 3 3" xfId="39879"/>
    <cellStyle name="Normal 9 3 4 2 2 4" xfId="39880"/>
    <cellStyle name="Normal 9 3 4 2 2 4 2" xfId="39881"/>
    <cellStyle name="Normal 9 3 4 2 2 5" xfId="39882"/>
    <cellStyle name="Normal 9 3 4 2 3" xfId="39883"/>
    <cellStyle name="Normal 9 3 4 2 3 2" xfId="39884"/>
    <cellStyle name="Normal 9 3 4 2 3 2 2" xfId="39885"/>
    <cellStyle name="Normal 9 3 4 2 3 2 2 2" xfId="39886"/>
    <cellStyle name="Normal 9 3 4 2 3 2 3" xfId="39887"/>
    <cellStyle name="Normal 9 3 4 2 3 3" xfId="39888"/>
    <cellStyle name="Normal 9 3 4 2 3 3 2" xfId="39889"/>
    <cellStyle name="Normal 9 3 4 2 3 4" xfId="39890"/>
    <cellStyle name="Normal 9 3 4 2 4" xfId="39891"/>
    <cellStyle name="Normal 9 3 4 2 4 2" xfId="39892"/>
    <cellStyle name="Normal 9 3 4 2 4 2 2" xfId="39893"/>
    <cellStyle name="Normal 9 3 4 2 4 2 2 2" xfId="39894"/>
    <cellStyle name="Normal 9 3 4 2 4 2 3" xfId="39895"/>
    <cellStyle name="Normal 9 3 4 2 4 3" xfId="39896"/>
    <cellStyle name="Normal 9 3 4 2 4 3 2" xfId="39897"/>
    <cellStyle name="Normal 9 3 4 2 4 4" xfId="39898"/>
    <cellStyle name="Normal 9 3 4 2 5" xfId="39899"/>
    <cellStyle name="Normal 9 3 4 2 5 2" xfId="39900"/>
    <cellStyle name="Normal 9 3 4 2 5 2 2" xfId="39901"/>
    <cellStyle name="Normal 9 3 4 2 5 3" xfId="39902"/>
    <cellStyle name="Normal 9 3 4 2 6" xfId="39903"/>
    <cellStyle name="Normal 9 3 4 2 6 2" xfId="39904"/>
    <cellStyle name="Normal 9 3 4 2 7" xfId="39905"/>
    <cellStyle name="Normal 9 3 4 3" xfId="39906"/>
    <cellStyle name="Normal 9 3 4 3 2" xfId="39907"/>
    <cellStyle name="Normal 9 3 4 3 2 2" xfId="39908"/>
    <cellStyle name="Normal 9 3 4 3 2 2 2" xfId="39909"/>
    <cellStyle name="Normal 9 3 4 3 2 2 2 2" xfId="39910"/>
    <cellStyle name="Normal 9 3 4 3 2 2 3" xfId="39911"/>
    <cellStyle name="Normal 9 3 4 3 2 3" xfId="39912"/>
    <cellStyle name="Normal 9 3 4 3 2 3 2" xfId="39913"/>
    <cellStyle name="Normal 9 3 4 3 2 4" xfId="39914"/>
    <cellStyle name="Normal 9 3 4 3 3" xfId="39915"/>
    <cellStyle name="Normal 9 3 4 3 3 2" xfId="39916"/>
    <cellStyle name="Normal 9 3 4 3 3 2 2" xfId="39917"/>
    <cellStyle name="Normal 9 3 4 3 3 3" xfId="39918"/>
    <cellStyle name="Normal 9 3 4 3 4" xfId="39919"/>
    <cellStyle name="Normal 9 3 4 3 4 2" xfId="39920"/>
    <cellStyle name="Normal 9 3 4 3 5" xfId="39921"/>
    <cellStyle name="Normal 9 3 4 4" xfId="39922"/>
    <cellStyle name="Normal 9 3 4 4 2" xfId="39923"/>
    <cellStyle name="Normal 9 3 4 4 2 2" xfId="39924"/>
    <cellStyle name="Normal 9 3 4 4 2 2 2" xfId="39925"/>
    <cellStyle name="Normal 9 3 4 4 2 3" xfId="39926"/>
    <cellStyle name="Normal 9 3 4 4 3" xfId="39927"/>
    <cellStyle name="Normal 9 3 4 4 3 2" xfId="39928"/>
    <cellStyle name="Normal 9 3 4 4 4" xfId="39929"/>
    <cellStyle name="Normal 9 3 4 5" xfId="39930"/>
    <cellStyle name="Normal 9 3 4 5 2" xfId="39931"/>
    <cellStyle name="Normal 9 3 4 5 2 2" xfId="39932"/>
    <cellStyle name="Normal 9 3 4 5 2 2 2" xfId="39933"/>
    <cellStyle name="Normal 9 3 4 5 2 3" xfId="39934"/>
    <cellStyle name="Normal 9 3 4 5 3" xfId="39935"/>
    <cellStyle name="Normal 9 3 4 5 3 2" xfId="39936"/>
    <cellStyle name="Normal 9 3 4 5 4" xfId="39937"/>
    <cellStyle name="Normal 9 3 4 6" xfId="39938"/>
    <cellStyle name="Normal 9 3 4 6 2" xfId="39939"/>
    <cellStyle name="Normal 9 3 4 6 2 2" xfId="39940"/>
    <cellStyle name="Normal 9 3 4 6 3" xfId="39941"/>
    <cellStyle name="Normal 9 3 4 7" xfId="39942"/>
    <cellStyle name="Normal 9 3 4 7 2" xfId="39943"/>
    <cellStyle name="Normal 9 3 4 8" xfId="39944"/>
    <cellStyle name="Normal 9 3 5" xfId="39945"/>
    <cellStyle name="Normal 9 3 5 2" xfId="39946"/>
    <cellStyle name="Normal 9 3 5 2 2" xfId="39947"/>
    <cellStyle name="Normal 9 3 5 2 2 2" xfId="39948"/>
    <cellStyle name="Normal 9 3 5 2 2 2 2" xfId="39949"/>
    <cellStyle name="Normal 9 3 5 2 2 2 2 2" xfId="39950"/>
    <cellStyle name="Normal 9 3 5 2 2 2 2 2 2" xfId="39951"/>
    <cellStyle name="Normal 9 3 5 2 2 2 2 3" xfId="39952"/>
    <cellStyle name="Normal 9 3 5 2 2 2 3" xfId="39953"/>
    <cellStyle name="Normal 9 3 5 2 2 2 3 2" xfId="39954"/>
    <cellStyle name="Normal 9 3 5 2 2 2 4" xfId="39955"/>
    <cellStyle name="Normal 9 3 5 2 2 3" xfId="39956"/>
    <cellStyle name="Normal 9 3 5 2 2 3 2" xfId="39957"/>
    <cellStyle name="Normal 9 3 5 2 2 3 2 2" xfId="39958"/>
    <cellStyle name="Normal 9 3 5 2 2 3 3" xfId="39959"/>
    <cellStyle name="Normal 9 3 5 2 2 4" xfId="39960"/>
    <cellStyle name="Normal 9 3 5 2 2 4 2" xfId="39961"/>
    <cellStyle name="Normal 9 3 5 2 2 5" xfId="39962"/>
    <cellStyle name="Normal 9 3 5 2 3" xfId="39963"/>
    <cellStyle name="Normal 9 3 5 2 3 2" xfId="39964"/>
    <cellStyle name="Normal 9 3 5 2 3 2 2" xfId="39965"/>
    <cellStyle name="Normal 9 3 5 2 3 2 2 2" xfId="39966"/>
    <cellStyle name="Normal 9 3 5 2 3 2 3" xfId="39967"/>
    <cellStyle name="Normal 9 3 5 2 3 3" xfId="39968"/>
    <cellStyle name="Normal 9 3 5 2 3 3 2" xfId="39969"/>
    <cellStyle name="Normal 9 3 5 2 3 4" xfId="39970"/>
    <cellStyle name="Normal 9 3 5 2 4" xfId="39971"/>
    <cellStyle name="Normal 9 3 5 2 4 2" xfId="39972"/>
    <cellStyle name="Normal 9 3 5 2 4 2 2" xfId="39973"/>
    <cellStyle name="Normal 9 3 5 2 4 2 2 2" xfId="39974"/>
    <cellStyle name="Normal 9 3 5 2 4 2 3" xfId="39975"/>
    <cellStyle name="Normal 9 3 5 2 4 3" xfId="39976"/>
    <cellStyle name="Normal 9 3 5 2 4 3 2" xfId="39977"/>
    <cellStyle name="Normal 9 3 5 2 4 4" xfId="39978"/>
    <cellStyle name="Normal 9 3 5 2 5" xfId="39979"/>
    <cellStyle name="Normal 9 3 5 2 5 2" xfId="39980"/>
    <cellStyle name="Normal 9 3 5 2 5 2 2" xfId="39981"/>
    <cellStyle name="Normal 9 3 5 2 5 3" xfId="39982"/>
    <cellStyle name="Normal 9 3 5 2 6" xfId="39983"/>
    <cellStyle name="Normal 9 3 5 2 6 2" xfId="39984"/>
    <cellStyle name="Normal 9 3 5 2 7" xfId="39985"/>
    <cellStyle name="Normal 9 3 5 3" xfId="39986"/>
    <cellStyle name="Normal 9 3 5 3 2" xfId="39987"/>
    <cellStyle name="Normal 9 3 5 3 2 2" xfId="39988"/>
    <cellStyle name="Normal 9 3 5 3 2 2 2" xfId="39989"/>
    <cellStyle name="Normal 9 3 5 3 2 2 2 2" xfId="39990"/>
    <cellStyle name="Normal 9 3 5 3 2 2 3" xfId="39991"/>
    <cellStyle name="Normal 9 3 5 3 2 3" xfId="39992"/>
    <cellStyle name="Normal 9 3 5 3 2 3 2" xfId="39993"/>
    <cellStyle name="Normal 9 3 5 3 2 4" xfId="39994"/>
    <cellStyle name="Normal 9 3 5 3 3" xfId="39995"/>
    <cellStyle name="Normal 9 3 5 3 3 2" xfId="39996"/>
    <cellStyle name="Normal 9 3 5 3 3 2 2" xfId="39997"/>
    <cellStyle name="Normal 9 3 5 3 3 3" xfId="39998"/>
    <cellStyle name="Normal 9 3 5 3 4" xfId="39999"/>
    <cellStyle name="Normal 9 3 5 3 4 2" xfId="40000"/>
    <cellStyle name="Normal 9 3 5 3 5" xfId="40001"/>
    <cellStyle name="Normal 9 3 5 4" xfId="40002"/>
    <cellStyle name="Normal 9 3 5 4 2" xfId="40003"/>
    <cellStyle name="Normal 9 3 5 4 2 2" xfId="40004"/>
    <cellStyle name="Normal 9 3 5 4 2 2 2" xfId="40005"/>
    <cellStyle name="Normal 9 3 5 4 2 3" xfId="40006"/>
    <cellStyle name="Normal 9 3 5 4 3" xfId="40007"/>
    <cellStyle name="Normal 9 3 5 4 3 2" xfId="40008"/>
    <cellStyle name="Normal 9 3 5 4 4" xfId="40009"/>
    <cellStyle name="Normal 9 3 5 5" xfId="40010"/>
    <cellStyle name="Normal 9 3 5 5 2" xfId="40011"/>
    <cellStyle name="Normal 9 3 5 5 2 2" xfId="40012"/>
    <cellStyle name="Normal 9 3 5 5 2 2 2" xfId="40013"/>
    <cellStyle name="Normal 9 3 5 5 2 3" xfId="40014"/>
    <cellStyle name="Normal 9 3 5 5 3" xfId="40015"/>
    <cellStyle name="Normal 9 3 5 5 3 2" xfId="40016"/>
    <cellStyle name="Normal 9 3 5 5 4" xfId="40017"/>
    <cellStyle name="Normal 9 3 5 6" xfId="40018"/>
    <cellStyle name="Normal 9 3 5 6 2" xfId="40019"/>
    <cellStyle name="Normal 9 3 5 6 2 2" xfId="40020"/>
    <cellStyle name="Normal 9 3 5 6 3" xfId="40021"/>
    <cellStyle name="Normal 9 3 5 7" xfId="40022"/>
    <cellStyle name="Normal 9 3 5 7 2" xfId="40023"/>
    <cellStyle name="Normal 9 3 5 8" xfId="40024"/>
    <cellStyle name="Normal 9 3 6" xfId="40025"/>
    <cellStyle name="Normal 9 3 6 2" xfId="40026"/>
    <cellStyle name="Normal 9 3 6 2 2" xfId="40027"/>
    <cellStyle name="Normal 9 3 6 2 2 2" xfId="40028"/>
    <cellStyle name="Normal 9 3 6 2 2 2 2" xfId="40029"/>
    <cellStyle name="Normal 9 3 6 2 2 2 2 2" xfId="40030"/>
    <cellStyle name="Normal 9 3 6 2 2 2 3" xfId="40031"/>
    <cellStyle name="Normal 9 3 6 2 2 3" xfId="40032"/>
    <cellStyle name="Normal 9 3 6 2 2 3 2" xfId="40033"/>
    <cellStyle name="Normal 9 3 6 2 2 4" xfId="40034"/>
    <cellStyle name="Normal 9 3 6 2 3" xfId="40035"/>
    <cellStyle name="Normal 9 3 6 2 3 2" xfId="40036"/>
    <cellStyle name="Normal 9 3 6 2 3 2 2" xfId="40037"/>
    <cellStyle name="Normal 9 3 6 2 3 3" xfId="40038"/>
    <cellStyle name="Normal 9 3 6 2 4" xfId="40039"/>
    <cellStyle name="Normal 9 3 6 2 4 2" xfId="40040"/>
    <cellStyle name="Normal 9 3 6 2 5" xfId="40041"/>
    <cellStyle name="Normal 9 3 6 3" xfId="40042"/>
    <cellStyle name="Normal 9 3 6 3 2" xfId="40043"/>
    <cellStyle name="Normal 9 3 6 3 2 2" xfId="40044"/>
    <cellStyle name="Normal 9 3 6 3 2 2 2" xfId="40045"/>
    <cellStyle name="Normal 9 3 6 3 2 3" xfId="40046"/>
    <cellStyle name="Normal 9 3 6 3 3" xfId="40047"/>
    <cellStyle name="Normal 9 3 6 3 3 2" xfId="40048"/>
    <cellStyle name="Normal 9 3 6 3 4" xfId="40049"/>
    <cellStyle name="Normal 9 3 6 4" xfId="40050"/>
    <cellStyle name="Normal 9 3 6 4 2" xfId="40051"/>
    <cellStyle name="Normal 9 3 6 4 2 2" xfId="40052"/>
    <cellStyle name="Normal 9 3 6 4 2 2 2" xfId="40053"/>
    <cellStyle name="Normal 9 3 6 4 2 3" xfId="40054"/>
    <cellStyle name="Normal 9 3 6 4 3" xfId="40055"/>
    <cellStyle name="Normal 9 3 6 4 3 2" xfId="40056"/>
    <cellStyle name="Normal 9 3 6 4 4" xfId="40057"/>
    <cellStyle name="Normal 9 3 6 5" xfId="40058"/>
    <cellStyle name="Normal 9 3 6 5 2" xfId="40059"/>
    <cellStyle name="Normal 9 3 6 5 2 2" xfId="40060"/>
    <cellStyle name="Normal 9 3 6 5 3" xfId="40061"/>
    <cellStyle name="Normal 9 3 6 6" xfId="40062"/>
    <cellStyle name="Normal 9 3 6 6 2" xfId="40063"/>
    <cellStyle name="Normal 9 3 6 7" xfId="40064"/>
    <cellStyle name="Normal 9 3 7" xfId="40065"/>
    <cellStyle name="Normal 9 3 7 2" xfId="40066"/>
    <cellStyle name="Normal 9 3 7 2 2" xfId="40067"/>
    <cellStyle name="Normal 9 3 7 2 2 2" xfId="40068"/>
    <cellStyle name="Normal 9 3 7 2 2 2 2" xfId="40069"/>
    <cellStyle name="Normal 9 3 7 2 2 3" xfId="40070"/>
    <cellStyle name="Normal 9 3 7 2 3" xfId="40071"/>
    <cellStyle name="Normal 9 3 7 2 3 2" xfId="40072"/>
    <cellStyle name="Normal 9 3 7 2 4" xfId="40073"/>
    <cellStyle name="Normal 9 3 7 3" xfId="40074"/>
    <cellStyle name="Normal 9 3 7 3 2" xfId="40075"/>
    <cellStyle name="Normal 9 3 7 3 2 2" xfId="40076"/>
    <cellStyle name="Normal 9 3 7 3 2 2 2" xfId="40077"/>
    <cellStyle name="Normal 9 3 7 3 2 3" xfId="40078"/>
    <cellStyle name="Normal 9 3 7 3 3" xfId="40079"/>
    <cellStyle name="Normal 9 3 7 3 3 2" xfId="40080"/>
    <cellStyle name="Normal 9 3 7 3 4" xfId="40081"/>
    <cellStyle name="Normal 9 3 7 4" xfId="40082"/>
    <cellStyle name="Normal 9 3 7 4 2" xfId="40083"/>
    <cellStyle name="Normal 9 3 7 4 2 2" xfId="40084"/>
    <cellStyle name="Normal 9 3 7 4 3" xfId="40085"/>
    <cellStyle name="Normal 9 3 7 5" xfId="40086"/>
    <cellStyle name="Normal 9 3 7 5 2" xfId="40087"/>
    <cellStyle name="Normal 9 3 7 6" xfId="40088"/>
    <cellStyle name="Normal 9 3 8" xfId="40089"/>
    <cellStyle name="Normal 9 3 8 2" xfId="40090"/>
    <cellStyle name="Normal 9 3 8 2 2" xfId="40091"/>
    <cellStyle name="Normal 9 3 8 2 2 2" xfId="40092"/>
    <cellStyle name="Normal 9 3 8 2 3" xfId="40093"/>
    <cellStyle name="Normal 9 3 8 3" xfId="40094"/>
    <cellStyle name="Normal 9 3 8 3 2" xfId="40095"/>
    <cellStyle name="Normal 9 3 8 4" xfId="40096"/>
    <cellStyle name="Normal 9 3 9" xfId="40097"/>
    <cellStyle name="Normal 9 3 9 2" xfId="40098"/>
    <cellStyle name="Normal 9 3 9 2 2" xfId="40099"/>
    <cellStyle name="Normal 9 3 9 2 2 2" xfId="40100"/>
    <cellStyle name="Normal 9 3 9 2 3" xfId="40101"/>
    <cellStyle name="Normal 9 3 9 3" xfId="40102"/>
    <cellStyle name="Normal 9 3 9 3 2" xfId="40103"/>
    <cellStyle name="Normal 9 3 9 4" xfId="40104"/>
    <cellStyle name="Normal 9 4" xfId="40105"/>
    <cellStyle name="Normal 9 4 2" xfId="40106"/>
    <cellStyle name="Normal 9 4 2 2" xfId="40107"/>
    <cellStyle name="Normal 9 4 2 2 2" xfId="40108"/>
    <cellStyle name="Normal 9 4 2 2 2 2" xfId="40109"/>
    <cellStyle name="Normal 9 4 2 2 2 2 2" xfId="40110"/>
    <cellStyle name="Normal 9 4 2 2 2 2 2 2" xfId="40111"/>
    <cellStyle name="Normal 9 4 2 2 2 2 3" xfId="40112"/>
    <cellStyle name="Normal 9 4 2 2 2 3" xfId="40113"/>
    <cellStyle name="Normal 9 4 2 2 2 3 2" xfId="40114"/>
    <cellStyle name="Normal 9 4 2 2 2 4" xfId="40115"/>
    <cellStyle name="Normal 9 4 2 2 3" xfId="40116"/>
    <cellStyle name="Normal 9 4 2 2 3 2" xfId="40117"/>
    <cellStyle name="Normal 9 4 2 2 3 2 2" xfId="40118"/>
    <cellStyle name="Normal 9 4 2 2 3 3" xfId="40119"/>
    <cellStyle name="Normal 9 4 2 2 4" xfId="40120"/>
    <cellStyle name="Normal 9 4 2 2 4 2" xfId="40121"/>
    <cellStyle name="Normal 9 4 2 2 5" xfId="40122"/>
    <cellStyle name="Normal 9 4 2 3" xfId="40123"/>
    <cellStyle name="Normal 9 4 2 3 2" xfId="40124"/>
    <cellStyle name="Normal 9 4 2 3 2 2" xfId="40125"/>
    <cellStyle name="Normal 9 4 2 3 2 2 2" xfId="40126"/>
    <cellStyle name="Normal 9 4 2 3 2 3" xfId="40127"/>
    <cellStyle name="Normal 9 4 2 3 3" xfId="40128"/>
    <cellStyle name="Normal 9 4 2 3 3 2" xfId="40129"/>
    <cellStyle name="Normal 9 4 2 3 4" xfId="40130"/>
    <cellStyle name="Normal 9 4 2 4" xfId="40131"/>
    <cellStyle name="Normal 9 4 2 4 2" xfId="40132"/>
    <cellStyle name="Normal 9 4 2 4 2 2" xfId="40133"/>
    <cellStyle name="Normal 9 4 2 4 2 2 2" xfId="40134"/>
    <cellStyle name="Normal 9 4 2 4 2 3" xfId="40135"/>
    <cellStyle name="Normal 9 4 2 4 3" xfId="40136"/>
    <cellStyle name="Normal 9 4 2 4 3 2" xfId="40137"/>
    <cellStyle name="Normal 9 4 2 4 4" xfId="40138"/>
    <cellStyle name="Normal 9 4 2 5" xfId="40139"/>
    <cellStyle name="Normal 9 4 2 5 2" xfId="40140"/>
    <cellStyle name="Normal 9 4 2 5 2 2" xfId="40141"/>
    <cellStyle name="Normal 9 4 2 5 3" xfId="40142"/>
    <cellStyle name="Normal 9 4 2 6" xfId="40143"/>
    <cellStyle name="Normal 9 4 2 6 2" xfId="40144"/>
    <cellStyle name="Normal 9 4 2 7" xfId="40145"/>
    <cellStyle name="Normal 9 4 3" xfId="40146"/>
    <cellStyle name="Normal 9 4 3 2" xfId="40147"/>
    <cellStyle name="Normal 9 4 3 2 2" xfId="40148"/>
    <cellStyle name="Normal 9 4 3 2 2 2" xfId="40149"/>
    <cellStyle name="Normal 9 4 3 2 2 2 2" xfId="40150"/>
    <cellStyle name="Normal 9 4 3 2 2 3" xfId="40151"/>
    <cellStyle name="Normal 9 4 3 2 3" xfId="40152"/>
    <cellStyle name="Normal 9 4 3 2 3 2" xfId="40153"/>
    <cellStyle name="Normal 9 4 3 2 4" xfId="40154"/>
    <cellStyle name="Normal 9 4 3 3" xfId="40155"/>
    <cellStyle name="Normal 9 4 3 3 2" xfId="40156"/>
    <cellStyle name="Normal 9 4 3 3 2 2" xfId="40157"/>
    <cellStyle name="Normal 9 4 3 3 2 2 2" xfId="40158"/>
    <cellStyle name="Normal 9 4 3 3 2 3" xfId="40159"/>
    <cellStyle name="Normal 9 4 3 3 3" xfId="40160"/>
    <cellStyle name="Normal 9 4 3 3 3 2" xfId="40161"/>
    <cellStyle name="Normal 9 4 3 3 4" xfId="40162"/>
    <cellStyle name="Normal 9 4 3 4" xfId="40163"/>
    <cellStyle name="Normal 9 4 3 4 2" xfId="40164"/>
    <cellStyle name="Normal 9 4 3 4 2 2" xfId="40165"/>
    <cellStyle name="Normal 9 4 3 4 3" xfId="40166"/>
    <cellStyle name="Normal 9 4 3 5" xfId="40167"/>
    <cellStyle name="Normal 9 4 3 5 2" xfId="40168"/>
    <cellStyle name="Normal 9 4 3 6" xfId="40169"/>
    <cellStyle name="Normal 9 4 4" xfId="40170"/>
    <cellStyle name="Normal 9 4 4 2" xfId="40171"/>
    <cellStyle name="Normal 9 4 4 2 2" xfId="40172"/>
    <cellStyle name="Normal 9 4 4 2 2 2" xfId="40173"/>
    <cellStyle name="Normal 9 4 4 2 3" xfId="40174"/>
    <cellStyle name="Normal 9 4 4 3" xfId="40175"/>
    <cellStyle name="Normal 9 4 4 3 2" xfId="40176"/>
    <cellStyle name="Normal 9 4 4 4" xfId="40177"/>
    <cellStyle name="Normal 9 4 5" xfId="40178"/>
    <cellStyle name="Normal 9 4 5 2" xfId="40179"/>
    <cellStyle name="Normal 9 4 5 2 2" xfId="40180"/>
    <cellStyle name="Normal 9 4 5 2 2 2" xfId="40181"/>
    <cellStyle name="Normal 9 4 5 2 3" xfId="40182"/>
    <cellStyle name="Normal 9 4 5 3" xfId="40183"/>
    <cellStyle name="Normal 9 4 5 3 2" xfId="40184"/>
    <cellStyle name="Normal 9 4 5 4" xfId="40185"/>
    <cellStyle name="Normal 9 4 6" xfId="40186"/>
    <cellStyle name="Normal 9 4 6 2" xfId="40187"/>
    <cellStyle name="Normal 9 4 6 2 2" xfId="40188"/>
    <cellStyle name="Normal 9 4 6 3" xfId="40189"/>
    <cellStyle name="Normal 9 4 7" xfId="40190"/>
    <cellStyle name="Normal 9 4 7 2" xfId="40191"/>
    <cellStyle name="Normal 9 4 8" xfId="40192"/>
    <cellStyle name="Normal 9 4 9" xfId="40193"/>
    <cellStyle name="Normal 9 5" xfId="40194"/>
    <cellStyle name="Normal 9 5 2" xfId="40195"/>
    <cellStyle name="Normal 9 5 2 2" xfId="40196"/>
    <cellStyle name="Normal 9 5 2 2 2" xfId="40197"/>
    <cellStyle name="Normal 9 5 2 2 2 2" xfId="40198"/>
    <cellStyle name="Normal 9 5 2 2 2 2 2" xfId="40199"/>
    <cellStyle name="Normal 9 5 2 2 2 2 2 2" xfId="40200"/>
    <cellStyle name="Normal 9 5 2 2 2 2 3" xfId="40201"/>
    <cellStyle name="Normal 9 5 2 2 2 3" xfId="40202"/>
    <cellStyle name="Normal 9 5 2 2 2 3 2" xfId="40203"/>
    <cellStyle name="Normal 9 5 2 2 2 4" xfId="40204"/>
    <cellStyle name="Normal 9 5 2 2 3" xfId="40205"/>
    <cellStyle name="Normal 9 5 2 2 3 2" xfId="40206"/>
    <cellStyle name="Normal 9 5 2 2 3 2 2" xfId="40207"/>
    <cellStyle name="Normal 9 5 2 2 3 3" xfId="40208"/>
    <cellStyle name="Normal 9 5 2 2 4" xfId="40209"/>
    <cellStyle name="Normal 9 5 2 2 4 2" xfId="40210"/>
    <cellStyle name="Normal 9 5 2 2 5" xfId="40211"/>
    <cellStyle name="Normal 9 5 2 3" xfId="40212"/>
    <cellStyle name="Normal 9 5 2 3 2" xfId="40213"/>
    <cellStyle name="Normal 9 5 2 3 2 2" xfId="40214"/>
    <cellStyle name="Normal 9 5 2 3 2 2 2" xfId="40215"/>
    <cellStyle name="Normal 9 5 2 3 2 3" xfId="40216"/>
    <cellStyle name="Normal 9 5 2 3 3" xfId="40217"/>
    <cellStyle name="Normal 9 5 2 3 3 2" xfId="40218"/>
    <cellStyle name="Normal 9 5 2 3 4" xfId="40219"/>
    <cellStyle name="Normal 9 5 2 4" xfId="40220"/>
    <cellStyle name="Normal 9 5 2 4 2" xfId="40221"/>
    <cellStyle name="Normal 9 5 2 4 2 2" xfId="40222"/>
    <cellStyle name="Normal 9 5 2 4 2 2 2" xfId="40223"/>
    <cellStyle name="Normal 9 5 2 4 2 3" xfId="40224"/>
    <cellStyle name="Normal 9 5 2 4 3" xfId="40225"/>
    <cellStyle name="Normal 9 5 2 4 3 2" xfId="40226"/>
    <cellStyle name="Normal 9 5 2 4 4" xfId="40227"/>
    <cellStyle name="Normal 9 5 2 5" xfId="40228"/>
    <cellStyle name="Normal 9 5 2 5 2" xfId="40229"/>
    <cellStyle name="Normal 9 5 2 5 2 2" xfId="40230"/>
    <cellStyle name="Normal 9 5 2 5 3" xfId="40231"/>
    <cellStyle name="Normal 9 5 2 6" xfId="40232"/>
    <cellStyle name="Normal 9 5 2 6 2" xfId="40233"/>
    <cellStyle name="Normal 9 5 2 7" xfId="40234"/>
    <cellStyle name="Normal 9 5 3" xfId="40235"/>
    <cellStyle name="Normal 9 5 3 2" xfId="40236"/>
    <cellStyle name="Normal 9 5 3 2 2" xfId="40237"/>
    <cellStyle name="Normal 9 5 3 2 2 2" xfId="40238"/>
    <cellStyle name="Normal 9 5 3 2 2 2 2" xfId="40239"/>
    <cellStyle name="Normal 9 5 3 2 2 3" xfId="40240"/>
    <cellStyle name="Normal 9 5 3 2 3" xfId="40241"/>
    <cellStyle name="Normal 9 5 3 2 3 2" xfId="40242"/>
    <cellStyle name="Normal 9 5 3 2 4" xfId="40243"/>
    <cellStyle name="Normal 9 5 3 3" xfId="40244"/>
    <cellStyle name="Normal 9 5 3 3 2" xfId="40245"/>
    <cellStyle name="Normal 9 5 3 3 2 2" xfId="40246"/>
    <cellStyle name="Normal 9 5 3 3 2 2 2" xfId="40247"/>
    <cellStyle name="Normal 9 5 3 3 2 3" xfId="40248"/>
    <cellStyle name="Normal 9 5 3 3 3" xfId="40249"/>
    <cellStyle name="Normal 9 5 3 3 3 2" xfId="40250"/>
    <cellStyle name="Normal 9 5 3 3 4" xfId="40251"/>
    <cellStyle name="Normal 9 5 3 4" xfId="40252"/>
    <cellStyle name="Normal 9 5 3 4 2" xfId="40253"/>
    <cellStyle name="Normal 9 5 3 4 2 2" xfId="40254"/>
    <cellStyle name="Normal 9 5 3 4 3" xfId="40255"/>
    <cellStyle name="Normal 9 5 3 5" xfId="40256"/>
    <cellStyle name="Normal 9 5 3 5 2" xfId="40257"/>
    <cellStyle name="Normal 9 5 3 6" xfId="40258"/>
    <cellStyle name="Normal 9 5 4" xfId="40259"/>
    <cellStyle name="Normal 9 5 4 2" xfId="40260"/>
    <cellStyle name="Normal 9 5 4 2 2" xfId="40261"/>
    <cellStyle name="Normal 9 5 4 2 2 2" xfId="40262"/>
    <cellStyle name="Normal 9 5 4 2 3" xfId="40263"/>
    <cellStyle name="Normal 9 5 4 3" xfId="40264"/>
    <cellStyle name="Normal 9 5 4 3 2" xfId="40265"/>
    <cellStyle name="Normal 9 5 4 4" xfId="40266"/>
    <cellStyle name="Normal 9 5 5" xfId="40267"/>
    <cellStyle name="Normal 9 5 5 2" xfId="40268"/>
    <cellStyle name="Normal 9 5 5 2 2" xfId="40269"/>
    <cellStyle name="Normal 9 5 5 2 2 2" xfId="40270"/>
    <cellStyle name="Normal 9 5 5 2 3" xfId="40271"/>
    <cellStyle name="Normal 9 5 5 3" xfId="40272"/>
    <cellStyle name="Normal 9 5 5 3 2" xfId="40273"/>
    <cellStyle name="Normal 9 5 5 4" xfId="40274"/>
    <cellStyle name="Normal 9 5 6" xfId="40275"/>
    <cellStyle name="Normal 9 5 6 2" xfId="40276"/>
    <cellStyle name="Normal 9 5 6 2 2" xfId="40277"/>
    <cellStyle name="Normal 9 5 6 3" xfId="40278"/>
    <cellStyle name="Normal 9 5 7" xfId="40279"/>
    <cellStyle name="Normal 9 5 7 2" xfId="40280"/>
    <cellStyle name="Normal 9 5 8" xfId="40281"/>
    <cellStyle name="Normal 9 5 9" xfId="40282"/>
    <cellStyle name="Normal 9 6" xfId="40283"/>
    <cellStyle name="Normal 9 6 2" xfId="40284"/>
    <cellStyle name="Normal 9 6 2 2" xfId="40285"/>
    <cellStyle name="Normal 9 6 2 2 2" xfId="40286"/>
    <cellStyle name="Normal 9 6 2 2 2 2" xfId="40287"/>
    <cellStyle name="Normal 9 6 2 2 2 2 2" xfId="40288"/>
    <cellStyle name="Normal 9 6 2 2 2 2 2 2" xfId="40289"/>
    <cellStyle name="Normal 9 6 2 2 2 2 3" xfId="40290"/>
    <cellStyle name="Normal 9 6 2 2 2 3" xfId="40291"/>
    <cellStyle name="Normal 9 6 2 2 2 3 2" xfId="40292"/>
    <cellStyle name="Normal 9 6 2 2 2 4" xfId="40293"/>
    <cellStyle name="Normal 9 6 2 2 3" xfId="40294"/>
    <cellStyle name="Normal 9 6 2 2 3 2" xfId="40295"/>
    <cellStyle name="Normal 9 6 2 2 3 2 2" xfId="40296"/>
    <cellStyle name="Normal 9 6 2 2 3 3" xfId="40297"/>
    <cellStyle name="Normal 9 6 2 2 4" xfId="40298"/>
    <cellStyle name="Normal 9 6 2 2 4 2" xfId="40299"/>
    <cellStyle name="Normal 9 6 2 2 5" xfId="40300"/>
    <cellStyle name="Normal 9 6 2 3" xfId="40301"/>
    <cellStyle name="Normal 9 6 2 3 2" xfId="40302"/>
    <cellStyle name="Normal 9 6 2 3 2 2" xfId="40303"/>
    <cellStyle name="Normal 9 6 2 3 2 2 2" xfId="40304"/>
    <cellStyle name="Normal 9 6 2 3 2 3" xfId="40305"/>
    <cellStyle name="Normal 9 6 2 3 3" xfId="40306"/>
    <cellStyle name="Normal 9 6 2 3 3 2" xfId="40307"/>
    <cellStyle name="Normal 9 6 2 3 4" xfId="40308"/>
    <cellStyle name="Normal 9 6 2 4" xfId="40309"/>
    <cellStyle name="Normal 9 6 2 4 2" xfId="40310"/>
    <cellStyle name="Normal 9 6 2 4 2 2" xfId="40311"/>
    <cellStyle name="Normal 9 6 2 4 2 2 2" xfId="40312"/>
    <cellStyle name="Normal 9 6 2 4 2 3" xfId="40313"/>
    <cellStyle name="Normal 9 6 2 4 3" xfId="40314"/>
    <cellStyle name="Normal 9 6 2 4 3 2" xfId="40315"/>
    <cellStyle name="Normal 9 6 2 4 4" xfId="40316"/>
    <cellStyle name="Normal 9 6 2 5" xfId="40317"/>
    <cellStyle name="Normal 9 6 2 5 2" xfId="40318"/>
    <cellStyle name="Normal 9 6 2 5 2 2" xfId="40319"/>
    <cellStyle name="Normal 9 6 2 5 3" xfId="40320"/>
    <cellStyle name="Normal 9 6 2 6" xfId="40321"/>
    <cellStyle name="Normal 9 6 2 6 2" xfId="40322"/>
    <cellStyle name="Normal 9 6 2 7" xfId="40323"/>
    <cellStyle name="Normal 9 6 3" xfId="40324"/>
    <cellStyle name="Normal 9 6 3 2" xfId="40325"/>
    <cellStyle name="Normal 9 6 3 2 2" xfId="40326"/>
    <cellStyle name="Normal 9 6 3 2 2 2" xfId="40327"/>
    <cellStyle name="Normal 9 6 3 2 2 2 2" xfId="40328"/>
    <cellStyle name="Normal 9 6 3 2 2 3" xfId="40329"/>
    <cellStyle name="Normal 9 6 3 2 3" xfId="40330"/>
    <cellStyle name="Normal 9 6 3 2 3 2" xfId="40331"/>
    <cellStyle name="Normal 9 6 3 2 4" xfId="40332"/>
    <cellStyle name="Normal 9 6 3 3" xfId="40333"/>
    <cellStyle name="Normal 9 6 3 3 2" xfId="40334"/>
    <cellStyle name="Normal 9 6 3 3 2 2" xfId="40335"/>
    <cellStyle name="Normal 9 6 3 3 3" xfId="40336"/>
    <cellStyle name="Normal 9 6 3 4" xfId="40337"/>
    <cellStyle name="Normal 9 6 3 4 2" xfId="40338"/>
    <cellStyle name="Normal 9 6 3 5" xfId="40339"/>
    <cellStyle name="Normal 9 6 4" xfId="40340"/>
    <cellStyle name="Normal 9 6 4 2" xfId="40341"/>
    <cellStyle name="Normal 9 6 4 2 2" xfId="40342"/>
    <cellStyle name="Normal 9 6 4 2 2 2" xfId="40343"/>
    <cellStyle name="Normal 9 6 4 2 3" xfId="40344"/>
    <cellStyle name="Normal 9 6 4 3" xfId="40345"/>
    <cellStyle name="Normal 9 6 4 3 2" xfId="40346"/>
    <cellStyle name="Normal 9 6 4 4" xfId="40347"/>
    <cellStyle name="Normal 9 6 5" xfId="40348"/>
    <cellStyle name="Normal 9 6 5 2" xfId="40349"/>
    <cellStyle name="Normal 9 6 5 2 2" xfId="40350"/>
    <cellStyle name="Normal 9 6 5 2 2 2" xfId="40351"/>
    <cellStyle name="Normal 9 6 5 2 3" xfId="40352"/>
    <cellStyle name="Normal 9 6 5 3" xfId="40353"/>
    <cellStyle name="Normal 9 6 5 3 2" xfId="40354"/>
    <cellStyle name="Normal 9 6 5 4" xfId="40355"/>
    <cellStyle name="Normal 9 6 6" xfId="40356"/>
    <cellStyle name="Normal 9 6 6 2" xfId="40357"/>
    <cellStyle name="Normal 9 6 6 2 2" xfId="40358"/>
    <cellStyle name="Normal 9 6 6 3" xfId="40359"/>
    <cellStyle name="Normal 9 6 7" xfId="40360"/>
    <cellStyle name="Normal 9 6 7 2" xfId="40361"/>
    <cellStyle name="Normal 9 6 8" xfId="40362"/>
    <cellStyle name="Normal 9 7" xfId="40363"/>
    <cellStyle name="Normal 9 7 2" xfId="40364"/>
    <cellStyle name="Normal 9 7 2 2" xfId="40365"/>
    <cellStyle name="Normal 9 7 2 2 2" xfId="40366"/>
    <cellStyle name="Normal 9 7 2 2 2 2" xfId="40367"/>
    <cellStyle name="Normal 9 7 2 2 2 2 2" xfId="40368"/>
    <cellStyle name="Normal 9 7 2 2 2 2 2 2" xfId="40369"/>
    <cellStyle name="Normal 9 7 2 2 2 2 3" xfId="40370"/>
    <cellStyle name="Normal 9 7 2 2 2 3" xfId="40371"/>
    <cellStyle name="Normal 9 7 2 2 2 3 2" xfId="40372"/>
    <cellStyle name="Normal 9 7 2 2 2 4" xfId="40373"/>
    <cellStyle name="Normal 9 7 2 2 3" xfId="40374"/>
    <cellStyle name="Normal 9 7 2 2 3 2" xfId="40375"/>
    <cellStyle name="Normal 9 7 2 2 3 2 2" xfId="40376"/>
    <cellStyle name="Normal 9 7 2 2 3 3" xfId="40377"/>
    <cellStyle name="Normal 9 7 2 2 4" xfId="40378"/>
    <cellStyle name="Normal 9 7 2 2 4 2" xfId="40379"/>
    <cellStyle name="Normal 9 7 2 2 5" xfId="40380"/>
    <cellStyle name="Normal 9 7 2 3" xfId="40381"/>
    <cellStyle name="Normal 9 7 2 3 2" xfId="40382"/>
    <cellStyle name="Normal 9 7 2 3 2 2" xfId="40383"/>
    <cellStyle name="Normal 9 7 2 3 2 2 2" xfId="40384"/>
    <cellStyle name="Normal 9 7 2 3 2 3" xfId="40385"/>
    <cellStyle name="Normal 9 7 2 3 3" xfId="40386"/>
    <cellStyle name="Normal 9 7 2 3 3 2" xfId="40387"/>
    <cellStyle name="Normal 9 7 2 3 4" xfId="40388"/>
    <cellStyle name="Normal 9 7 2 4" xfId="40389"/>
    <cellStyle name="Normal 9 7 2 4 2" xfId="40390"/>
    <cellStyle name="Normal 9 7 2 4 2 2" xfId="40391"/>
    <cellStyle name="Normal 9 7 2 4 2 2 2" xfId="40392"/>
    <cellStyle name="Normal 9 7 2 4 2 3" xfId="40393"/>
    <cellStyle name="Normal 9 7 2 4 3" xfId="40394"/>
    <cellStyle name="Normal 9 7 2 4 3 2" xfId="40395"/>
    <cellStyle name="Normal 9 7 2 4 4" xfId="40396"/>
    <cellStyle name="Normal 9 7 2 5" xfId="40397"/>
    <cellStyle name="Normal 9 7 2 5 2" xfId="40398"/>
    <cellStyle name="Normal 9 7 2 5 2 2" xfId="40399"/>
    <cellStyle name="Normal 9 7 2 5 3" xfId="40400"/>
    <cellStyle name="Normal 9 7 2 6" xfId="40401"/>
    <cellStyle name="Normal 9 7 2 6 2" xfId="40402"/>
    <cellStyle name="Normal 9 7 2 7" xfId="40403"/>
    <cellStyle name="Normal 9 7 3" xfId="40404"/>
    <cellStyle name="Normal 9 7 3 2" xfId="40405"/>
    <cellStyle name="Normal 9 7 3 2 2" xfId="40406"/>
    <cellStyle name="Normal 9 7 3 2 2 2" xfId="40407"/>
    <cellStyle name="Normal 9 7 3 2 2 2 2" xfId="40408"/>
    <cellStyle name="Normal 9 7 3 2 2 3" xfId="40409"/>
    <cellStyle name="Normal 9 7 3 2 3" xfId="40410"/>
    <cellStyle name="Normal 9 7 3 2 3 2" xfId="40411"/>
    <cellStyle name="Normal 9 7 3 2 4" xfId="40412"/>
    <cellStyle name="Normal 9 7 3 3" xfId="40413"/>
    <cellStyle name="Normal 9 7 3 3 2" xfId="40414"/>
    <cellStyle name="Normal 9 7 3 3 2 2" xfId="40415"/>
    <cellStyle name="Normal 9 7 3 3 3" xfId="40416"/>
    <cellStyle name="Normal 9 7 3 4" xfId="40417"/>
    <cellStyle name="Normal 9 7 3 4 2" xfId="40418"/>
    <cellStyle name="Normal 9 7 3 5" xfId="40419"/>
    <cellStyle name="Normal 9 7 4" xfId="40420"/>
    <cellStyle name="Normal 9 7 4 2" xfId="40421"/>
    <cellStyle name="Normal 9 7 4 2 2" xfId="40422"/>
    <cellStyle name="Normal 9 7 4 2 2 2" xfId="40423"/>
    <cellStyle name="Normal 9 7 4 2 3" xfId="40424"/>
    <cellStyle name="Normal 9 7 4 3" xfId="40425"/>
    <cellStyle name="Normal 9 7 4 3 2" xfId="40426"/>
    <cellStyle name="Normal 9 7 4 4" xfId="40427"/>
    <cellStyle name="Normal 9 7 5" xfId="40428"/>
    <cellStyle name="Normal 9 7 5 2" xfId="40429"/>
    <cellStyle name="Normal 9 7 5 2 2" xfId="40430"/>
    <cellStyle name="Normal 9 7 5 2 2 2" xfId="40431"/>
    <cellStyle name="Normal 9 7 5 2 3" xfId="40432"/>
    <cellStyle name="Normal 9 7 5 3" xfId="40433"/>
    <cellStyle name="Normal 9 7 5 3 2" xfId="40434"/>
    <cellStyle name="Normal 9 7 5 4" xfId="40435"/>
    <cellStyle name="Normal 9 7 6" xfId="40436"/>
    <cellStyle name="Normal 9 7 6 2" xfId="40437"/>
    <cellStyle name="Normal 9 7 6 2 2" xfId="40438"/>
    <cellStyle name="Normal 9 7 6 3" xfId="40439"/>
    <cellStyle name="Normal 9 7 7" xfId="40440"/>
    <cellStyle name="Normal 9 7 7 2" xfId="40441"/>
    <cellStyle name="Normal 9 7 8" xfId="40442"/>
    <cellStyle name="Normal 9 8" xfId="40443"/>
    <cellStyle name="Normal 9 8 2" xfId="40444"/>
    <cellStyle name="Normal 9 8 2 2" xfId="40445"/>
    <cellStyle name="Normal 9 8 2 2 2" xfId="40446"/>
    <cellStyle name="Normal 9 8 2 2 2 2" xfId="40447"/>
    <cellStyle name="Normal 9 8 2 2 2 2 2" xfId="40448"/>
    <cellStyle name="Normal 9 8 2 2 2 3" xfId="40449"/>
    <cellStyle name="Normal 9 8 2 2 3" xfId="40450"/>
    <cellStyle name="Normal 9 8 2 2 3 2" xfId="40451"/>
    <cellStyle name="Normal 9 8 2 2 4" xfId="40452"/>
    <cellStyle name="Normal 9 8 2 3" xfId="40453"/>
    <cellStyle name="Normal 9 8 2 3 2" xfId="40454"/>
    <cellStyle name="Normal 9 8 2 3 2 2" xfId="40455"/>
    <cellStyle name="Normal 9 8 2 3 3" xfId="40456"/>
    <cellStyle name="Normal 9 8 2 4" xfId="40457"/>
    <cellStyle name="Normal 9 8 2 4 2" xfId="40458"/>
    <cellStyle name="Normal 9 8 2 5" xfId="40459"/>
    <cellStyle name="Normal 9 8 3" xfId="40460"/>
    <cellStyle name="Normal 9 8 3 2" xfId="40461"/>
    <cellStyle name="Normal 9 8 3 2 2" xfId="40462"/>
    <cellStyle name="Normal 9 8 3 2 2 2" xfId="40463"/>
    <cellStyle name="Normal 9 8 3 2 3" xfId="40464"/>
    <cellStyle name="Normal 9 8 3 3" xfId="40465"/>
    <cellStyle name="Normal 9 8 3 3 2" xfId="40466"/>
    <cellStyle name="Normal 9 8 3 4" xfId="40467"/>
    <cellStyle name="Normal 9 8 4" xfId="40468"/>
    <cellStyle name="Normal 9 8 4 2" xfId="40469"/>
    <cellStyle name="Normal 9 8 4 2 2" xfId="40470"/>
    <cellStyle name="Normal 9 8 4 2 2 2" xfId="40471"/>
    <cellStyle name="Normal 9 8 4 2 3" xfId="40472"/>
    <cellStyle name="Normal 9 8 4 3" xfId="40473"/>
    <cellStyle name="Normal 9 8 4 3 2" xfId="40474"/>
    <cellStyle name="Normal 9 8 4 4" xfId="40475"/>
    <cellStyle name="Normal 9 8 5" xfId="40476"/>
    <cellStyle name="Normal 9 8 5 2" xfId="40477"/>
    <cellStyle name="Normal 9 8 5 2 2" xfId="40478"/>
    <cellStyle name="Normal 9 8 5 3" xfId="40479"/>
    <cellStyle name="Normal 9 8 6" xfId="40480"/>
    <cellStyle name="Normal 9 8 6 2" xfId="40481"/>
    <cellStyle name="Normal 9 8 7" xfId="40482"/>
    <cellStyle name="Normal 9 9" xfId="40483"/>
    <cellStyle name="Normal 9 9 2" xfId="40484"/>
    <cellStyle name="Normal 9 9 2 2" xfId="40485"/>
    <cellStyle name="Normal 9 9 2 2 2" xfId="40486"/>
    <cellStyle name="Normal 9 9 2 2 2 2" xfId="40487"/>
    <cellStyle name="Normal 9 9 2 2 3" xfId="40488"/>
    <cellStyle name="Normal 9 9 2 3" xfId="40489"/>
    <cellStyle name="Normal 9 9 2 3 2" xfId="40490"/>
    <cellStyle name="Normal 9 9 2 4" xfId="40491"/>
    <cellStyle name="Normal 9 9 3" xfId="40492"/>
    <cellStyle name="Normal 9 9 3 2" xfId="40493"/>
    <cellStyle name="Normal 9 9 3 2 2" xfId="40494"/>
    <cellStyle name="Normal 9 9 3 2 2 2" xfId="40495"/>
    <cellStyle name="Normal 9 9 3 2 3" xfId="40496"/>
    <cellStyle name="Normal 9 9 3 3" xfId="40497"/>
    <cellStyle name="Normal 9 9 3 3 2" xfId="40498"/>
    <cellStyle name="Normal 9 9 3 4" xfId="40499"/>
    <cellStyle name="Normal 9 9 4" xfId="40500"/>
    <cellStyle name="Normal 9 9 4 2" xfId="40501"/>
    <cellStyle name="Normal 9 9 4 2 2" xfId="40502"/>
    <cellStyle name="Normal 9 9 4 3" xfId="40503"/>
    <cellStyle name="Normal 9 9 5" xfId="40504"/>
    <cellStyle name="Normal 9 9 5 2" xfId="40505"/>
    <cellStyle name="Normal 9 9 6" xfId="40506"/>
    <cellStyle name="Normal_Sheet1_3" xfId="41041"/>
    <cellStyle name="Normal_Sheet2_1" xfId="3"/>
    <cellStyle name="Normal_Sheet2_1_Summary Tables" xfId="6"/>
    <cellStyle name="Normal_Sheet4_1" xfId="9"/>
    <cellStyle name="Normal_Summary Tables" xfId="4"/>
    <cellStyle name="Normal_Summary Tables_Summary Tables" xfId="7"/>
    <cellStyle name="Normal_Trajectory" xfId="41042"/>
    <cellStyle name="Note" xfId="41011" builtinId="10" customBuiltin="1"/>
    <cellStyle name="Note 10" xfId="40507"/>
    <cellStyle name="Note 2" xfId="40508"/>
    <cellStyle name="Note 2 2" xfId="40509"/>
    <cellStyle name="Note 2 2 2" xfId="40510"/>
    <cellStyle name="Note 2 2 3" xfId="40511"/>
    <cellStyle name="Note 3" xfId="40512"/>
    <cellStyle name="Note 3 2" xfId="40513"/>
    <cellStyle name="Note 3 3" xfId="40514"/>
    <cellStyle name="Note 4" xfId="40515"/>
    <cellStyle name="Note 4 10" xfId="40516"/>
    <cellStyle name="Note 4 10 2" xfId="40517"/>
    <cellStyle name="Note 4 10 2 2" xfId="40518"/>
    <cellStyle name="Note 4 10 3" xfId="40519"/>
    <cellStyle name="Note 4 11" xfId="40520"/>
    <cellStyle name="Note 4 11 2" xfId="40521"/>
    <cellStyle name="Note 4 12" xfId="40522"/>
    <cellStyle name="Note 4 13" xfId="40523"/>
    <cellStyle name="Note 4 2" xfId="40524"/>
    <cellStyle name="Note 4 2 2" xfId="40525"/>
    <cellStyle name="Note 4 2 2 2" xfId="40526"/>
    <cellStyle name="Note 4 2 2 2 2" xfId="40527"/>
    <cellStyle name="Note 4 2 2 2 2 2" xfId="40528"/>
    <cellStyle name="Note 4 2 2 2 2 2 2" xfId="40529"/>
    <cellStyle name="Note 4 2 2 2 2 2 2 2" xfId="40530"/>
    <cellStyle name="Note 4 2 2 2 2 2 3" xfId="40531"/>
    <cellStyle name="Note 4 2 2 2 2 3" xfId="40532"/>
    <cellStyle name="Note 4 2 2 2 2 3 2" xfId="40533"/>
    <cellStyle name="Note 4 2 2 2 2 4" xfId="40534"/>
    <cellStyle name="Note 4 2 2 2 3" xfId="40535"/>
    <cellStyle name="Note 4 2 2 2 3 2" xfId="40536"/>
    <cellStyle name="Note 4 2 2 2 3 2 2" xfId="40537"/>
    <cellStyle name="Note 4 2 2 2 3 3" xfId="40538"/>
    <cellStyle name="Note 4 2 2 2 4" xfId="40539"/>
    <cellStyle name="Note 4 2 2 2 4 2" xfId="40540"/>
    <cellStyle name="Note 4 2 2 2 5" xfId="40541"/>
    <cellStyle name="Note 4 2 2 3" xfId="40542"/>
    <cellStyle name="Note 4 2 2 3 2" xfId="40543"/>
    <cellStyle name="Note 4 2 2 3 2 2" xfId="40544"/>
    <cellStyle name="Note 4 2 2 3 2 2 2" xfId="40545"/>
    <cellStyle name="Note 4 2 2 3 2 3" xfId="40546"/>
    <cellStyle name="Note 4 2 2 3 3" xfId="40547"/>
    <cellStyle name="Note 4 2 2 3 3 2" xfId="40548"/>
    <cellStyle name="Note 4 2 2 3 4" xfId="40549"/>
    <cellStyle name="Note 4 2 2 4" xfId="40550"/>
    <cellStyle name="Note 4 2 2 4 2" xfId="40551"/>
    <cellStyle name="Note 4 2 2 4 2 2" xfId="40552"/>
    <cellStyle name="Note 4 2 2 4 2 2 2" xfId="40553"/>
    <cellStyle name="Note 4 2 2 4 2 3" xfId="40554"/>
    <cellStyle name="Note 4 2 2 4 3" xfId="40555"/>
    <cellStyle name="Note 4 2 2 4 3 2" xfId="40556"/>
    <cellStyle name="Note 4 2 2 4 4" xfId="40557"/>
    <cellStyle name="Note 4 2 2 5" xfId="40558"/>
    <cellStyle name="Note 4 2 2 5 2" xfId="40559"/>
    <cellStyle name="Note 4 2 2 5 2 2" xfId="40560"/>
    <cellStyle name="Note 4 2 2 5 3" xfId="40561"/>
    <cellStyle name="Note 4 2 2 6" xfId="40562"/>
    <cellStyle name="Note 4 2 2 6 2" xfId="40563"/>
    <cellStyle name="Note 4 2 2 7" xfId="40564"/>
    <cellStyle name="Note 4 2 3" xfId="40565"/>
    <cellStyle name="Note 4 2 3 2" xfId="40566"/>
    <cellStyle name="Note 4 2 3 2 2" xfId="40567"/>
    <cellStyle name="Note 4 2 3 2 2 2" xfId="40568"/>
    <cellStyle name="Note 4 2 3 2 2 2 2" xfId="40569"/>
    <cellStyle name="Note 4 2 3 2 2 3" xfId="40570"/>
    <cellStyle name="Note 4 2 3 2 3" xfId="40571"/>
    <cellStyle name="Note 4 2 3 2 3 2" xfId="40572"/>
    <cellStyle name="Note 4 2 3 2 4" xfId="40573"/>
    <cellStyle name="Note 4 2 3 3" xfId="40574"/>
    <cellStyle name="Note 4 2 3 3 2" xfId="40575"/>
    <cellStyle name="Note 4 2 3 3 2 2" xfId="40576"/>
    <cellStyle name="Note 4 2 3 3 2 2 2" xfId="40577"/>
    <cellStyle name="Note 4 2 3 3 2 3" xfId="40578"/>
    <cellStyle name="Note 4 2 3 3 3" xfId="40579"/>
    <cellStyle name="Note 4 2 3 3 3 2" xfId="40580"/>
    <cellStyle name="Note 4 2 3 3 4" xfId="40581"/>
    <cellStyle name="Note 4 2 3 4" xfId="40582"/>
    <cellStyle name="Note 4 2 3 4 2" xfId="40583"/>
    <cellStyle name="Note 4 2 3 4 2 2" xfId="40584"/>
    <cellStyle name="Note 4 2 3 4 3" xfId="40585"/>
    <cellStyle name="Note 4 2 3 5" xfId="40586"/>
    <cellStyle name="Note 4 2 3 5 2" xfId="40587"/>
    <cellStyle name="Note 4 2 3 6" xfId="40588"/>
    <cellStyle name="Note 4 2 4" xfId="40589"/>
    <cellStyle name="Note 4 2 4 2" xfId="40590"/>
    <cellStyle name="Note 4 2 4 2 2" xfId="40591"/>
    <cellStyle name="Note 4 2 4 2 2 2" xfId="40592"/>
    <cellStyle name="Note 4 2 4 2 3" xfId="40593"/>
    <cellStyle name="Note 4 2 4 3" xfId="40594"/>
    <cellStyle name="Note 4 2 4 3 2" xfId="40595"/>
    <cellStyle name="Note 4 2 4 4" xfId="40596"/>
    <cellStyle name="Note 4 2 5" xfId="40597"/>
    <cellStyle name="Note 4 2 5 2" xfId="40598"/>
    <cellStyle name="Note 4 2 5 2 2" xfId="40599"/>
    <cellStyle name="Note 4 2 5 2 2 2" xfId="40600"/>
    <cellStyle name="Note 4 2 5 2 3" xfId="40601"/>
    <cellStyle name="Note 4 2 5 3" xfId="40602"/>
    <cellStyle name="Note 4 2 5 3 2" xfId="40603"/>
    <cellStyle name="Note 4 2 5 4" xfId="40604"/>
    <cellStyle name="Note 4 2 6" xfId="40605"/>
    <cellStyle name="Note 4 2 6 2" xfId="40606"/>
    <cellStyle name="Note 4 2 6 2 2" xfId="40607"/>
    <cellStyle name="Note 4 2 6 3" xfId="40608"/>
    <cellStyle name="Note 4 2 7" xfId="40609"/>
    <cellStyle name="Note 4 2 7 2" xfId="40610"/>
    <cellStyle name="Note 4 2 8" xfId="40611"/>
    <cellStyle name="Note 4 2 9" xfId="40612"/>
    <cellStyle name="Note 4 3" xfId="40613"/>
    <cellStyle name="Note 4 3 2" xfId="40614"/>
    <cellStyle name="Note 4 3 2 2" xfId="40615"/>
    <cellStyle name="Note 4 3 2 2 2" xfId="40616"/>
    <cellStyle name="Note 4 3 2 2 2 2" xfId="40617"/>
    <cellStyle name="Note 4 3 2 2 2 2 2" xfId="40618"/>
    <cellStyle name="Note 4 3 2 2 2 2 2 2" xfId="40619"/>
    <cellStyle name="Note 4 3 2 2 2 2 3" xfId="40620"/>
    <cellStyle name="Note 4 3 2 2 2 3" xfId="40621"/>
    <cellStyle name="Note 4 3 2 2 2 3 2" xfId="40622"/>
    <cellStyle name="Note 4 3 2 2 2 4" xfId="40623"/>
    <cellStyle name="Note 4 3 2 2 3" xfId="40624"/>
    <cellStyle name="Note 4 3 2 2 3 2" xfId="40625"/>
    <cellStyle name="Note 4 3 2 2 3 2 2" xfId="40626"/>
    <cellStyle name="Note 4 3 2 2 3 3" xfId="40627"/>
    <cellStyle name="Note 4 3 2 2 4" xfId="40628"/>
    <cellStyle name="Note 4 3 2 2 4 2" xfId="40629"/>
    <cellStyle name="Note 4 3 2 2 5" xfId="40630"/>
    <cellStyle name="Note 4 3 2 3" xfId="40631"/>
    <cellStyle name="Note 4 3 2 3 2" xfId="40632"/>
    <cellStyle name="Note 4 3 2 3 2 2" xfId="40633"/>
    <cellStyle name="Note 4 3 2 3 2 2 2" xfId="40634"/>
    <cellStyle name="Note 4 3 2 3 2 3" xfId="40635"/>
    <cellStyle name="Note 4 3 2 3 3" xfId="40636"/>
    <cellStyle name="Note 4 3 2 3 3 2" xfId="40637"/>
    <cellStyle name="Note 4 3 2 3 4" xfId="40638"/>
    <cellStyle name="Note 4 3 2 4" xfId="40639"/>
    <cellStyle name="Note 4 3 2 4 2" xfId="40640"/>
    <cellStyle name="Note 4 3 2 4 2 2" xfId="40641"/>
    <cellStyle name="Note 4 3 2 4 2 2 2" xfId="40642"/>
    <cellStyle name="Note 4 3 2 4 2 3" xfId="40643"/>
    <cellStyle name="Note 4 3 2 4 3" xfId="40644"/>
    <cellStyle name="Note 4 3 2 4 3 2" xfId="40645"/>
    <cellStyle name="Note 4 3 2 4 4" xfId="40646"/>
    <cellStyle name="Note 4 3 2 5" xfId="40647"/>
    <cellStyle name="Note 4 3 2 5 2" xfId="40648"/>
    <cellStyle name="Note 4 3 2 5 2 2" xfId="40649"/>
    <cellStyle name="Note 4 3 2 5 3" xfId="40650"/>
    <cellStyle name="Note 4 3 2 6" xfId="40651"/>
    <cellStyle name="Note 4 3 2 6 2" xfId="40652"/>
    <cellStyle name="Note 4 3 2 7" xfId="40653"/>
    <cellStyle name="Note 4 3 3" xfId="40654"/>
    <cellStyle name="Note 4 3 3 2" xfId="40655"/>
    <cellStyle name="Note 4 3 3 2 2" xfId="40656"/>
    <cellStyle name="Note 4 3 3 2 2 2" xfId="40657"/>
    <cellStyle name="Note 4 3 3 2 2 2 2" xfId="40658"/>
    <cellStyle name="Note 4 3 3 2 2 3" xfId="40659"/>
    <cellStyle name="Note 4 3 3 2 3" xfId="40660"/>
    <cellStyle name="Note 4 3 3 2 3 2" xfId="40661"/>
    <cellStyle name="Note 4 3 3 2 4" xfId="40662"/>
    <cellStyle name="Note 4 3 3 3" xfId="40663"/>
    <cellStyle name="Note 4 3 3 3 2" xfId="40664"/>
    <cellStyle name="Note 4 3 3 3 2 2" xfId="40665"/>
    <cellStyle name="Note 4 3 3 3 2 2 2" xfId="40666"/>
    <cellStyle name="Note 4 3 3 3 2 3" xfId="40667"/>
    <cellStyle name="Note 4 3 3 3 3" xfId="40668"/>
    <cellStyle name="Note 4 3 3 3 3 2" xfId="40669"/>
    <cellStyle name="Note 4 3 3 3 4" xfId="40670"/>
    <cellStyle name="Note 4 3 3 4" xfId="40671"/>
    <cellStyle name="Note 4 3 3 4 2" xfId="40672"/>
    <cellStyle name="Note 4 3 3 4 2 2" xfId="40673"/>
    <cellStyle name="Note 4 3 3 4 3" xfId="40674"/>
    <cellStyle name="Note 4 3 3 5" xfId="40675"/>
    <cellStyle name="Note 4 3 3 5 2" xfId="40676"/>
    <cellStyle name="Note 4 3 3 6" xfId="40677"/>
    <cellStyle name="Note 4 3 4" xfId="40678"/>
    <cellStyle name="Note 4 3 4 2" xfId="40679"/>
    <cellStyle name="Note 4 3 4 2 2" xfId="40680"/>
    <cellStyle name="Note 4 3 4 2 2 2" xfId="40681"/>
    <cellStyle name="Note 4 3 4 2 3" xfId="40682"/>
    <cellStyle name="Note 4 3 4 3" xfId="40683"/>
    <cellStyle name="Note 4 3 4 3 2" xfId="40684"/>
    <cellStyle name="Note 4 3 4 4" xfId="40685"/>
    <cellStyle name="Note 4 3 5" xfId="40686"/>
    <cellStyle name="Note 4 3 5 2" xfId="40687"/>
    <cellStyle name="Note 4 3 5 2 2" xfId="40688"/>
    <cellStyle name="Note 4 3 5 2 2 2" xfId="40689"/>
    <cellStyle name="Note 4 3 5 2 3" xfId="40690"/>
    <cellStyle name="Note 4 3 5 3" xfId="40691"/>
    <cellStyle name="Note 4 3 5 3 2" xfId="40692"/>
    <cellStyle name="Note 4 3 5 4" xfId="40693"/>
    <cellStyle name="Note 4 3 6" xfId="40694"/>
    <cellStyle name="Note 4 3 6 2" xfId="40695"/>
    <cellStyle name="Note 4 3 6 2 2" xfId="40696"/>
    <cellStyle name="Note 4 3 6 3" xfId="40697"/>
    <cellStyle name="Note 4 3 7" xfId="40698"/>
    <cellStyle name="Note 4 3 7 2" xfId="40699"/>
    <cellStyle name="Note 4 3 8" xfId="40700"/>
    <cellStyle name="Note 4 3 9" xfId="40701"/>
    <cellStyle name="Note 4 4" xfId="40702"/>
    <cellStyle name="Note 4 4 2" xfId="40703"/>
    <cellStyle name="Note 4 4 2 2" xfId="40704"/>
    <cellStyle name="Note 4 4 2 2 2" xfId="40705"/>
    <cellStyle name="Note 4 4 2 2 2 2" xfId="40706"/>
    <cellStyle name="Note 4 4 2 2 2 2 2" xfId="40707"/>
    <cellStyle name="Note 4 4 2 2 2 2 2 2" xfId="40708"/>
    <cellStyle name="Note 4 4 2 2 2 2 3" xfId="40709"/>
    <cellStyle name="Note 4 4 2 2 2 3" xfId="40710"/>
    <cellStyle name="Note 4 4 2 2 2 3 2" xfId="40711"/>
    <cellStyle name="Note 4 4 2 2 2 4" xfId="40712"/>
    <cellStyle name="Note 4 4 2 2 3" xfId="40713"/>
    <cellStyle name="Note 4 4 2 2 3 2" xfId="40714"/>
    <cellStyle name="Note 4 4 2 2 3 2 2" xfId="40715"/>
    <cellStyle name="Note 4 4 2 2 3 3" xfId="40716"/>
    <cellStyle name="Note 4 4 2 2 4" xfId="40717"/>
    <cellStyle name="Note 4 4 2 2 4 2" xfId="40718"/>
    <cellStyle name="Note 4 4 2 2 5" xfId="40719"/>
    <cellStyle name="Note 4 4 2 3" xfId="40720"/>
    <cellStyle name="Note 4 4 2 3 2" xfId="40721"/>
    <cellStyle name="Note 4 4 2 3 2 2" xfId="40722"/>
    <cellStyle name="Note 4 4 2 3 2 2 2" xfId="40723"/>
    <cellStyle name="Note 4 4 2 3 2 3" xfId="40724"/>
    <cellStyle name="Note 4 4 2 3 3" xfId="40725"/>
    <cellStyle name="Note 4 4 2 3 3 2" xfId="40726"/>
    <cellStyle name="Note 4 4 2 3 4" xfId="40727"/>
    <cellStyle name="Note 4 4 2 4" xfId="40728"/>
    <cellStyle name="Note 4 4 2 4 2" xfId="40729"/>
    <cellStyle name="Note 4 4 2 4 2 2" xfId="40730"/>
    <cellStyle name="Note 4 4 2 4 2 2 2" xfId="40731"/>
    <cellStyle name="Note 4 4 2 4 2 3" xfId="40732"/>
    <cellStyle name="Note 4 4 2 4 3" xfId="40733"/>
    <cellStyle name="Note 4 4 2 4 3 2" xfId="40734"/>
    <cellStyle name="Note 4 4 2 4 4" xfId="40735"/>
    <cellStyle name="Note 4 4 2 5" xfId="40736"/>
    <cellStyle name="Note 4 4 2 5 2" xfId="40737"/>
    <cellStyle name="Note 4 4 2 5 2 2" xfId="40738"/>
    <cellStyle name="Note 4 4 2 5 3" xfId="40739"/>
    <cellStyle name="Note 4 4 2 6" xfId="40740"/>
    <cellStyle name="Note 4 4 2 6 2" xfId="40741"/>
    <cellStyle name="Note 4 4 2 7" xfId="40742"/>
    <cellStyle name="Note 4 4 3" xfId="40743"/>
    <cellStyle name="Note 4 4 3 2" xfId="40744"/>
    <cellStyle name="Note 4 4 3 2 2" xfId="40745"/>
    <cellStyle name="Note 4 4 3 2 2 2" xfId="40746"/>
    <cellStyle name="Note 4 4 3 2 2 2 2" xfId="40747"/>
    <cellStyle name="Note 4 4 3 2 2 3" xfId="40748"/>
    <cellStyle name="Note 4 4 3 2 3" xfId="40749"/>
    <cellStyle name="Note 4 4 3 2 3 2" xfId="40750"/>
    <cellStyle name="Note 4 4 3 2 4" xfId="40751"/>
    <cellStyle name="Note 4 4 3 3" xfId="40752"/>
    <cellStyle name="Note 4 4 3 3 2" xfId="40753"/>
    <cellStyle name="Note 4 4 3 3 2 2" xfId="40754"/>
    <cellStyle name="Note 4 4 3 3 3" xfId="40755"/>
    <cellStyle name="Note 4 4 3 4" xfId="40756"/>
    <cellStyle name="Note 4 4 3 4 2" xfId="40757"/>
    <cellStyle name="Note 4 4 3 5" xfId="40758"/>
    <cellStyle name="Note 4 4 4" xfId="40759"/>
    <cellStyle name="Note 4 4 4 2" xfId="40760"/>
    <cellStyle name="Note 4 4 4 2 2" xfId="40761"/>
    <cellStyle name="Note 4 4 4 2 2 2" xfId="40762"/>
    <cellStyle name="Note 4 4 4 2 3" xfId="40763"/>
    <cellStyle name="Note 4 4 4 3" xfId="40764"/>
    <cellStyle name="Note 4 4 4 3 2" xfId="40765"/>
    <cellStyle name="Note 4 4 4 4" xfId="40766"/>
    <cellStyle name="Note 4 4 5" xfId="40767"/>
    <cellStyle name="Note 4 4 5 2" xfId="40768"/>
    <cellStyle name="Note 4 4 5 2 2" xfId="40769"/>
    <cellStyle name="Note 4 4 5 2 2 2" xfId="40770"/>
    <cellStyle name="Note 4 4 5 2 3" xfId="40771"/>
    <cellStyle name="Note 4 4 5 3" xfId="40772"/>
    <cellStyle name="Note 4 4 5 3 2" xfId="40773"/>
    <cellStyle name="Note 4 4 5 4" xfId="40774"/>
    <cellStyle name="Note 4 4 6" xfId="40775"/>
    <cellStyle name="Note 4 4 6 2" xfId="40776"/>
    <cellStyle name="Note 4 4 6 2 2" xfId="40777"/>
    <cellStyle name="Note 4 4 6 3" xfId="40778"/>
    <cellStyle name="Note 4 4 7" xfId="40779"/>
    <cellStyle name="Note 4 4 7 2" xfId="40780"/>
    <cellStyle name="Note 4 4 8" xfId="40781"/>
    <cellStyle name="Note 4 5" xfId="40782"/>
    <cellStyle name="Note 4 5 2" xfId="40783"/>
    <cellStyle name="Note 4 5 2 2" xfId="40784"/>
    <cellStyle name="Note 4 5 2 2 2" xfId="40785"/>
    <cellStyle name="Note 4 5 2 2 2 2" xfId="40786"/>
    <cellStyle name="Note 4 5 2 2 2 2 2" xfId="40787"/>
    <cellStyle name="Note 4 5 2 2 2 2 2 2" xfId="40788"/>
    <cellStyle name="Note 4 5 2 2 2 2 3" xfId="40789"/>
    <cellStyle name="Note 4 5 2 2 2 3" xfId="40790"/>
    <cellStyle name="Note 4 5 2 2 2 3 2" xfId="40791"/>
    <cellStyle name="Note 4 5 2 2 2 4" xfId="40792"/>
    <cellStyle name="Note 4 5 2 2 3" xfId="40793"/>
    <cellStyle name="Note 4 5 2 2 3 2" xfId="40794"/>
    <cellStyle name="Note 4 5 2 2 3 2 2" xfId="40795"/>
    <cellStyle name="Note 4 5 2 2 3 3" xfId="40796"/>
    <cellStyle name="Note 4 5 2 2 4" xfId="40797"/>
    <cellStyle name="Note 4 5 2 2 4 2" xfId="40798"/>
    <cellStyle name="Note 4 5 2 2 5" xfId="40799"/>
    <cellStyle name="Note 4 5 2 3" xfId="40800"/>
    <cellStyle name="Note 4 5 2 3 2" xfId="40801"/>
    <cellStyle name="Note 4 5 2 3 2 2" xfId="40802"/>
    <cellStyle name="Note 4 5 2 3 2 2 2" xfId="40803"/>
    <cellStyle name="Note 4 5 2 3 2 3" xfId="40804"/>
    <cellStyle name="Note 4 5 2 3 3" xfId="40805"/>
    <cellStyle name="Note 4 5 2 3 3 2" xfId="40806"/>
    <cellStyle name="Note 4 5 2 3 4" xfId="40807"/>
    <cellStyle name="Note 4 5 2 4" xfId="40808"/>
    <cellStyle name="Note 4 5 2 4 2" xfId="40809"/>
    <cellStyle name="Note 4 5 2 4 2 2" xfId="40810"/>
    <cellStyle name="Note 4 5 2 4 2 2 2" xfId="40811"/>
    <cellStyle name="Note 4 5 2 4 2 3" xfId="40812"/>
    <cellStyle name="Note 4 5 2 4 3" xfId="40813"/>
    <cellStyle name="Note 4 5 2 4 3 2" xfId="40814"/>
    <cellStyle name="Note 4 5 2 4 4" xfId="40815"/>
    <cellStyle name="Note 4 5 2 5" xfId="40816"/>
    <cellStyle name="Note 4 5 2 5 2" xfId="40817"/>
    <cellStyle name="Note 4 5 2 5 2 2" xfId="40818"/>
    <cellStyle name="Note 4 5 2 5 3" xfId="40819"/>
    <cellStyle name="Note 4 5 2 6" xfId="40820"/>
    <cellStyle name="Note 4 5 2 6 2" xfId="40821"/>
    <cellStyle name="Note 4 5 2 7" xfId="40822"/>
    <cellStyle name="Note 4 5 3" xfId="40823"/>
    <cellStyle name="Note 4 5 3 2" xfId="40824"/>
    <cellStyle name="Note 4 5 3 2 2" xfId="40825"/>
    <cellStyle name="Note 4 5 3 2 2 2" xfId="40826"/>
    <cellStyle name="Note 4 5 3 2 2 2 2" xfId="40827"/>
    <cellStyle name="Note 4 5 3 2 2 3" xfId="40828"/>
    <cellStyle name="Note 4 5 3 2 3" xfId="40829"/>
    <cellStyle name="Note 4 5 3 2 3 2" xfId="40830"/>
    <cellStyle name="Note 4 5 3 2 4" xfId="40831"/>
    <cellStyle name="Note 4 5 3 3" xfId="40832"/>
    <cellStyle name="Note 4 5 3 3 2" xfId="40833"/>
    <cellStyle name="Note 4 5 3 3 2 2" xfId="40834"/>
    <cellStyle name="Note 4 5 3 3 3" xfId="40835"/>
    <cellStyle name="Note 4 5 3 4" xfId="40836"/>
    <cellStyle name="Note 4 5 3 4 2" xfId="40837"/>
    <cellStyle name="Note 4 5 3 5" xfId="40838"/>
    <cellStyle name="Note 4 5 4" xfId="40839"/>
    <cellStyle name="Note 4 5 4 2" xfId="40840"/>
    <cellStyle name="Note 4 5 4 2 2" xfId="40841"/>
    <cellStyle name="Note 4 5 4 2 2 2" xfId="40842"/>
    <cellStyle name="Note 4 5 4 2 3" xfId="40843"/>
    <cellStyle name="Note 4 5 4 3" xfId="40844"/>
    <cellStyle name="Note 4 5 4 3 2" xfId="40845"/>
    <cellStyle name="Note 4 5 4 4" xfId="40846"/>
    <cellStyle name="Note 4 5 5" xfId="40847"/>
    <cellStyle name="Note 4 5 5 2" xfId="40848"/>
    <cellStyle name="Note 4 5 5 2 2" xfId="40849"/>
    <cellStyle name="Note 4 5 5 2 2 2" xfId="40850"/>
    <cellStyle name="Note 4 5 5 2 3" xfId="40851"/>
    <cellStyle name="Note 4 5 5 3" xfId="40852"/>
    <cellStyle name="Note 4 5 5 3 2" xfId="40853"/>
    <cellStyle name="Note 4 5 5 4" xfId="40854"/>
    <cellStyle name="Note 4 5 6" xfId="40855"/>
    <cellStyle name="Note 4 5 6 2" xfId="40856"/>
    <cellStyle name="Note 4 5 6 2 2" xfId="40857"/>
    <cellStyle name="Note 4 5 6 3" xfId="40858"/>
    <cellStyle name="Note 4 5 7" xfId="40859"/>
    <cellStyle name="Note 4 5 7 2" xfId="40860"/>
    <cellStyle name="Note 4 5 8" xfId="40861"/>
    <cellStyle name="Note 4 6" xfId="40862"/>
    <cellStyle name="Note 4 6 2" xfId="40863"/>
    <cellStyle name="Note 4 6 2 2" xfId="40864"/>
    <cellStyle name="Note 4 6 2 2 2" xfId="40865"/>
    <cellStyle name="Note 4 6 2 2 2 2" xfId="40866"/>
    <cellStyle name="Note 4 6 2 2 2 2 2" xfId="40867"/>
    <cellStyle name="Note 4 6 2 2 2 3" xfId="40868"/>
    <cellStyle name="Note 4 6 2 2 3" xfId="40869"/>
    <cellStyle name="Note 4 6 2 2 3 2" xfId="40870"/>
    <cellStyle name="Note 4 6 2 2 4" xfId="40871"/>
    <cellStyle name="Note 4 6 2 3" xfId="40872"/>
    <cellStyle name="Note 4 6 2 3 2" xfId="40873"/>
    <cellStyle name="Note 4 6 2 3 2 2" xfId="40874"/>
    <cellStyle name="Note 4 6 2 3 3" xfId="40875"/>
    <cellStyle name="Note 4 6 2 4" xfId="40876"/>
    <cellStyle name="Note 4 6 2 4 2" xfId="40877"/>
    <cellStyle name="Note 4 6 2 5" xfId="40878"/>
    <cellStyle name="Note 4 6 3" xfId="40879"/>
    <cellStyle name="Note 4 6 3 2" xfId="40880"/>
    <cellStyle name="Note 4 6 3 2 2" xfId="40881"/>
    <cellStyle name="Note 4 6 3 2 2 2" xfId="40882"/>
    <cellStyle name="Note 4 6 3 2 3" xfId="40883"/>
    <cellStyle name="Note 4 6 3 3" xfId="40884"/>
    <cellStyle name="Note 4 6 3 3 2" xfId="40885"/>
    <cellStyle name="Note 4 6 3 4" xfId="40886"/>
    <cellStyle name="Note 4 6 4" xfId="40887"/>
    <cellStyle name="Note 4 6 4 2" xfId="40888"/>
    <cellStyle name="Note 4 6 4 2 2" xfId="40889"/>
    <cellStyle name="Note 4 6 4 2 2 2" xfId="40890"/>
    <cellStyle name="Note 4 6 4 2 3" xfId="40891"/>
    <cellStyle name="Note 4 6 4 3" xfId="40892"/>
    <cellStyle name="Note 4 6 4 3 2" xfId="40893"/>
    <cellStyle name="Note 4 6 4 4" xfId="40894"/>
    <cellStyle name="Note 4 6 5" xfId="40895"/>
    <cellStyle name="Note 4 6 5 2" xfId="40896"/>
    <cellStyle name="Note 4 6 5 2 2" xfId="40897"/>
    <cellStyle name="Note 4 6 5 3" xfId="40898"/>
    <cellStyle name="Note 4 6 6" xfId="40899"/>
    <cellStyle name="Note 4 6 6 2" xfId="40900"/>
    <cellStyle name="Note 4 6 7" xfId="40901"/>
    <cellStyle name="Note 4 7" xfId="40902"/>
    <cellStyle name="Note 4 7 2" xfId="40903"/>
    <cellStyle name="Note 4 7 2 2" xfId="40904"/>
    <cellStyle name="Note 4 7 2 2 2" xfId="40905"/>
    <cellStyle name="Note 4 7 2 2 2 2" xfId="40906"/>
    <cellStyle name="Note 4 7 2 2 3" xfId="40907"/>
    <cellStyle name="Note 4 7 2 3" xfId="40908"/>
    <cellStyle name="Note 4 7 2 3 2" xfId="40909"/>
    <cellStyle name="Note 4 7 2 4" xfId="40910"/>
    <cellStyle name="Note 4 7 3" xfId="40911"/>
    <cellStyle name="Note 4 7 3 2" xfId="40912"/>
    <cellStyle name="Note 4 7 3 2 2" xfId="40913"/>
    <cellStyle name="Note 4 7 3 2 2 2" xfId="40914"/>
    <cellStyle name="Note 4 7 3 2 3" xfId="40915"/>
    <cellStyle name="Note 4 7 3 3" xfId="40916"/>
    <cellStyle name="Note 4 7 3 3 2" xfId="40917"/>
    <cellStyle name="Note 4 7 3 4" xfId="40918"/>
    <cellStyle name="Note 4 7 4" xfId="40919"/>
    <cellStyle name="Note 4 7 4 2" xfId="40920"/>
    <cellStyle name="Note 4 7 4 2 2" xfId="40921"/>
    <cellStyle name="Note 4 7 4 3" xfId="40922"/>
    <cellStyle name="Note 4 7 5" xfId="40923"/>
    <cellStyle name="Note 4 7 5 2" xfId="40924"/>
    <cellStyle name="Note 4 7 6" xfId="40925"/>
    <cellStyle name="Note 4 8" xfId="40926"/>
    <cellStyle name="Note 4 8 2" xfId="40927"/>
    <cellStyle name="Note 4 8 2 2" xfId="40928"/>
    <cellStyle name="Note 4 8 2 2 2" xfId="40929"/>
    <cellStyle name="Note 4 8 2 3" xfId="40930"/>
    <cellStyle name="Note 4 8 3" xfId="40931"/>
    <cellStyle name="Note 4 8 3 2" xfId="40932"/>
    <cellStyle name="Note 4 8 4" xfId="40933"/>
    <cellStyle name="Note 4 9" xfId="40934"/>
    <cellStyle name="Note 4 9 2" xfId="40935"/>
    <cellStyle name="Note 4 9 2 2" xfId="40936"/>
    <cellStyle name="Note 4 9 2 2 2" xfId="40937"/>
    <cellStyle name="Note 4 9 2 3" xfId="40938"/>
    <cellStyle name="Note 4 9 3" xfId="40939"/>
    <cellStyle name="Note 4 9 3 2" xfId="40940"/>
    <cellStyle name="Note 4 9 4" xfId="40941"/>
    <cellStyle name="Note 5" xfId="40942"/>
    <cellStyle name="Note 6" xfId="40943"/>
    <cellStyle name="Note 7" xfId="40944"/>
    <cellStyle name="Note 7 2" xfId="40945"/>
    <cellStyle name="Note 7 2 2" xfId="40946"/>
    <cellStyle name="Note 8" xfId="40947"/>
    <cellStyle name="Note 9" xfId="40948"/>
    <cellStyle name="Output" xfId="41006" builtinId="21" customBuiltin="1"/>
    <cellStyle name="Output 10" xfId="40949"/>
    <cellStyle name="Output 2" xfId="40950"/>
    <cellStyle name="Output 3" xfId="40951"/>
    <cellStyle name="Output 4" xfId="40952"/>
    <cellStyle name="Output 5" xfId="40953"/>
    <cellStyle name="Output 6" xfId="40954"/>
    <cellStyle name="Output 7" xfId="40955"/>
    <cellStyle name="Output 8" xfId="40956"/>
    <cellStyle name="Output 9" xfId="40957"/>
    <cellStyle name="Percent" xfId="1" builtinId="5"/>
    <cellStyle name="Percent 2" xfId="5"/>
    <cellStyle name="Percent 2 2" xfId="40958"/>
    <cellStyle name="Percent 2 2 2" xfId="40959"/>
    <cellStyle name="Percent 2 2 3" xfId="40960"/>
    <cellStyle name="Percent 3" xfId="40961"/>
    <cellStyle name="Percent 3 2" xfId="40962"/>
    <cellStyle name="Percent 3 3" xfId="40963"/>
    <cellStyle name="Percent 4" xfId="40964"/>
    <cellStyle name="Percent 5" xfId="40965"/>
    <cellStyle name="Percent 6" xfId="40966"/>
    <cellStyle name="Percent 7" xfId="40967"/>
    <cellStyle name="Percent 8" xfId="40968"/>
    <cellStyle name="Percent 9" xfId="40969"/>
    <cellStyle name="Title" xfId="40997" builtinId="15" customBuiltin="1"/>
    <cellStyle name="Title 10" xfId="40970"/>
    <cellStyle name="Title 2" xfId="40971"/>
    <cellStyle name="Title 3" xfId="40972"/>
    <cellStyle name="Title 4" xfId="40973"/>
    <cellStyle name="Title 5" xfId="40974"/>
    <cellStyle name="Title 6" xfId="40975"/>
    <cellStyle name="Title 7" xfId="40976"/>
    <cellStyle name="Title 8" xfId="40977"/>
    <cellStyle name="Title 9" xfId="40978"/>
    <cellStyle name="Total" xfId="41013" builtinId="25" customBuiltin="1"/>
    <cellStyle name="Total 10" xfId="40979"/>
    <cellStyle name="Total 2" xfId="40980"/>
    <cellStyle name="Total 3" xfId="40981"/>
    <cellStyle name="Total 4" xfId="40982"/>
    <cellStyle name="Total 5" xfId="40983"/>
    <cellStyle name="Total 6" xfId="40984"/>
    <cellStyle name="Total 7" xfId="40985"/>
    <cellStyle name="Total 8" xfId="40986"/>
    <cellStyle name="Total 9" xfId="40987"/>
    <cellStyle name="Warning Text" xfId="41010" builtinId="11" customBuiltin="1"/>
    <cellStyle name="Warning Text 10" xfId="40988"/>
    <cellStyle name="Warning Text 2" xfId="40989"/>
    <cellStyle name="Warning Text 3" xfId="40990"/>
    <cellStyle name="Warning Text 4" xfId="40991"/>
    <cellStyle name="Warning Text 5" xfId="40992"/>
    <cellStyle name="Warning Text 6" xfId="40993"/>
    <cellStyle name="Warning Text 7" xfId="40994"/>
    <cellStyle name="Warning Text 8" xfId="40995"/>
    <cellStyle name="Warning Text 9" xfId="40996"/>
  </cellStyles>
  <dxfs count="1017">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numFmt numFmtId="1" formatCode="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2.3867654356417294E-2"/>
          <c:y val="0.12198068991376078"/>
          <c:w val="0.82887633922808834"/>
          <c:h val="0.80159955005624295"/>
        </c:manualLayout>
      </c:layout>
      <c:barChart>
        <c:barDir val="col"/>
        <c:grouping val="clustered"/>
        <c:varyColors val="0"/>
        <c:ser>
          <c:idx val="0"/>
          <c:order val="0"/>
          <c:spPr>
            <a:solidFill>
              <a:schemeClr val="accent1"/>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E7E9-4AB0-B815-9BDE7A6E2774}"/>
              </c:ext>
            </c:extLst>
          </c:dPt>
          <c:dPt>
            <c:idx val="1"/>
            <c:invertIfNegative val="0"/>
            <c:bubble3D val="0"/>
            <c:extLst xmlns:c16r2="http://schemas.microsoft.com/office/drawing/2015/06/chart">
              <c:ext xmlns:c16="http://schemas.microsoft.com/office/drawing/2014/chart" uri="{C3380CC4-5D6E-409C-BE32-E72D297353CC}">
                <c16:uniqueId val="{00000001-E7E9-4AB0-B815-9BDE7A6E2774}"/>
              </c:ext>
            </c:extLst>
          </c:dPt>
          <c:dPt>
            <c:idx val="2"/>
            <c:invertIfNegative val="0"/>
            <c:bubble3D val="0"/>
            <c:extLst xmlns:c16r2="http://schemas.microsoft.com/office/drawing/2015/06/chart">
              <c:ext xmlns:c16="http://schemas.microsoft.com/office/drawing/2014/chart" uri="{C3380CC4-5D6E-409C-BE32-E72D297353CC}">
                <c16:uniqueId val="{00000002-E7E9-4AB0-B815-9BDE7A6E2774}"/>
              </c:ext>
            </c:extLst>
          </c:dPt>
          <c:dPt>
            <c:idx val="3"/>
            <c:invertIfNegative val="0"/>
            <c:bubble3D val="0"/>
            <c:extLst xmlns:c16r2="http://schemas.microsoft.com/office/drawing/2015/06/chart">
              <c:ext xmlns:c16="http://schemas.microsoft.com/office/drawing/2014/chart" uri="{C3380CC4-5D6E-409C-BE32-E72D297353CC}">
                <c16:uniqueId val="{00000003-E7E9-4AB0-B815-9BDE7A6E2774}"/>
              </c:ext>
            </c:extLst>
          </c:dPt>
          <c:cat>
            <c:strRef>
              <c:f>'Summary Tables'!$B$48:$D$50</c:f>
              <c:strCache>
                <c:ptCount val="3"/>
                <c:pt idx="0">
                  <c:v>Under Construction</c:v>
                </c:pt>
                <c:pt idx="1">
                  <c:v>Planning Permissions</c:v>
                </c:pt>
                <c:pt idx="2">
                  <c:v>Potential Sites</c:v>
                </c:pt>
              </c:strCache>
            </c:strRef>
          </c:cat>
          <c:val>
            <c:numRef>
              <c:f>'Summary Tables'!$J$48:$J$50</c:f>
              <c:numCache>
                <c:formatCode>#,##0</c:formatCode>
                <c:ptCount val="3"/>
                <c:pt idx="0">
                  <c:v>959</c:v>
                </c:pt>
                <c:pt idx="1">
                  <c:v>353</c:v>
                </c:pt>
                <c:pt idx="2">
                  <c:v>1475</c:v>
                </c:pt>
              </c:numCache>
            </c:numRef>
          </c:val>
          <c:extLst xmlns:c16r2="http://schemas.microsoft.com/office/drawing/2015/06/chart">
            <c:ext xmlns:c16="http://schemas.microsoft.com/office/drawing/2014/chart" uri="{C3380CC4-5D6E-409C-BE32-E72D297353CC}">
              <c16:uniqueId val="{00000004-E7E9-4AB0-B815-9BDE7A6E2774}"/>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Started by Ward 2017/18</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5378028510442988"/>
          <c:y val="7.2401732915915631E-2"/>
          <c:w val="0.61316310843148003"/>
          <c:h val="0.84446573696360239"/>
        </c:manualLayout>
      </c:layout>
      <c:barChart>
        <c:barDir val="bar"/>
        <c:grouping val="clustered"/>
        <c:varyColors val="0"/>
        <c:ser>
          <c:idx val="1"/>
          <c:order val="0"/>
          <c:tx>
            <c:strRef>
              <c:f>'Summary Tables'!$C$213</c:f>
              <c:strCache>
                <c:ptCount val="1"/>
                <c:pt idx="0">
                  <c:v>Net units with planning permission, commenced or completed by Ward in 2017/18 (Total conventional supply)</c:v>
                </c:pt>
              </c:strCache>
            </c:strRef>
          </c:tx>
          <c:spPr>
            <a:solidFill>
              <a:schemeClr val="tx2">
                <a:lumMod val="60000"/>
                <a:lumOff val="40000"/>
              </a:schemeClr>
            </a:solidFill>
            <a:ln w="12700">
              <a:solidFill>
                <a:srgbClr val="000000"/>
              </a:solidFill>
            </a:ln>
          </c:spPr>
          <c:invertIfNegative val="0"/>
          <c:dLbls>
            <c:delete val="1"/>
          </c:dLbls>
          <c:cat>
            <c:strRef>
              <c:f>'Summary Tables'!$B$215:$D$232</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Tables'!$C$214:$C$231</c:f>
              <c:numCache>
                <c:formatCode>General</c:formatCode>
                <c:ptCount val="18"/>
              </c:numCache>
            </c:numRef>
          </c:val>
          <c:extLst xmlns:c16r2="http://schemas.microsoft.com/office/drawing/2015/06/chart">
            <c:ext xmlns:c16="http://schemas.microsoft.com/office/drawing/2014/chart" uri="{C3380CC4-5D6E-409C-BE32-E72D297353CC}">
              <c16:uniqueId val="{00000000-E61A-4C29-B119-75C68F156881}"/>
            </c:ext>
          </c:extLst>
        </c:ser>
        <c:ser>
          <c:idx val="0"/>
          <c:order val="1"/>
          <c:tx>
            <c:strRef>
              <c:f>'Summary Tables'!$E$214:$G$214</c:f>
              <c:strCache>
                <c:ptCount val="1"/>
                <c:pt idx="0">
                  <c:v>Not Started Under Construction Completions</c:v>
                </c:pt>
              </c:strCache>
            </c:strRef>
          </c:tx>
          <c:spPr>
            <a:solidFill>
              <a:schemeClr val="accent1"/>
            </a:solidFill>
            <a:ln>
              <a:solidFill>
                <a:schemeClr val="tx1"/>
              </a:solidFill>
            </a:ln>
          </c:spPr>
          <c:invertIfNegative val="0"/>
          <c:dLbls>
            <c:delete val="1"/>
          </c:dLbls>
          <c:cat>
            <c:strRef>
              <c:f>'Summary Tables'!$B$215:$D$232</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Tables'!$F$215:$F$232</c:f>
              <c:numCache>
                <c:formatCode>#,##0</c:formatCode>
                <c:ptCount val="18"/>
                <c:pt idx="0">
                  <c:v>7</c:v>
                </c:pt>
                <c:pt idx="1">
                  <c:v>16</c:v>
                </c:pt>
                <c:pt idx="2">
                  <c:v>38</c:v>
                </c:pt>
                <c:pt idx="3">
                  <c:v>118</c:v>
                </c:pt>
                <c:pt idx="4">
                  <c:v>2</c:v>
                </c:pt>
                <c:pt idx="5">
                  <c:v>15</c:v>
                </c:pt>
                <c:pt idx="6">
                  <c:v>30</c:v>
                </c:pt>
                <c:pt idx="7">
                  <c:v>6</c:v>
                </c:pt>
                <c:pt idx="8">
                  <c:v>41</c:v>
                </c:pt>
                <c:pt idx="9">
                  <c:v>22</c:v>
                </c:pt>
                <c:pt idx="10">
                  <c:v>0</c:v>
                </c:pt>
                <c:pt idx="11">
                  <c:v>20</c:v>
                </c:pt>
                <c:pt idx="12">
                  <c:v>20</c:v>
                </c:pt>
                <c:pt idx="13">
                  <c:v>306</c:v>
                </c:pt>
                <c:pt idx="14">
                  <c:v>248</c:v>
                </c:pt>
                <c:pt idx="15">
                  <c:v>53</c:v>
                </c:pt>
                <c:pt idx="16">
                  <c:v>11</c:v>
                </c:pt>
                <c:pt idx="17">
                  <c:v>6</c:v>
                </c:pt>
              </c:numCache>
            </c:numRef>
          </c:val>
          <c:extLst xmlns:c16r2="http://schemas.microsoft.com/office/drawing/2015/06/chart">
            <c:ext xmlns:c16="http://schemas.microsoft.com/office/drawing/2014/chart" uri="{C3380CC4-5D6E-409C-BE32-E72D297353CC}">
              <c16:uniqueId val="{00000001-E61A-4C29-B119-75C68F156881}"/>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0"/>
        <c:tickLblSkip val="1"/>
        <c:noMultiLvlLbl val="0"/>
      </c:catAx>
      <c:valAx>
        <c:axId val="325049728"/>
        <c:scaling>
          <c:orientation val="minMax"/>
          <c:max val="35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100"/>
        <c:minorUnit val="100"/>
      </c:valAx>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GB" sz="1050">
                <a:latin typeface="Arial" panose="020B0604020202020204" pitchFamily="34" charset="0"/>
                <a:cs typeface="Arial" panose="020B0604020202020204" pitchFamily="34" charset="0"/>
              </a:rPr>
              <a:t>Total Net completions</a:t>
            </a:r>
            <a:r>
              <a:rPr lang="en-GB" sz="1050" baseline="0">
                <a:latin typeface="Arial" panose="020B0604020202020204" pitchFamily="34" charset="0"/>
                <a:cs typeface="Arial" panose="020B0604020202020204" pitchFamily="34" charset="0"/>
              </a:rPr>
              <a:t> by tenure</a:t>
            </a:r>
            <a:endParaRPr lang="en-GB" sz="1050">
              <a:latin typeface="Arial" panose="020B0604020202020204" pitchFamily="34" charset="0"/>
              <a:cs typeface="Arial" panose="020B0604020202020204" pitchFamily="34" charset="0"/>
            </a:endParaRPr>
          </a:p>
        </c:rich>
      </c:tx>
      <c:layout>
        <c:manualLayout>
          <c:xMode val="edge"/>
          <c:yMode val="edge"/>
          <c:x val="8.3702766909099599E-4"/>
          <c:y val="5.0772643699574672E-3"/>
        </c:manualLayout>
      </c:layout>
      <c:overlay val="0"/>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Tables'!$C$126</c:f>
              <c:strCache>
                <c:ptCount val="1"/>
                <c:pt idx="0">
                  <c:v>Net completions by tenure and financial year (2005/06 to 2017/18) (Total conventional supply)</c:v>
                </c:pt>
              </c:strCache>
            </c:strRef>
          </c:tx>
          <c:dPt>
            <c:idx val="0"/>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1-010E-4290-B3C4-AB86188E371C}"/>
              </c:ext>
            </c:extLst>
          </c:dPt>
          <c:dPt>
            <c:idx val="1"/>
            <c:bubble3D val="0"/>
            <c:spPr>
              <a:solidFill>
                <a:srgbClr val="92D050"/>
              </a:solidFill>
            </c:spPr>
            <c:extLst xmlns:c16r2="http://schemas.microsoft.com/office/drawing/2015/06/chart">
              <c:ext xmlns:c16="http://schemas.microsoft.com/office/drawing/2014/chart" uri="{C3380CC4-5D6E-409C-BE32-E72D297353CC}">
                <c16:uniqueId val="{00000003-010E-4290-B3C4-AB86188E371C}"/>
              </c:ext>
            </c:extLst>
          </c:dPt>
          <c:dLbls>
            <c:dLbl>
              <c:idx val="0"/>
              <c:layout>
                <c:manualLayout>
                  <c:x val="-0.10983299522488398"/>
                  <c:y val="-0.2002341138594525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0E-4290-B3C4-AB86188E371C}"/>
                </c:ext>
              </c:extLst>
            </c:dLbl>
            <c:dLbl>
              <c:idx val="1"/>
              <c:layout>
                <c:manualLayout>
                  <c:x val="9.1572856156541427E-2"/>
                  <c:y val="0.141839177051404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0E-4290-B3C4-AB86188E371C}"/>
                </c:ext>
              </c:extLst>
            </c:dLbl>
            <c:spPr>
              <a:noFill/>
              <a:ln>
                <a:noFill/>
              </a:ln>
              <a:effectLst/>
            </c:spPr>
            <c:txPr>
              <a:bodyPr/>
              <a:lstStyle/>
              <a:p>
                <a:pPr>
                  <a:defRPr b="1"/>
                </a:pPr>
                <a:endParaRPr lang="en-US"/>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('Summary Tables'!$C$127,'Summary Tables'!$E$127)</c:f>
              <c:strCache>
                <c:ptCount val="2"/>
                <c:pt idx="0">
                  <c:v> Open Market</c:v>
                </c:pt>
                <c:pt idx="1">
                  <c:v> Affordable</c:v>
                </c:pt>
              </c:strCache>
            </c:strRef>
          </c:cat>
          <c:val>
            <c:numRef>
              <c:f>('Summary Tables'!$D$142,'Summary Tables'!$F$142)</c:f>
              <c:numCache>
                <c:formatCode>0%</c:formatCode>
                <c:ptCount val="2"/>
                <c:pt idx="0">
                  <c:v>0.7957538824454492</c:v>
                </c:pt>
                <c:pt idx="1">
                  <c:v>0.20424611755455083</c:v>
                </c:pt>
              </c:numCache>
            </c:numRef>
          </c:val>
          <c:extLst xmlns:c16r2="http://schemas.microsoft.com/office/drawing/2015/06/chart">
            <c:ext xmlns:c16="http://schemas.microsoft.com/office/drawing/2014/chart" uri="{C3380CC4-5D6E-409C-BE32-E72D297353CC}">
              <c16:uniqueId val="{00000004-010E-4290-B3C4-AB86188E37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41604893192E-2"/>
          <c:y val="6.4941882264716927E-3"/>
          <c:w val="0.58639627189458465"/>
          <c:h val="0.93290315983229366"/>
        </c:manualLayout>
      </c:layout>
      <c:pieChart>
        <c:varyColors val="1"/>
        <c:ser>
          <c:idx val="0"/>
          <c:order val="0"/>
          <c:tx>
            <c:strRef>
              <c:f>'Summary Tables'!$C$289</c:f>
              <c:strCache>
                <c:ptCount val="1"/>
                <c:pt idx="0">
                  <c:v>Net new build units under construction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0D2-4B32-9F46-6A095634B201}"/>
              </c:ext>
            </c:extLst>
          </c:dPt>
          <c:dPt>
            <c:idx val="1"/>
            <c:bubble3D val="0"/>
            <c:spPr>
              <a:solidFill>
                <a:schemeClr val="accent1">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90D2-4B32-9F46-6A095634B201}"/>
              </c:ext>
            </c:extLst>
          </c:dPt>
          <c:dPt>
            <c:idx val="2"/>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90D2-4B32-9F46-6A095634B201}"/>
              </c:ext>
            </c:extLst>
          </c:dPt>
          <c:dPt>
            <c:idx val="3"/>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90D2-4B32-9F46-6A095634B201}"/>
              </c:ext>
            </c:extLst>
          </c:dPt>
          <c:dPt>
            <c:idx val="4"/>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90D2-4B32-9F46-6A095634B201}"/>
              </c:ext>
            </c:extLst>
          </c:dPt>
          <c:dPt>
            <c:idx val="5"/>
            <c:bubble3D val="0"/>
            <c:spPr>
              <a:solidFill>
                <a:srgbClr val="0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B-90D2-4B32-9F46-6A095634B201}"/>
              </c:ext>
            </c:extLst>
          </c:dPt>
          <c:cat>
            <c:strRef>
              <c:f>'Summary Tables'!$D$290:$H$290</c:f>
              <c:strCache>
                <c:ptCount val="5"/>
                <c:pt idx="0">
                  <c:v>Studio</c:v>
                </c:pt>
                <c:pt idx="1">
                  <c:v>1 bed</c:v>
                </c:pt>
                <c:pt idx="2">
                  <c:v>2 bed</c:v>
                </c:pt>
                <c:pt idx="3">
                  <c:v>3 bed</c:v>
                </c:pt>
                <c:pt idx="4">
                  <c:v>4 + bed</c:v>
                </c:pt>
              </c:strCache>
            </c:strRef>
          </c:cat>
          <c:val>
            <c:numRef>
              <c:f>'Summary Tables'!$D$297:$H$297</c:f>
              <c:numCache>
                <c:formatCode>#,##0</c:formatCode>
                <c:ptCount val="5"/>
                <c:pt idx="0">
                  <c:v>0</c:v>
                </c:pt>
                <c:pt idx="1">
                  <c:v>161</c:v>
                </c:pt>
                <c:pt idx="2">
                  <c:v>328</c:v>
                </c:pt>
                <c:pt idx="3">
                  <c:v>161</c:v>
                </c:pt>
                <c:pt idx="4">
                  <c:v>61</c:v>
                </c:pt>
              </c:numCache>
            </c:numRef>
          </c:val>
          <c:extLst xmlns:c16r2="http://schemas.microsoft.com/office/drawing/2015/06/chart">
            <c:ext xmlns:c16="http://schemas.microsoft.com/office/drawing/2014/chart" uri="{C3380CC4-5D6E-409C-BE32-E72D297353CC}">
              <c16:uniqueId val="{0000000C-90D2-4B32-9F46-6A095634B2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32987964587328139"/>
          <c:h val="0.7532494801786140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Housing Delivery</a:t>
            </a:r>
            <a:r>
              <a:rPr lang="en-GB" baseline="0"/>
              <a:t> Trajectory and Managed Target</a:t>
            </a:r>
            <a:endParaRPr lang="en-GB"/>
          </a:p>
        </c:rich>
      </c:tx>
      <c:layout/>
      <c:overlay val="0"/>
    </c:title>
    <c:autoTitleDeleted val="0"/>
    <c:plotArea>
      <c:layout/>
      <c:barChart>
        <c:barDir val="col"/>
        <c:grouping val="clustered"/>
        <c:varyColors val="0"/>
        <c:ser>
          <c:idx val="0"/>
          <c:order val="0"/>
          <c:tx>
            <c:strRef>
              <c:f>Trajectory!$C$6</c:f>
              <c:strCache>
                <c:ptCount val="1"/>
                <c:pt idx="0">
                  <c:v>Past Completions</c:v>
                </c:pt>
              </c:strCache>
            </c:strRef>
          </c:tx>
          <c:spPr>
            <a:solidFill>
              <a:schemeClr val="tx2"/>
            </a:solidFill>
          </c:spPr>
          <c:invertIfNegative val="0"/>
          <c:dLbls>
            <c:dLblPos val="outEnd"/>
            <c:showLegendKey val="0"/>
            <c:showVal val="1"/>
            <c:showCatName val="0"/>
            <c:showSerName val="0"/>
            <c:showPercent val="0"/>
            <c:showBubbleSize val="0"/>
            <c:showLeaderLines val="0"/>
          </c:dLbls>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Trajectory!$D$6:$X$6</c:f>
              <c:numCache>
                <c:formatCode>General</c:formatCode>
                <c:ptCount val="21"/>
                <c:pt idx="0">
                  <c:v>208</c:v>
                </c:pt>
                <c:pt idx="1">
                  <c:v>695</c:v>
                </c:pt>
                <c:pt idx="2">
                  <c:v>235</c:v>
                </c:pt>
                <c:pt idx="3">
                  <c:v>304</c:v>
                </c:pt>
                <c:pt idx="4">
                  <c:v>491</c:v>
                </c:pt>
                <c:pt idx="5">
                  <c:v>460</c:v>
                </c:pt>
                <c:pt idx="6">
                  <c:v>382</c:v>
                </c:pt>
              </c:numCache>
            </c:numRef>
          </c:val>
        </c:ser>
        <c:ser>
          <c:idx val="1"/>
          <c:order val="1"/>
          <c:tx>
            <c:strRef>
              <c:f>Trajectory!$C$7</c:f>
              <c:strCache>
                <c:ptCount val="1"/>
                <c:pt idx="0">
                  <c:v>Projected Completions</c:v>
                </c:pt>
              </c:strCache>
            </c:strRef>
          </c:tx>
          <c:spPr>
            <a:solidFill>
              <a:schemeClr val="accent1"/>
            </a:solidFill>
          </c:spPr>
          <c:invertIfNegative val="0"/>
          <c:dLbls>
            <c:numFmt formatCode="#,##0" sourceLinked="0"/>
            <c:dLblPos val="outEnd"/>
            <c:showLegendKey val="0"/>
            <c:showVal val="1"/>
            <c:showCatName val="0"/>
            <c:showSerName val="0"/>
            <c:showPercent val="0"/>
            <c:showBubbleSize val="0"/>
            <c:showLeaderLines val="0"/>
          </c:dLbls>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Trajectory!$D$7:$X$7</c:f>
              <c:numCache>
                <c:formatCode>#,##0</c:formatCode>
                <c:ptCount val="21"/>
                <c:pt idx="7" formatCode="0">
                  <c:v>380.5</c:v>
                </c:pt>
                <c:pt idx="8" formatCode="0">
                  <c:v>255.66666666666691</c:v>
                </c:pt>
                <c:pt idx="9" formatCode="0">
                  <c:v>279.66666666666686</c:v>
                </c:pt>
                <c:pt idx="10" formatCode="0">
                  <c:v>264.6666666666668</c:v>
                </c:pt>
                <c:pt idx="11" formatCode="0">
                  <c:v>328.5</c:v>
                </c:pt>
                <c:pt idx="12">
                  <c:v>411</c:v>
                </c:pt>
                <c:pt idx="13">
                  <c:v>411</c:v>
                </c:pt>
                <c:pt idx="14">
                  <c:v>411</c:v>
                </c:pt>
                <c:pt idx="15">
                  <c:v>411</c:v>
                </c:pt>
                <c:pt idx="16">
                  <c:v>411</c:v>
                </c:pt>
                <c:pt idx="17">
                  <c:v>315</c:v>
                </c:pt>
                <c:pt idx="18">
                  <c:v>315</c:v>
                </c:pt>
                <c:pt idx="19">
                  <c:v>315</c:v>
                </c:pt>
                <c:pt idx="20">
                  <c:v>315</c:v>
                </c:pt>
              </c:numCache>
            </c:numRef>
          </c:val>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Trajectory!$C$9</c:f>
              <c:strCache>
                <c:ptCount val="1"/>
                <c:pt idx="0">
                  <c:v>Annual Target</c:v>
                </c:pt>
              </c:strCache>
            </c:strRef>
          </c:tx>
          <c:spPr>
            <a:ln>
              <a:solidFill>
                <a:schemeClr val="accent6">
                  <a:lumMod val="50000"/>
                </a:schemeClr>
              </a:solidFill>
            </a:ln>
          </c:spPr>
          <c:marker>
            <c:symbol val="none"/>
          </c:marker>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Trajectory!$D$14:$X$14</c:f>
              <c:numCache>
                <c:formatCode>General</c:formatCode>
                <c:ptCount val="21"/>
                <c:pt idx="4">
                  <c:v>315</c:v>
                </c:pt>
                <c:pt idx="5">
                  <c:v>315</c:v>
                </c:pt>
                <c:pt idx="6">
                  <c:v>315</c:v>
                </c:pt>
                <c:pt idx="7">
                  <c:v>315</c:v>
                </c:pt>
                <c:pt idx="8">
                  <c:v>315</c:v>
                </c:pt>
                <c:pt idx="9">
                  <c:v>315</c:v>
                </c:pt>
                <c:pt idx="10">
                  <c:v>315</c:v>
                </c:pt>
                <c:pt idx="11">
                  <c:v>315</c:v>
                </c:pt>
                <c:pt idx="12">
                  <c:v>315</c:v>
                </c:pt>
                <c:pt idx="13">
                  <c:v>315</c:v>
                </c:pt>
                <c:pt idx="14">
                  <c:v>315</c:v>
                </c:pt>
                <c:pt idx="15">
                  <c:v>315</c:v>
                </c:pt>
                <c:pt idx="16">
                  <c:v>315</c:v>
                </c:pt>
                <c:pt idx="17">
                  <c:v>315</c:v>
                </c:pt>
                <c:pt idx="18">
                  <c:v>315</c:v>
                </c:pt>
                <c:pt idx="19">
                  <c:v>315</c:v>
                </c:pt>
                <c:pt idx="20">
                  <c:v>315</c:v>
                </c:pt>
              </c:numCache>
            </c:numRef>
          </c:val>
          <c:smooth val="0"/>
        </c:ser>
        <c:ser>
          <c:idx val="3"/>
          <c:order val="3"/>
          <c:tx>
            <c:strRef>
              <c:f>Trajectory!$C$12</c:f>
              <c:strCache>
                <c:ptCount val="1"/>
                <c:pt idx="0">
                  <c:v>Managed Annual Target incorporating Past and Projected Completions</c:v>
                </c:pt>
              </c:strCache>
            </c:strRef>
          </c:tx>
          <c:spPr>
            <a:ln>
              <a:solidFill>
                <a:schemeClr val="accent6"/>
              </a:solidFill>
              <a:prstDash val="solid"/>
            </a:ln>
          </c:spPr>
          <c:marker>
            <c:symbol val="none"/>
          </c:marker>
          <c:cat>
            <c:strRef>
              <c:f>Trajectory!$D$4:$X$4</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Trajectory!$D$13:$X$13</c:f>
              <c:numCache>
                <c:formatCode>General</c:formatCode>
                <c:ptCount val="21"/>
                <c:pt idx="4">
                  <c:v>315</c:v>
                </c:pt>
                <c:pt idx="5">
                  <c:v>295.44444444444446</c:v>
                </c:pt>
                <c:pt idx="6">
                  <c:v>274.875</c:v>
                </c:pt>
                <c:pt idx="7">
                  <c:v>259.57142857142856</c:v>
                </c:pt>
                <c:pt idx="8">
                  <c:v>239.41666666666666</c:v>
                </c:pt>
                <c:pt idx="9">
                  <c:v>235.06666666666661</c:v>
                </c:pt>
                <c:pt idx="10">
                  <c:v>222.54166666666652</c:v>
                </c:pt>
                <c:pt idx="11">
                  <c:v>207.16666666666637</c:v>
                </c:pt>
                <c:pt idx="12">
                  <c:v>144.49999999999955</c:v>
                </c:pt>
                <c:pt idx="13">
                  <c:v>0</c:v>
                </c:pt>
              </c:numCache>
            </c:numRef>
          </c:val>
          <c:smooth val="0"/>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layout/>
          <c:overlay val="0"/>
        </c:title>
        <c:majorTickMark val="out"/>
        <c:minorTickMark val="none"/>
        <c:tickLblPos val="nextTo"/>
        <c:crossAx val="320852352"/>
        <c:crosses val="autoZero"/>
        <c:auto val="1"/>
        <c:lblAlgn val="ctr"/>
        <c:lblOffset val="100"/>
        <c:noMultiLvlLbl val="0"/>
      </c:catAx>
      <c:valAx>
        <c:axId val="320852352"/>
        <c:scaling>
          <c:orientation val="minMax"/>
          <c:max val="700"/>
        </c:scaling>
        <c:delete val="0"/>
        <c:axPos val="l"/>
        <c:majorGridlines>
          <c:spPr>
            <a:ln>
              <a:noFill/>
            </a:ln>
          </c:spPr>
        </c:majorGridlines>
        <c:title>
          <c:tx>
            <c:rich>
              <a:bodyPr rot="-5400000" vert="horz"/>
              <a:lstStyle/>
              <a:p>
                <a:pPr>
                  <a:defRPr/>
                </a:pPr>
                <a:r>
                  <a:rPr lang="en-GB"/>
                  <a:t>Dwellings</a:t>
                </a:r>
              </a:p>
            </c:rich>
          </c:tx>
          <c:layout/>
          <c:overlay val="0"/>
        </c:title>
        <c:numFmt formatCode="General" sourceLinked="1"/>
        <c:majorTickMark val="out"/>
        <c:minorTickMark val="none"/>
        <c:tickLblPos val="nextTo"/>
        <c:crossAx val="320841984"/>
        <c:crosses val="autoZero"/>
        <c:crossBetween val="between"/>
      </c:valAx>
    </c:plotArea>
    <c:legend>
      <c:legendPos val="b"/>
      <c:layout/>
      <c:overlay val="0"/>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Housing Delivery above or below</a:t>
            </a:r>
            <a:r>
              <a:rPr lang="en-US" baseline="0"/>
              <a:t> the Target over Time</a:t>
            </a:r>
            <a:endParaRPr lang="en-US"/>
          </a:p>
        </c:rich>
      </c:tx>
      <c:layout/>
      <c:overlay val="0"/>
    </c:title>
    <c:autoTitleDeleted val="0"/>
    <c:plotArea>
      <c:layout>
        <c:manualLayout>
          <c:layoutTarget val="inner"/>
          <c:xMode val="edge"/>
          <c:yMode val="edge"/>
          <c:x val="4.8897675344230042E-2"/>
          <c:y val="0.10493766404199475"/>
          <c:w val="0.94061114678261781"/>
          <c:h val="0.6906522309711286"/>
        </c:manualLayout>
      </c:layout>
      <c:lineChart>
        <c:grouping val="standard"/>
        <c:varyColors val="0"/>
        <c:ser>
          <c:idx val="0"/>
          <c:order val="0"/>
          <c:tx>
            <c:strRef>
              <c:f>Trajectory!$C$11</c:f>
              <c:strCache>
                <c:ptCount val="1"/>
                <c:pt idx="0">
                  <c:v>Cumulative Completions above Cumulative Target</c:v>
                </c:pt>
              </c:strCache>
            </c:strRef>
          </c:tx>
          <c:spPr>
            <a:ln>
              <a:solidFill>
                <a:schemeClr val="tx2"/>
              </a:solidFill>
            </a:ln>
          </c:spPr>
          <c:marker>
            <c:symbol val="none"/>
          </c:marker>
          <c:cat>
            <c:strRef>
              <c:f>Trajectory!$H$4:$X$4</c:f>
              <c:strCache>
                <c:ptCount val="17"/>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strCache>
            </c:strRef>
          </c:cat>
          <c:val>
            <c:numRef>
              <c:f>Trajectory!$H$11:$X$11</c:f>
              <c:numCache>
                <c:formatCode>#,##0</c:formatCode>
                <c:ptCount val="17"/>
                <c:pt idx="0">
                  <c:v>176</c:v>
                </c:pt>
                <c:pt idx="1">
                  <c:v>321</c:v>
                </c:pt>
                <c:pt idx="2">
                  <c:v>6</c:v>
                </c:pt>
                <c:pt idx="3">
                  <c:v>71.5</c:v>
                </c:pt>
                <c:pt idx="4">
                  <c:v>12.16666666666697</c:v>
                </c:pt>
                <c:pt idx="5">
                  <c:v>-23.16666666666606</c:v>
                </c:pt>
                <c:pt idx="6">
                  <c:v>-73.499999999999091</c:v>
                </c:pt>
                <c:pt idx="7">
                  <c:v>-59.999999999999091</c:v>
                </c:pt>
                <c:pt idx="8">
                  <c:v>36.000000000000909</c:v>
                </c:pt>
                <c:pt idx="9">
                  <c:v>132.00000000000091</c:v>
                </c:pt>
                <c:pt idx="10">
                  <c:v>228.00000000000091</c:v>
                </c:pt>
                <c:pt idx="11">
                  <c:v>324.00000000000091</c:v>
                </c:pt>
                <c:pt idx="12">
                  <c:v>420.00000000000091</c:v>
                </c:pt>
                <c:pt idx="13">
                  <c:v>420.00000000000091</c:v>
                </c:pt>
                <c:pt idx="14">
                  <c:v>420.00000000000091</c:v>
                </c:pt>
                <c:pt idx="15">
                  <c:v>420.00000000000091</c:v>
                </c:pt>
                <c:pt idx="16">
                  <c:v>420.00000000000091</c:v>
                </c:pt>
              </c:numCache>
            </c:numRef>
          </c:val>
          <c:smooth val="0"/>
        </c:ser>
        <c:dLbls>
          <c:showLegendKey val="0"/>
          <c:showVal val="0"/>
          <c:showCatName val="0"/>
          <c:showSerName val="0"/>
          <c:showPercent val="0"/>
          <c:showBubbleSize val="0"/>
        </c:dLbls>
        <c:marker val="1"/>
        <c:smooth val="0"/>
        <c:axId val="320887808"/>
        <c:axId val="320898176"/>
      </c:lineChart>
      <c:catAx>
        <c:axId val="320887808"/>
        <c:scaling>
          <c:orientation val="minMax"/>
        </c:scaling>
        <c:delete val="0"/>
        <c:axPos val="b"/>
        <c:title>
          <c:tx>
            <c:rich>
              <a:bodyPr/>
              <a:lstStyle/>
              <a:p>
                <a:pPr>
                  <a:defRPr/>
                </a:pPr>
                <a:r>
                  <a:rPr lang="en-GB"/>
                  <a:t>Year</a:t>
                </a:r>
              </a:p>
            </c:rich>
          </c:tx>
          <c:layout/>
          <c:overlay val="0"/>
        </c:title>
        <c:majorTickMark val="out"/>
        <c:minorTickMark val="none"/>
        <c:tickLblPos val="low"/>
        <c:spPr>
          <a:noFill/>
          <a:ln w="19050">
            <a:solidFill>
              <a:schemeClr val="bg1">
                <a:lumMod val="50000"/>
              </a:schemeClr>
            </a:solidFill>
          </a:ln>
        </c:spPr>
        <c:crossAx val="320898176"/>
        <c:crosses val="autoZero"/>
        <c:auto val="1"/>
        <c:lblAlgn val="ctr"/>
        <c:lblOffset val="100"/>
        <c:noMultiLvlLbl val="0"/>
      </c:catAx>
      <c:valAx>
        <c:axId val="320898176"/>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Net Dwellings</a:t>
                </a:r>
              </a:p>
            </c:rich>
          </c:tx>
          <c:layout/>
          <c:overlay val="0"/>
        </c:title>
        <c:numFmt formatCode="#,##0" sourceLinked="1"/>
        <c:majorTickMark val="out"/>
        <c:minorTickMark val="none"/>
        <c:tickLblPos val="nextTo"/>
        <c:crossAx val="320887808"/>
        <c:crosses val="autoZero"/>
        <c:crossBetween val="between"/>
      </c:valAx>
    </c:plotArea>
    <c:legend>
      <c:legendPos val="b"/>
      <c:layout/>
      <c:overlay val="0"/>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75965398401324635"/>
        </c:manualLayout>
      </c:layout>
      <c:barChart>
        <c:barDir val="col"/>
        <c:grouping val="stacked"/>
        <c:varyColors val="0"/>
        <c:ser>
          <c:idx val="0"/>
          <c:order val="0"/>
          <c:tx>
            <c:strRef>
              <c:f>'Summary Tables'!$C$84</c:f>
              <c:strCache>
                <c:ptCount val="1"/>
                <c:pt idx="0">
                  <c:v> Completions</c:v>
                </c:pt>
              </c:strCache>
            </c:strRef>
          </c:tx>
          <c:spPr>
            <a:solidFill>
              <a:schemeClr val="tx2">
                <a:lumMod val="60000"/>
                <a:lumOff val="40000"/>
              </a:schemeClr>
            </a:solidFill>
            <a:ln w="63500">
              <a:solidFill>
                <a:schemeClr val="tx2">
                  <a:lumMod val="60000"/>
                  <a:lumOff val="40000"/>
                </a:schemeClr>
              </a:solidFill>
              <a:prstDash val="solid"/>
              <a:miter lim="800000"/>
            </a:ln>
          </c:spPr>
          <c:invertIfNegative val="0"/>
          <c:cat>
            <c:strRef>
              <c:f>'Summary Tables'!$B$85:$B$101</c:f>
              <c:strCache>
                <c:ptCount val="17"/>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strCache>
            </c:strRef>
          </c:cat>
          <c:val>
            <c:numRef>
              <c:f>'Summary Tables'!$C$85:$C$101</c:f>
              <c:numCache>
                <c:formatCode>#,##0</c:formatCode>
                <c:ptCount val="17"/>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numCache>
            </c:numRef>
          </c:val>
          <c:extLst xmlns:c16r2="http://schemas.microsoft.com/office/drawing/2015/06/chart">
            <c:ext xmlns:c16="http://schemas.microsoft.com/office/drawing/2014/chart" uri="{C3380CC4-5D6E-409C-BE32-E72D297353CC}">
              <c16:uniqueId val="{00000000-6D3C-4564-BC88-264185F11419}"/>
            </c:ext>
          </c:extLst>
        </c:ser>
        <c:dLbls>
          <c:showLegendKey val="0"/>
          <c:showVal val="0"/>
          <c:showCatName val="0"/>
          <c:showSerName val="0"/>
          <c:showPercent val="0"/>
          <c:showBubbleSize val="0"/>
        </c:dLbls>
        <c:gapWidth val="78"/>
        <c:overlap val="100"/>
        <c:axId val="261322240"/>
        <c:axId val="261323776"/>
      </c:bar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5369375902531191E-2"/>
          <c:y val="7.1550170957390108E-2"/>
          <c:w val="0.14305316614428856"/>
          <c:h val="0.1313366252316435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3362720710506"/>
          <c:y val="6.9767441860465115E-2"/>
          <c:w val="0.86111344703083503"/>
          <c:h val="0.78604651162790695"/>
        </c:manualLayout>
      </c:layout>
      <c:barChart>
        <c:barDir val="col"/>
        <c:grouping val="stacked"/>
        <c:varyColors val="0"/>
        <c:ser>
          <c:idx val="0"/>
          <c:order val="0"/>
          <c:tx>
            <c:strRef>
              <c:f>'Summary Tables'!$B$105</c:f>
              <c:strCache>
                <c:ptCount val="1"/>
                <c:pt idx="0">
                  <c:v> New Build</c:v>
                </c:pt>
              </c:strCache>
            </c:strRef>
          </c:tx>
          <c:spPr>
            <a:solidFill>
              <a:srgbClr val="669900"/>
            </a:solidFill>
            <a:ln w="63500">
              <a:solidFill>
                <a:srgbClr val="669900"/>
              </a:solidFill>
              <a:prstDash val="solid"/>
              <a:miter lim="800000"/>
            </a:ln>
          </c:spPr>
          <c:invertIfNegative val="0"/>
          <c:cat>
            <c:strRef>
              <c:f>'Summary Tables'!$D$104:$F$104</c:f>
              <c:strCache>
                <c:ptCount val="3"/>
                <c:pt idx="0">
                  <c:v>Permissions</c:v>
                </c:pt>
                <c:pt idx="1">
                  <c:v>Starts</c:v>
                </c:pt>
                <c:pt idx="2">
                  <c:v>Completions</c:v>
                </c:pt>
              </c:strCache>
            </c:strRef>
          </c:cat>
          <c:val>
            <c:numRef>
              <c:f>'Summary Tables'!$D$105:$F$105</c:f>
              <c:numCache>
                <c:formatCode>#,##0</c:formatCode>
                <c:ptCount val="3"/>
                <c:pt idx="0">
                  <c:v>197</c:v>
                </c:pt>
                <c:pt idx="1">
                  <c:v>711</c:v>
                </c:pt>
                <c:pt idx="2">
                  <c:v>237</c:v>
                </c:pt>
              </c:numCache>
            </c:numRef>
          </c:val>
          <c:extLst xmlns:c16r2="http://schemas.microsoft.com/office/drawing/2015/06/chart">
            <c:ext xmlns:c16="http://schemas.microsoft.com/office/drawing/2014/chart" uri="{C3380CC4-5D6E-409C-BE32-E72D297353CC}">
              <c16:uniqueId val="{00000000-2F85-4F85-8131-FD499C7DE64C}"/>
            </c:ext>
          </c:extLst>
        </c:ser>
        <c:ser>
          <c:idx val="1"/>
          <c:order val="1"/>
          <c:tx>
            <c:strRef>
              <c:f>'Summary Tables'!$B$106</c:f>
              <c:strCache>
                <c:ptCount val="1"/>
                <c:pt idx="0">
                  <c:v> Conversions</c:v>
                </c:pt>
              </c:strCache>
            </c:strRef>
          </c:tx>
          <c:spPr>
            <a:solidFill>
              <a:srgbClr val="0070C0"/>
            </a:solidFill>
            <a:ln w="63500">
              <a:solidFill>
                <a:srgbClr val="0070C0"/>
              </a:solidFill>
              <a:prstDash val="solid"/>
              <a:miter lim="800000"/>
            </a:ln>
          </c:spPr>
          <c:invertIfNegative val="0"/>
          <c:cat>
            <c:strRef>
              <c:f>'Summary Tables'!$D$104:$F$104</c:f>
              <c:strCache>
                <c:ptCount val="3"/>
                <c:pt idx="0">
                  <c:v>Permissions</c:v>
                </c:pt>
                <c:pt idx="1">
                  <c:v>Starts</c:v>
                </c:pt>
                <c:pt idx="2">
                  <c:v>Completions</c:v>
                </c:pt>
              </c:strCache>
            </c:strRef>
          </c:cat>
          <c:val>
            <c:numRef>
              <c:f>'Summary Tables'!$D$106:$F$106</c:f>
              <c:numCache>
                <c:formatCode>#,##0</c:formatCode>
                <c:ptCount val="3"/>
                <c:pt idx="0">
                  <c:v>156</c:v>
                </c:pt>
                <c:pt idx="1">
                  <c:v>248</c:v>
                </c:pt>
                <c:pt idx="2">
                  <c:v>145</c:v>
                </c:pt>
              </c:numCache>
            </c:numRef>
          </c:val>
          <c:extLst xmlns:c16r2="http://schemas.microsoft.com/office/drawing/2015/06/chart">
            <c:ext xmlns:c16="http://schemas.microsoft.com/office/drawing/2014/chart" uri="{C3380CC4-5D6E-409C-BE32-E72D297353CC}">
              <c16:uniqueId val="{00000001-2F85-4F85-8131-FD499C7DE64C}"/>
            </c:ext>
          </c:extLst>
        </c:ser>
        <c:dLbls>
          <c:showLegendKey val="0"/>
          <c:showVal val="0"/>
          <c:showCatName val="0"/>
          <c:showSerName val="0"/>
          <c:showPercent val="0"/>
          <c:showBubbleSize val="0"/>
        </c:dLbls>
        <c:gapWidth val="56"/>
        <c:overlap val="100"/>
        <c:axId val="297787776"/>
        <c:axId val="297789312"/>
      </c:barChart>
      <c:catAx>
        <c:axId val="297787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7789312"/>
        <c:crosses val="autoZero"/>
        <c:auto val="1"/>
        <c:lblAlgn val="ctr"/>
        <c:lblOffset val="100"/>
        <c:tickLblSkip val="1"/>
        <c:tickMarkSkip val="1"/>
        <c:noMultiLvlLbl val="0"/>
      </c:catAx>
      <c:valAx>
        <c:axId val="29778931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97787776"/>
        <c:crosses val="autoZero"/>
        <c:crossBetween val="between"/>
      </c:valAx>
      <c:spPr>
        <a:noFill/>
        <a:ln w="3175">
          <a:solidFill>
            <a:srgbClr val="969696"/>
          </a:solidFill>
          <a:prstDash val="solid"/>
        </a:ln>
      </c:spPr>
    </c:plotArea>
    <c:legend>
      <c:legendPos val="r"/>
      <c:layout>
        <c:manualLayout>
          <c:xMode val="edge"/>
          <c:yMode val="edge"/>
          <c:x val="0.7594655069234123"/>
          <c:y val="7.6579939195680249E-2"/>
          <c:w val="0.2048997772828508"/>
          <c:h val="0.1715481171548117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GB" sz="1000" b="1"/>
              <a:t>Dwelling </a:t>
            </a:r>
            <a:r>
              <a:rPr lang="en-GB" sz="1000" b="1" baseline="0"/>
              <a:t>Size of Net Completions in 2017/18 (All tenures)</a:t>
            </a:r>
            <a:endParaRPr lang="en-GB" sz="1000" b="1"/>
          </a:p>
        </c:rich>
      </c:tx>
      <c:layout>
        <c:manualLayout>
          <c:xMode val="edge"/>
          <c:yMode val="edge"/>
          <c:x val="0.2108105857491549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clustered"/>
        <c:varyColors val="0"/>
        <c:ser>
          <c:idx val="0"/>
          <c:order val="0"/>
          <c:tx>
            <c:strRef>
              <c:f>'Summary Tables'!$D$165:$E$165</c:f>
              <c:strCache>
                <c:ptCount val="1"/>
                <c:pt idx="0">
                  <c:v>Permissions</c:v>
                </c:pt>
              </c:strCache>
            </c:strRef>
          </c:tx>
          <c:spPr>
            <a:solidFill>
              <a:schemeClr val="accent1">
                <a:lumMod val="40000"/>
                <a:lumOff val="60000"/>
              </a:schemeClr>
            </a:solidFill>
            <a:ln w="12700">
              <a:solidFill>
                <a:schemeClr val="tx2">
                  <a:lumMod val="40000"/>
                  <a:lumOff val="60000"/>
                </a:schemeClr>
              </a:solidFill>
              <a:prstDash val="solid"/>
            </a:ln>
          </c:spPr>
          <c:invertIfNegative val="0"/>
          <c:cat>
            <c:strRef>
              <c:f>'Summary Tables'!$B$166:$C$170</c:f>
              <c:strCache>
                <c:ptCount val="5"/>
                <c:pt idx="0">
                  <c:v>Studio </c:v>
                </c:pt>
                <c:pt idx="1">
                  <c:v>1 bed </c:v>
                </c:pt>
                <c:pt idx="2">
                  <c:v>2 bed </c:v>
                </c:pt>
                <c:pt idx="3">
                  <c:v>3 bed </c:v>
                </c:pt>
                <c:pt idx="4">
                  <c:v>4+ bed </c:v>
                </c:pt>
              </c:strCache>
            </c:strRef>
          </c:cat>
          <c:val>
            <c:numRef>
              <c:f>'Summary Tables'!$D$166:$D$170</c:f>
              <c:numCache>
                <c:formatCode>General</c:formatCode>
                <c:ptCount val="5"/>
                <c:pt idx="0">
                  <c:v>2</c:v>
                </c:pt>
                <c:pt idx="1">
                  <c:v>97</c:v>
                </c:pt>
                <c:pt idx="2">
                  <c:v>122</c:v>
                </c:pt>
                <c:pt idx="3">
                  <c:v>29</c:v>
                </c:pt>
                <c:pt idx="4">
                  <c:v>44</c:v>
                </c:pt>
              </c:numCache>
            </c:numRef>
          </c:val>
          <c:extLst xmlns:c16r2="http://schemas.microsoft.com/office/drawing/2015/06/chart">
            <c:ext xmlns:c16="http://schemas.microsoft.com/office/drawing/2014/chart" uri="{C3380CC4-5D6E-409C-BE32-E72D297353CC}">
              <c16:uniqueId val="{00000000-D753-4203-9312-FA6A6B2B6D0F}"/>
            </c:ext>
          </c:extLst>
        </c:ser>
        <c:ser>
          <c:idx val="2"/>
          <c:order val="1"/>
          <c:tx>
            <c:strRef>
              <c:f>'Summary Tables'!$F$165:$G$165</c:f>
              <c:strCache>
                <c:ptCount val="1"/>
                <c:pt idx="0">
                  <c:v>Prior Approvals</c:v>
                </c:pt>
              </c:strCache>
            </c:strRef>
          </c:tx>
          <c:spPr>
            <a:solidFill>
              <a:schemeClr val="tx2">
                <a:lumMod val="60000"/>
                <a:lumOff val="40000"/>
              </a:schemeClr>
            </a:solidFill>
            <a:ln w="12700">
              <a:solidFill>
                <a:schemeClr val="accent4">
                  <a:lumMod val="75000"/>
                </a:schemeClr>
              </a:solidFill>
            </a:ln>
          </c:spPr>
          <c:invertIfNegative val="0"/>
          <c:cat>
            <c:strRef>
              <c:f>'Summary Tables'!$B$166:$C$170</c:f>
              <c:strCache>
                <c:ptCount val="5"/>
                <c:pt idx="0">
                  <c:v>Studio </c:v>
                </c:pt>
                <c:pt idx="1">
                  <c:v>1 bed </c:v>
                </c:pt>
                <c:pt idx="2">
                  <c:v>2 bed </c:v>
                </c:pt>
                <c:pt idx="3">
                  <c:v>3 bed </c:v>
                </c:pt>
                <c:pt idx="4">
                  <c:v>4+ bed </c:v>
                </c:pt>
              </c:strCache>
            </c:strRef>
          </c:cat>
          <c:val>
            <c:numRef>
              <c:f>'Summary Tables'!$F$166:$F$170</c:f>
              <c:numCache>
                <c:formatCode>General</c:formatCode>
                <c:ptCount val="5"/>
                <c:pt idx="0">
                  <c:v>4</c:v>
                </c:pt>
                <c:pt idx="1">
                  <c:v>47</c:v>
                </c:pt>
                <c:pt idx="2">
                  <c:v>32</c:v>
                </c:pt>
                <c:pt idx="3">
                  <c:v>4</c:v>
                </c:pt>
                <c:pt idx="4">
                  <c:v>1</c:v>
                </c:pt>
              </c:numCache>
            </c:numRef>
          </c:val>
          <c:extLst xmlns:c16r2="http://schemas.microsoft.com/office/drawing/2015/06/chart">
            <c:ext xmlns:c16="http://schemas.microsoft.com/office/drawing/2014/chart" uri="{C3380CC4-5D6E-409C-BE32-E72D297353CC}">
              <c16:uniqueId val="{00000001-D753-4203-9312-FA6A6B2B6D0F}"/>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tickLblSkip val="1"/>
        <c:tickMarkSkip val="1"/>
        <c:noMultiLvlLbl val="0"/>
      </c:catAx>
      <c:valAx>
        <c:axId val="324679936"/>
        <c:scaling>
          <c:orientation val="minMax"/>
          <c:max val="130"/>
          <c:min val="-10"/>
        </c:scaling>
        <c:delete val="0"/>
        <c:axPos val="l"/>
        <c:majorGridlines>
          <c:spPr>
            <a:ln w="3175">
              <a:solidFill>
                <a:srgbClr val="969696"/>
              </a:solidFill>
              <a:prstDash val="solid"/>
            </a:ln>
          </c:spPr>
        </c:majorGridlines>
        <c:title>
          <c:tx>
            <c:rich>
              <a:bodyPr rot="-5400000" vert="horz"/>
              <a:lstStyle/>
              <a:p>
                <a:pPr>
                  <a:defRPr/>
                </a:pPr>
                <a:r>
                  <a:rPr lang="en-GB" b="1"/>
                  <a:t>No.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valAx>
      <c:spPr>
        <a:noFill/>
        <a:ln w="12700">
          <a:solidFill>
            <a:srgbClr val="969696"/>
          </a:solidFill>
          <a:prstDash val="solid"/>
        </a:ln>
      </c:spPr>
    </c:plotArea>
    <c:legend>
      <c:legendPos val="t"/>
      <c:layout>
        <c:manualLayout>
          <c:xMode val="edge"/>
          <c:yMode val="edge"/>
          <c:x val="0.75511240451019168"/>
          <c:y val="0.12273184888871035"/>
          <c:w val="0.20852128831822769"/>
          <c:h val="0.18106305912019363"/>
        </c:manualLayout>
      </c:layout>
      <c:overlay val="0"/>
      <c:spPr>
        <a:solidFill>
          <a:schemeClr val="bg1"/>
        </a:solidFill>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Completions by Ward 2017/18</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5378028510442988"/>
          <c:y val="7.2401732915915631E-2"/>
          <c:w val="0.61316310843148003"/>
          <c:h val="0.84446573696360239"/>
        </c:manualLayout>
      </c:layout>
      <c:barChart>
        <c:barDir val="bar"/>
        <c:grouping val="clustered"/>
        <c:varyColors val="0"/>
        <c:ser>
          <c:idx val="1"/>
          <c:order val="0"/>
          <c:tx>
            <c:strRef>
              <c:f>'Summary Tables'!$C$213</c:f>
              <c:strCache>
                <c:ptCount val="1"/>
                <c:pt idx="0">
                  <c:v>Net units with planning permission, commenced or completed by Ward in 2017/18 (Total conventional supply)</c:v>
                </c:pt>
              </c:strCache>
            </c:strRef>
          </c:tx>
          <c:spPr>
            <a:solidFill>
              <a:schemeClr val="tx2">
                <a:lumMod val="60000"/>
                <a:lumOff val="40000"/>
              </a:schemeClr>
            </a:solidFill>
            <a:ln w="12700">
              <a:solidFill>
                <a:srgbClr val="000000"/>
              </a:solidFill>
            </a:ln>
          </c:spPr>
          <c:invertIfNegative val="0"/>
          <c:dLbls>
            <c:delete val="1"/>
          </c:dLbls>
          <c:cat>
            <c:strRef>
              <c:f>'Summary Tables'!$B$215:$D$232</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Tables'!$C$214:$C$231</c:f>
              <c:numCache>
                <c:formatCode>General</c:formatCode>
                <c:ptCount val="18"/>
              </c:numCache>
            </c:numRef>
          </c:val>
          <c:extLst xmlns:c16r2="http://schemas.microsoft.com/office/drawing/2015/06/chart">
            <c:ext xmlns:c16="http://schemas.microsoft.com/office/drawing/2014/chart" uri="{C3380CC4-5D6E-409C-BE32-E72D297353CC}">
              <c16:uniqueId val="{00000000-6A5B-4476-9F73-0DD947D018F7}"/>
            </c:ext>
          </c:extLst>
        </c:ser>
        <c:ser>
          <c:idx val="0"/>
          <c:order val="1"/>
          <c:tx>
            <c:strRef>
              <c:f>'Summary Tables'!$E$213:$G$213</c:f>
              <c:strCache>
                <c:ptCount val="1"/>
                <c:pt idx="0">
                  <c:v>FY average 202 172</c:v>
                </c:pt>
              </c:strCache>
            </c:strRef>
          </c:tx>
          <c:spPr>
            <a:solidFill>
              <a:schemeClr val="accent1"/>
            </a:solidFill>
            <a:ln>
              <a:solidFill>
                <a:schemeClr val="tx1"/>
              </a:solidFill>
            </a:ln>
          </c:spPr>
          <c:invertIfNegative val="0"/>
          <c:dLbls>
            <c:delete val="1"/>
          </c:dLbls>
          <c:cat>
            <c:strRef>
              <c:f>'Summary Tables'!$B$215:$D$232</c:f>
              <c:strCache>
                <c:ptCount val="18"/>
                <c:pt idx="0">
                  <c:v>Barnes</c:v>
                </c:pt>
                <c:pt idx="1">
                  <c:v>East Sheen</c:v>
                </c:pt>
                <c:pt idx="2">
                  <c:v>Fulwell, Hampton Hill</c:v>
                </c:pt>
                <c:pt idx="3">
                  <c:v>Ham, Petersham, Richmond Riverside</c:v>
                </c:pt>
                <c:pt idx="4">
                  <c:v>Hampton North</c:v>
                </c:pt>
                <c:pt idx="5">
                  <c:v>Hampton</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Tables'!$G$215:$G$232</c:f>
              <c:numCache>
                <c:formatCode>#,##0</c:formatCode>
                <c:ptCount val="18"/>
                <c:pt idx="0">
                  <c:v>-3</c:v>
                </c:pt>
                <c:pt idx="1">
                  <c:v>7</c:v>
                </c:pt>
                <c:pt idx="2">
                  <c:v>24</c:v>
                </c:pt>
                <c:pt idx="3">
                  <c:v>21</c:v>
                </c:pt>
                <c:pt idx="4">
                  <c:v>0</c:v>
                </c:pt>
                <c:pt idx="5">
                  <c:v>18</c:v>
                </c:pt>
                <c:pt idx="6">
                  <c:v>7</c:v>
                </c:pt>
                <c:pt idx="7">
                  <c:v>25</c:v>
                </c:pt>
                <c:pt idx="8">
                  <c:v>134</c:v>
                </c:pt>
                <c:pt idx="9">
                  <c:v>3</c:v>
                </c:pt>
                <c:pt idx="10">
                  <c:v>46</c:v>
                </c:pt>
                <c:pt idx="11">
                  <c:v>7</c:v>
                </c:pt>
                <c:pt idx="12">
                  <c:v>21</c:v>
                </c:pt>
                <c:pt idx="13">
                  <c:v>44</c:v>
                </c:pt>
                <c:pt idx="14">
                  <c:v>8</c:v>
                </c:pt>
                <c:pt idx="15">
                  <c:v>7</c:v>
                </c:pt>
                <c:pt idx="16">
                  <c:v>3</c:v>
                </c:pt>
                <c:pt idx="17">
                  <c:v>10</c:v>
                </c:pt>
              </c:numCache>
            </c:numRef>
          </c:val>
          <c:extLst xmlns:c16r2="http://schemas.microsoft.com/office/drawing/2015/06/chart">
            <c:ext xmlns:c16="http://schemas.microsoft.com/office/drawing/2014/chart" uri="{C3380CC4-5D6E-409C-BE32-E72D297353CC}">
              <c16:uniqueId val="{00000001-6A5B-4476-9F73-0DD947D018F7}"/>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max val="140"/>
          <c:min val="-10"/>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10"/>
      </c:valAx>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Tables'!$C$277</c:f>
              <c:strCache>
                <c:ptCount val="1"/>
                <c:pt idx="0">
                  <c:v>Net new build units completed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5403-47BD-ADAC-016ADED4A3C1}"/>
              </c:ext>
            </c:extLst>
          </c:dPt>
          <c:dPt>
            <c:idx val="1"/>
            <c:bubble3D val="0"/>
            <c:spPr>
              <a:solidFill>
                <a:schemeClr val="accent1">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5403-47BD-ADAC-016ADED4A3C1}"/>
              </c:ext>
            </c:extLst>
          </c:dPt>
          <c:dPt>
            <c:idx val="2"/>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5403-47BD-ADAC-016ADED4A3C1}"/>
              </c:ext>
            </c:extLst>
          </c:dPt>
          <c:dPt>
            <c:idx val="3"/>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5403-47BD-ADAC-016ADED4A3C1}"/>
              </c:ext>
            </c:extLst>
          </c:dPt>
          <c:dPt>
            <c:idx val="4"/>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5403-47BD-ADAC-016ADED4A3C1}"/>
              </c:ext>
            </c:extLst>
          </c:dPt>
          <c:dPt>
            <c:idx val="5"/>
            <c:bubble3D val="0"/>
            <c:spPr>
              <a:solidFill>
                <a:srgbClr val="0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B-5403-47BD-ADAC-016ADED4A3C1}"/>
              </c:ext>
            </c:extLst>
          </c:dPt>
          <c:cat>
            <c:strRef>
              <c:f>'Summary Tables'!$D$278:$H$278</c:f>
              <c:strCache>
                <c:ptCount val="5"/>
                <c:pt idx="0">
                  <c:v>Studio</c:v>
                </c:pt>
                <c:pt idx="1">
                  <c:v>1 bed</c:v>
                </c:pt>
                <c:pt idx="2">
                  <c:v>2 bed</c:v>
                </c:pt>
                <c:pt idx="3">
                  <c:v>3 bed</c:v>
                </c:pt>
                <c:pt idx="4">
                  <c:v>4 + bed</c:v>
                </c:pt>
              </c:strCache>
            </c:strRef>
          </c:cat>
          <c:val>
            <c:numRef>
              <c:f>'Summary Tables'!$D$285:$H$285</c:f>
              <c:numCache>
                <c:formatCode>#,##0</c:formatCode>
                <c:ptCount val="5"/>
                <c:pt idx="0">
                  <c:v>0</c:v>
                </c:pt>
                <c:pt idx="1">
                  <c:v>79</c:v>
                </c:pt>
                <c:pt idx="2">
                  <c:v>96</c:v>
                </c:pt>
                <c:pt idx="3">
                  <c:v>26</c:v>
                </c:pt>
                <c:pt idx="4">
                  <c:v>36</c:v>
                </c:pt>
              </c:numCache>
            </c:numRef>
          </c:val>
          <c:extLst xmlns:c16r2="http://schemas.microsoft.com/office/drawing/2015/06/chart">
            <c:ext xmlns:c16="http://schemas.microsoft.com/office/drawing/2014/chart" uri="{C3380CC4-5D6E-409C-BE32-E72D297353CC}">
              <c16:uniqueId val="{0000000C-5403-47BD-ADAC-016ADED4A3C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34031413612565448"/>
          <c:h val="0.7581747379616763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C0C0C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41604893192E-2"/>
          <c:y val="6.4941882264716927E-3"/>
          <c:w val="0.58639627189458465"/>
          <c:h val="0.93290315983229366"/>
        </c:manualLayout>
      </c:layout>
      <c:pieChart>
        <c:varyColors val="1"/>
        <c:ser>
          <c:idx val="0"/>
          <c:order val="0"/>
          <c:tx>
            <c:strRef>
              <c:f>'Summary Tables'!$C$289</c:f>
              <c:strCache>
                <c:ptCount val="1"/>
                <c:pt idx="0">
                  <c:v>Net new build units under construction by unit size and tenure</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0D2-4B32-9F46-6A095634B201}"/>
              </c:ext>
            </c:extLst>
          </c:dPt>
          <c:dPt>
            <c:idx val="1"/>
            <c:bubble3D val="0"/>
            <c:spPr>
              <a:solidFill>
                <a:schemeClr val="accent1">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90D2-4B32-9F46-6A095634B201}"/>
              </c:ext>
            </c:extLst>
          </c:dPt>
          <c:dPt>
            <c:idx val="2"/>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90D2-4B32-9F46-6A095634B201}"/>
              </c:ext>
            </c:extLst>
          </c:dPt>
          <c:dPt>
            <c:idx val="3"/>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90D2-4B32-9F46-6A095634B201}"/>
              </c:ext>
            </c:extLst>
          </c:dPt>
          <c:dPt>
            <c:idx val="4"/>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90D2-4B32-9F46-6A095634B201}"/>
              </c:ext>
            </c:extLst>
          </c:dPt>
          <c:dPt>
            <c:idx val="5"/>
            <c:bubble3D val="0"/>
            <c:spPr>
              <a:solidFill>
                <a:srgbClr val="0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B-90D2-4B32-9F46-6A095634B201}"/>
              </c:ext>
            </c:extLst>
          </c:dPt>
          <c:cat>
            <c:strRef>
              <c:f>'Summary Tables'!$D$290:$H$290</c:f>
              <c:strCache>
                <c:ptCount val="5"/>
                <c:pt idx="0">
                  <c:v>Studio</c:v>
                </c:pt>
                <c:pt idx="1">
                  <c:v>1 bed</c:v>
                </c:pt>
                <c:pt idx="2">
                  <c:v>2 bed</c:v>
                </c:pt>
                <c:pt idx="3">
                  <c:v>3 bed</c:v>
                </c:pt>
                <c:pt idx="4">
                  <c:v>4 + bed</c:v>
                </c:pt>
              </c:strCache>
            </c:strRef>
          </c:cat>
          <c:val>
            <c:numRef>
              <c:f>'Summary Tables'!$D$297:$H$297</c:f>
              <c:numCache>
                <c:formatCode>#,##0</c:formatCode>
                <c:ptCount val="5"/>
                <c:pt idx="0">
                  <c:v>0</c:v>
                </c:pt>
                <c:pt idx="1">
                  <c:v>161</c:v>
                </c:pt>
                <c:pt idx="2">
                  <c:v>328</c:v>
                </c:pt>
                <c:pt idx="3">
                  <c:v>161</c:v>
                </c:pt>
                <c:pt idx="4">
                  <c:v>61</c:v>
                </c:pt>
              </c:numCache>
            </c:numRef>
          </c:val>
          <c:extLst xmlns:c16r2="http://schemas.microsoft.com/office/drawing/2015/06/chart">
            <c:ext xmlns:c16="http://schemas.microsoft.com/office/drawing/2014/chart" uri="{C3380CC4-5D6E-409C-BE32-E72D297353CC}">
              <c16:uniqueId val="{0000000C-90D2-4B32-9F46-6A095634B2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32987964587328139"/>
          <c:h val="0.7532494801786140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96559326770802E-2"/>
          <c:y val="5.905511811023622E-2"/>
          <c:w val="0.93201854185784794"/>
          <c:h val="0.77952755905511806"/>
        </c:manualLayout>
      </c:layout>
      <c:barChart>
        <c:barDir val="col"/>
        <c:grouping val="stacked"/>
        <c:varyColors val="0"/>
        <c:ser>
          <c:idx val="0"/>
          <c:order val="0"/>
          <c:tx>
            <c:strRef>
              <c:f>'Summary Tables'!$C$127</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Tables'!$B$129:$B$141</c:f>
              <c:strCache>
                <c:ptCount val="13"/>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strCache>
            </c:strRef>
          </c:cat>
          <c:val>
            <c:numRef>
              <c:f>'Summary Tables'!$C$129:$C$141</c:f>
              <c:numCache>
                <c:formatCode>#,##0</c:formatCode>
                <c:ptCount val="13"/>
                <c:pt idx="0">
                  <c:v>611</c:v>
                </c:pt>
                <c:pt idx="1">
                  <c:v>192</c:v>
                </c:pt>
                <c:pt idx="2">
                  <c:v>257</c:v>
                </c:pt>
                <c:pt idx="3">
                  <c:v>338</c:v>
                </c:pt>
                <c:pt idx="4">
                  <c:v>145</c:v>
                </c:pt>
                <c:pt idx="5">
                  <c:v>273</c:v>
                </c:pt>
                <c:pt idx="6">
                  <c:v>133</c:v>
                </c:pt>
                <c:pt idx="7">
                  <c:v>468</c:v>
                </c:pt>
                <c:pt idx="8">
                  <c:v>202</c:v>
                </c:pt>
                <c:pt idx="9">
                  <c:v>298</c:v>
                </c:pt>
                <c:pt idx="10">
                  <c:v>392</c:v>
                </c:pt>
                <c:pt idx="11">
                  <c:v>398</c:v>
                </c:pt>
                <c:pt idx="12">
                  <c:v>341</c:v>
                </c:pt>
              </c:numCache>
            </c:numRef>
          </c:val>
          <c:extLst xmlns:c16r2="http://schemas.microsoft.com/office/drawing/2015/06/chart">
            <c:ext xmlns:c16="http://schemas.microsoft.com/office/drawing/2014/chart" uri="{C3380CC4-5D6E-409C-BE32-E72D297353CC}">
              <c16:uniqueId val="{00000000-B94B-410F-93F5-17EEF00EFA90}"/>
            </c:ext>
          </c:extLst>
        </c:ser>
        <c:ser>
          <c:idx val="4"/>
          <c:order val="1"/>
          <c:tx>
            <c:strRef>
              <c:f>'Summary Tables'!$E$127</c:f>
              <c:strCache>
                <c:ptCount val="1"/>
                <c:pt idx="0">
                  <c:v> Affordable</c:v>
                </c:pt>
              </c:strCache>
            </c:strRef>
          </c:tx>
          <c:spPr>
            <a:solidFill>
              <a:srgbClr val="99CC00"/>
            </a:solidFill>
            <a:ln w="25400">
              <a:solidFill>
                <a:srgbClr val="99CC00"/>
              </a:solidFill>
              <a:prstDash val="solid"/>
              <a:miter lim="800000"/>
            </a:ln>
          </c:spPr>
          <c:invertIfNegative val="0"/>
          <c:cat>
            <c:strRef>
              <c:f>'Summary Tables'!$B$129:$B$141</c:f>
              <c:strCache>
                <c:ptCount val="13"/>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strCache>
            </c:strRef>
          </c:cat>
          <c:val>
            <c:numRef>
              <c:f>'Summary Tables'!$E$129:$E$141</c:f>
              <c:numCache>
                <c:formatCode>#,##0</c:formatCode>
                <c:ptCount val="13"/>
                <c:pt idx="0">
                  <c:v>231</c:v>
                </c:pt>
                <c:pt idx="1">
                  <c:v>38</c:v>
                </c:pt>
                <c:pt idx="2">
                  <c:v>3</c:v>
                </c:pt>
                <c:pt idx="3">
                  <c:v>98</c:v>
                </c:pt>
                <c:pt idx="4">
                  <c:v>0</c:v>
                </c:pt>
                <c:pt idx="5">
                  <c:v>126</c:v>
                </c:pt>
                <c:pt idx="6">
                  <c:v>75</c:v>
                </c:pt>
                <c:pt idx="7">
                  <c:v>227</c:v>
                </c:pt>
                <c:pt idx="8">
                  <c:v>33</c:v>
                </c:pt>
                <c:pt idx="9">
                  <c:v>6</c:v>
                </c:pt>
                <c:pt idx="10">
                  <c:v>99</c:v>
                </c:pt>
                <c:pt idx="11">
                  <c:v>62</c:v>
                </c:pt>
                <c:pt idx="12">
                  <c:v>41</c:v>
                </c:pt>
              </c:numCache>
            </c:numRef>
          </c:val>
          <c:extLst xmlns:c16r2="http://schemas.microsoft.com/office/drawing/2015/06/chart">
            <c:ext xmlns:c16="http://schemas.microsoft.com/office/drawing/2014/chart" uri="{C3380CC4-5D6E-409C-BE32-E72D297353CC}">
              <c16:uniqueId val="{00000001-B94B-410F-93F5-17EEF00EFA90}"/>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rgbClr val="969696"/>
          </a:solidFill>
          <a:prstDash val="solid"/>
        </a:ln>
      </c:spPr>
    </c:plotArea>
    <c:legend>
      <c:legendPos val="r"/>
      <c:layout>
        <c:manualLayout>
          <c:xMode val="edge"/>
          <c:yMode val="edge"/>
          <c:x val="0.83867511327954902"/>
          <c:y val="8.7614921281614619E-2"/>
          <c:w val="0.14650734882040048"/>
          <c:h val="0.22325917941567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GB" sz="10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Tables'!$C$182</c:f>
              <c:strCache>
                <c:ptCount val="1"/>
                <c:pt idx="0">
                  <c:v>%</c:v>
                </c:pt>
              </c:strCache>
            </c:strRef>
          </c:tx>
          <c:spPr>
            <a:solidFill>
              <a:schemeClr val="accent1">
                <a:lumMod val="75000"/>
              </a:schemeClr>
            </a:solidFill>
          </c:spPr>
          <c:invertIfNegative val="0"/>
          <c:dLbls>
            <c:dLbl>
              <c:idx val="0"/>
              <c:layout>
                <c:manualLayout>
                  <c:x val="2.822933601489797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B72-4E4C-997C-AA7ABED3D601}"/>
                </c:ext>
              </c:extLst>
            </c:dLbl>
            <c:numFmt formatCode="0%" sourceLinked="0"/>
            <c:spPr>
              <a:solidFill>
                <a:schemeClr val="bg1"/>
              </a:solidFill>
              <a:ln w="3175">
                <a:noFill/>
              </a:ln>
            </c:spPr>
            <c:txPr>
              <a:bodyPr/>
              <a:lstStyle/>
              <a:p>
                <a:pPr>
                  <a:defRPr sz="9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 Tables'!$B$183:$B$197</c:f>
              <c:strCache>
                <c:ptCount val="15"/>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strCache>
            </c:strRef>
          </c:cat>
          <c:val>
            <c:numRef>
              <c:f>'Summary Tables'!$C$183:$C$197</c:f>
              <c:numCache>
                <c:formatCode>0%</c:formatCode>
                <c:ptCount val="15"/>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0.47391304347826085</c:v>
                </c:pt>
                <c:pt idx="14">
                  <c:v>0.56806282722513091</c:v>
                </c:pt>
              </c:numCache>
            </c:numRef>
          </c:val>
          <c:extLst xmlns:c16r2="http://schemas.microsoft.com/office/drawing/2015/06/chart">
            <c:ext xmlns:c16="http://schemas.microsoft.com/office/drawing/2014/chart" uri="{C3380CC4-5D6E-409C-BE32-E72D297353CC}">
              <c16:uniqueId val="{00000001-BB72-4E4C-997C-AA7ABED3D601}"/>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10</xdr:col>
      <xdr:colOff>381001</xdr:colOff>
      <xdr:row>41</xdr:row>
      <xdr:rowOff>152400</xdr:rowOff>
    </xdr:from>
    <xdr:to>
      <xdr:col>17</xdr:col>
      <xdr:colOff>457201</xdr:colOff>
      <xdr:row>52</xdr:row>
      <xdr:rowOff>95250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455544</xdr:colOff>
      <xdr:row>83</xdr:row>
      <xdr:rowOff>157369</xdr:rowOff>
    </xdr:from>
    <xdr:to>
      <xdr:col>17</xdr:col>
      <xdr:colOff>371475</xdr:colOff>
      <xdr:row>100</xdr:row>
      <xdr:rowOff>152400</xdr:rowOff>
    </xdr:to>
    <xdr:graphicFrame macro="">
      <xdr:nvGraphicFramePr>
        <xdr:cNvPr id="3" name="Chart 1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234461</xdr:colOff>
      <xdr:row>100</xdr:row>
      <xdr:rowOff>152399</xdr:rowOff>
    </xdr:from>
    <xdr:to>
      <xdr:col>17</xdr:col>
      <xdr:colOff>500635</xdr:colOff>
      <xdr:row>121</xdr:row>
      <xdr:rowOff>33129</xdr:rowOff>
    </xdr:to>
    <xdr:graphicFrame macro="">
      <xdr:nvGraphicFramePr>
        <xdr:cNvPr id="4" name="Chart 20">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66675</xdr:colOff>
      <xdr:row>163</xdr:row>
      <xdr:rowOff>49694</xdr:rowOff>
    </xdr:from>
    <xdr:to>
      <xdr:col>17</xdr:col>
      <xdr:colOff>440531</xdr:colOff>
      <xdr:row>176</xdr:row>
      <xdr:rowOff>71437</xdr:rowOff>
    </xdr:to>
    <xdr:graphicFrame macro="">
      <xdr:nvGraphicFramePr>
        <xdr:cNvPr id="5" name="Chart 26">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106696</xdr:colOff>
      <xdr:row>239</xdr:row>
      <xdr:rowOff>42182</xdr:rowOff>
    </xdr:from>
    <xdr:to>
      <xdr:col>17</xdr:col>
      <xdr:colOff>230521</xdr:colOff>
      <xdr:row>258</xdr:row>
      <xdr:rowOff>127907</xdr:rowOff>
    </xdr:to>
    <xdr:graphicFrame macro="">
      <xdr:nvGraphicFramePr>
        <xdr:cNvPr id="6" name="Chart 55">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428625</xdr:colOff>
      <xdr:row>277</xdr:row>
      <xdr:rowOff>103709</xdr:rowOff>
    </xdr:from>
    <xdr:to>
      <xdr:col>16</xdr:col>
      <xdr:colOff>409575</xdr:colOff>
      <xdr:row>286</xdr:row>
      <xdr:rowOff>103709</xdr:rowOff>
    </xdr:to>
    <xdr:graphicFrame macro="">
      <xdr:nvGraphicFramePr>
        <xdr:cNvPr id="7" name="Chart 56">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419100</xdr:colOff>
      <xdr:row>289</xdr:row>
      <xdr:rowOff>103709</xdr:rowOff>
    </xdr:from>
    <xdr:to>
      <xdr:col>16</xdr:col>
      <xdr:colOff>425384</xdr:colOff>
      <xdr:row>298</xdr:row>
      <xdr:rowOff>113234</xdr:rowOff>
    </xdr:to>
    <xdr:graphicFrame macro="">
      <xdr:nvGraphicFramePr>
        <xdr:cNvPr id="8" name="Chart 57">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76200</xdr:colOff>
      <xdr:row>142</xdr:row>
      <xdr:rowOff>149088</xdr:rowOff>
    </xdr:from>
    <xdr:to>
      <xdr:col>15</xdr:col>
      <xdr:colOff>228600</xdr:colOff>
      <xdr:row>159</xdr:row>
      <xdr:rowOff>76201</xdr:rowOff>
    </xdr:to>
    <xdr:graphicFrame macro="">
      <xdr:nvGraphicFramePr>
        <xdr:cNvPr id="9" name="Chart 62">
          <a:extLst>
            <a:ext uri="{FF2B5EF4-FFF2-40B4-BE49-F238E27FC236}">
              <a16:creationId xmlns=""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133351</xdr:colOff>
      <xdr:row>179</xdr:row>
      <xdr:rowOff>133350</xdr:rowOff>
    </xdr:from>
    <xdr:to>
      <xdr:col>17</xdr:col>
      <xdr:colOff>387213</xdr:colOff>
      <xdr:row>196</xdr:row>
      <xdr:rowOff>152400</xdr:rowOff>
    </xdr:to>
    <xdr:graphicFrame macro="">
      <xdr:nvGraphicFramePr>
        <xdr:cNvPr id="10" name="Chart 9">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97971</xdr:colOff>
      <xdr:row>213</xdr:row>
      <xdr:rowOff>63953</xdr:rowOff>
    </xdr:from>
    <xdr:to>
      <xdr:col>17</xdr:col>
      <xdr:colOff>221796</xdr:colOff>
      <xdr:row>232</xdr:row>
      <xdr:rowOff>142875</xdr:rowOff>
    </xdr:to>
    <xdr:graphicFrame macro="">
      <xdr:nvGraphicFramePr>
        <xdr:cNvPr id="11" name="Chart 55">
          <a:extLst>
            <a:ext uri="{FF2B5EF4-FFF2-40B4-BE49-F238E27FC236}">
              <a16:creationId xmlns=""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82826</xdr:colOff>
      <xdr:row>126</xdr:row>
      <xdr:rowOff>74544</xdr:rowOff>
    </xdr:from>
    <xdr:to>
      <xdr:col>15</xdr:col>
      <xdr:colOff>248478</xdr:colOff>
      <xdr:row>141</xdr:row>
      <xdr:rowOff>47625</xdr:rowOff>
    </xdr:to>
    <xdr:graphicFrame macro="">
      <xdr:nvGraphicFramePr>
        <xdr:cNvPr id="12" name="Chart 11">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47625</xdr:colOff>
      <xdr:row>1</xdr:row>
      <xdr:rowOff>47625</xdr:rowOff>
    </xdr:from>
    <xdr:to>
      <xdr:col>4</xdr:col>
      <xdr:colOff>400050</xdr:colOff>
      <xdr:row>1</xdr:row>
      <xdr:rowOff>498913</xdr:rowOff>
    </xdr:to>
    <xdr:pic>
      <xdr:nvPicPr>
        <xdr:cNvPr id="13" name="Picture 12">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57225" y="209550"/>
          <a:ext cx="2181225" cy="451288"/>
        </a:xfrm>
        <a:prstGeom prst="rect">
          <a:avLst/>
        </a:prstGeom>
      </xdr:spPr>
    </xdr:pic>
    <xdr:clientData/>
  </xdr:twoCellAnchor>
  <xdr:twoCellAnchor>
    <xdr:from>
      <xdr:col>12</xdr:col>
      <xdr:colOff>419100</xdr:colOff>
      <xdr:row>302</xdr:row>
      <xdr:rowOff>103709</xdr:rowOff>
    </xdr:from>
    <xdr:to>
      <xdr:col>16</xdr:col>
      <xdr:colOff>425384</xdr:colOff>
      <xdr:row>311</xdr:row>
      <xdr:rowOff>113234</xdr:rowOff>
    </xdr:to>
    <xdr:graphicFrame macro="">
      <xdr:nvGraphicFramePr>
        <xdr:cNvPr id="15" name="Chart 57">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178044</xdr:colOff>
      <xdr:row>12</xdr:row>
      <xdr:rowOff>41763</xdr:rowOff>
    </xdr:from>
    <xdr:to>
      <xdr:col>23</xdr:col>
      <xdr:colOff>434486</xdr:colOff>
      <xdr:row>46</xdr:row>
      <xdr:rowOff>41763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24</xdr:col>
      <xdr:colOff>0</xdr:colOff>
      <xdr:row>70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williams3\AppData\Local\Microsoft\Windows\Temporary%20Internet%20Files\Content.Outlook\WFTL1OK6\Traj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cenario 1"/>
      <sheetName val="Scenario 1 Trajectory"/>
      <sheetName val="Scenario 2"/>
      <sheetName val="Scenario 2 Trajectory"/>
      <sheetName val="Assumptions and Abbreviations"/>
      <sheetName val="Pivot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illiams, Chris" refreshedDate="43392.50662453704" createdVersion="4" refreshedVersion="4" minRefreshableVersion="3" recordCount="454">
  <cacheSource type="worksheet">
    <worksheetSource ref="A1:BD455" sheet="Data"/>
  </cacheSource>
  <cacheFields count="56">
    <cacheField name="Planning Ref" numFmtId="0">
      <sharedItems/>
    </cacheField>
    <cacheField name="Development Category" numFmtId="0">
      <sharedItems containsBlank="1"/>
    </cacheField>
    <cacheField name="Application Type" numFmtId="0">
      <sharedItems containsBlank="1"/>
    </cacheField>
    <cacheField name="Address" numFmtId="0">
      <sharedItems/>
    </cacheField>
    <cacheField name="Proposal" numFmtId="0">
      <sharedItems containsBlank="1"/>
    </cacheField>
    <cacheField name="Start Date" numFmtId="0">
      <sharedItems containsNonDate="0" containsDate="1" containsString="0" containsBlank="1" minDate="2006-11-01T00:00:00" maxDate="2018-08-02T00:00:00"/>
    </cacheField>
    <cacheField name="Completion Date" numFmtId="0">
      <sharedItems containsNonDate="0" containsDate="1" containsString="0" containsBlank="1" minDate="2017-04-01T00:00:00" maxDate="2018-11-02T00:00:00"/>
    </cacheField>
    <cacheField name="Site Status" numFmtId="0">
      <sharedItems count="5">
        <s v="01. Completion"/>
        <s v="02. Under Construction"/>
        <s v="03. Not Started"/>
        <s v="04. Identified Site"/>
        <s v="07. Small Sites Trend"/>
      </sharedItems>
    </cacheField>
    <cacheField name="Tenure" numFmtId="0">
      <sharedItems count="5">
        <s v="Open Market"/>
        <s v="Affordable Rent"/>
        <s v="Intermediate"/>
        <s v="Affordable"/>
        <s v="Unknown"/>
      </sharedItems>
    </cacheField>
    <cacheField name="PA_NewDwellPr" numFmtId="0">
      <sharedItems containsString="0" containsBlank="1" containsNumber="1" containsInteger="1" minValue="0" maxValue="35"/>
    </cacheField>
    <cacheField name="5YHLS Tests" numFmtId="0">
      <sharedItems containsBlank="1"/>
    </cacheField>
    <cacheField name="Easting" numFmtId="0">
      <sharedItems containsString="0" containsBlank="1" containsNumber="1" containsInteger="1" minValue="512288" maxValue="522786"/>
    </cacheField>
    <cacheField name="Northing" numFmtId="0">
      <sharedItems containsString="0" containsBlank="1" containsNumber="1" containsInteger="1" minValue="168615" maxValue="178040"/>
    </cacheField>
    <cacheField name="0 bed ex" numFmtId="0">
      <sharedItems containsString="0" containsBlank="1" containsNumber="1" containsInteger="1" minValue="0" maxValue="0"/>
    </cacheField>
    <cacheField name="1 bed ex" numFmtId="0">
      <sharedItems containsString="0" containsBlank="1" containsNumber="1" containsInteger="1" minValue="0" maxValue="11"/>
    </cacheField>
    <cacheField name="2 bed ex" numFmtId="0">
      <sharedItems containsString="0" containsBlank="1" containsNumber="1" containsInteger="1" minValue="0" maxValue="3"/>
    </cacheField>
    <cacheField name="3 bed ex" numFmtId="0">
      <sharedItems containsString="0" containsBlank="1" containsNumber="1" containsInteger="1" minValue="0" maxValue="4"/>
    </cacheField>
    <cacheField name="4 bed ex" numFmtId="0">
      <sharedItems containsString="0" containsBlank="1"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0">
      <sharedItems containsString="0" containsBlank="1" containsNumber="1" containsInteger="1" minValue="0" maxValue="15"/>
    </cacheField>
    <cacheField name="0 bed pr" numFmtId="0">
      <sharedItems containsString="0" containsBlank="1" containsNumber="1" containsInteger="1" minValue="0" maxValue="2"/>
    </cacheField>
    <cacheField name="1 bed pr" numFmtId="0">
      <sharedItems containsString="0" containsBlank="1" containsNumber="1" containsInteger="1" minValue="0" maxValue="58"/>
    </cacheField>
    <cacheField name="2 bed pr" numFmtId="0">
      <sharedItems containsString="0" containsBlank="1" containsNumber="1" containsInteger="1" minValue="0" maxValue="79"/>
    </cacheField>
    <cacheField name="3 bed pr" numFmtId="0">
      <sharedItems containsString="0" containsBlank="1" containsNumber="1" containsInteger="1" minValue="0" maxValue="85"/>
    </cacheField>
    <cacheField name="4 bed pr" numFmtId="0">
      <sharedItems containsString="0" containsBlank="1" containsNumber="1" containsInteger="1" minValue="0" maxValue="22"/>
    </cacheField>
    <cacheField name="5 bed pr" numFmtId="0">
      <sharedItems containsString="0" containsBlank="1" containsNumber="1" containsInteger="1" minValue="0" maxValue="6"/>
    </cacheField>
    <cacheField name="6 bed pr" numFmtId="0">
      <sharedItems containsString="0" containsBlank="1" containsNumber="1" containsInteger="1" minValue="0" maxValue="1"/>
    </cacheField>
    <cacheField name="7 bed pr" numFmtId="0">
      <sharedItems containsString="0" containsBlank="1" containsNumber="1" containsInteger="1" minValue="0" maxValue="1"/>
    </cacheField>
    <cacheField name="Units Proposed" numFmtId="0">
      <sharedItems containsString="0" containsBlank="1" containsNumber="1" containsInteger="1" minValue="0" maxValue="222"/>
    </cacheField>
    <cacheField name="0 bed net" numFmtId="0">
      <sharedItems containsString="0" containsBlank="1" containsNumber="1" containsInteger="1" minValue="0" maxValue="2"/>
    </cacheField>
    <cacheField name="1 bed net" numFmtId="0">
      <sharedItems containsString="0" containsBlank="1" containsNumber="1" containsInteger="1" minValue="-11" maxValue="58"/>
    </cacheField>
    <cacheField name="2 bed net" numFmtId="0">
      <sharedItems containsString="0" containsBlank="1" containsNumber="1" containsInteger="1" minValue="-3" maxValue="79"/>
    </cacheField>
    <cacheField name="3 bed net" numFmtId="0">
      <sharedItems containsString="0" containsBlank="1" containsNumber="1" containsInteger="1" minValue="-3" maxValue="85"/>
    </cacheField>
    <cacheField name="4 bed net" numFmtId="0">
      <sharedItems containsString="0" containsBlank="1" containsNumber="1" containsInteger="1" minValue="-1" maxValue="22"/>
    </cacheField>
    <cacheField name="5 bed net" numFmtId="0">
      <sharedItems containsString="0" containsBlank="1" containsNumber="1" containsInteger="1" minValue="-1" maxValue="6"/>
    </cacheField>
    <cacheField name="6 bed net" numFmtId="0">
      <sharedItems containsString="0" containsBlank="1" containsNumber="1" containsInteger="1" minValue="-1" maxValue="1"/>
    </cacheField>
    <cacheField name="7 bed net" numFmtId="0">
      <sharedItems containsString="0" containsBlank="1" containsNumber="1" containsInteger="1" minValue="-1" maxValue="1"/>
    </cacheField>
    <cacheField name="Net Dwellings" numFmtId="0">
      <sharedItems containsString="0" containsBlank="1" containsNumber="1" containsInteger="1" minValue="-10" maxValue="350"/>
    </cacheField>
    <cacheField name="Large Site Completion" numFmtId="0">
      <sharedItems containsBlank="1"/>
    </cacheField>
    <cacheField name="2017/18 ( R)" numFmtId="0">
      <sharedItems containsString="0" containsBlank="1" containsNumber="1" containsInteger="1" minValue="-10" maxValue="128"/>
    </cacheField>
    <cacheField name="2018/19 ( C)" numFmtId="0">
      <sharedItems containsString="0" containsBlank="1" containsNumber="1" minValue="-3" maxValue="86"/>
    </cacheField>
    <cacheField name="2019/20 (1)" numFmtId="164">
      <sharedItems containsSemiMixedTypes="0" containsString="0" containsNumber="1" minValue="-1.6666666666666667" maxValue="57.5"/>
    </cacheField>
    <cacheField name="2020/21 (2)" numFmtId="164">
      <sharedItems containsSemiMixedTypes="0" containsString="0" containsNumber="1" minValue="-1.6666666666666667" maxValue="74"/>
    </cacheField>
    <cacheField name="2021/22 (3)" numFmtId="164">
      <sharedItems containsSemiMixedTypes="0" containsString="0" containsNumber="1" minValue="-1.6666666666666667" maxValue="74"/>
    </cacheField>
    <cacheField name="2022/23 (4)" numFmtId="164">
      <sharedItems containsSemiMixedTypes="0" containsString="0" containsNumber="1" minValue="0" maxValue="75"/>
    </cacheField>
    <cacheField name="2023/24 (5)" numFmtId="164">
      <sharedItems containsSemiMixedTypes="0" containsString="0" containsNumber="1" minValue="0" maxValue="75"/>
    </cacheField>
    <cacheField name="5 year supply" numFmtId="0">
      <sharedItems containsMixedTypes="1" containsNumber="1" containsInteger="1" minValue="0" maxValue="0"/>
    </cacheField>
    <cacheField name="2024/25 (6)" numFmtId="164">
      <sharedItems containsSemiMixedTypes="0" containsString="0" containsNumber="1" minValue="0" maxValue="204"/>
    </cacheField>
    <cacheField name="2025/26 (7)" numFmtId="164">
      <sharedItems containsSemiMixedTypes="0" containsString="0" containsNumber="1" minValue="0" maxValue="204"/>
    </cacheField>
    <cacheField name="2026/27 (8)" numFmtId="164">
      <sharedItems containsSemiMixedTypes="0" containsString="0" containsNumber="1" minValue="0" maxValue="204"/>
    </cacheField>
    <cacheField name="2027/28 (9)" numFmtId="164">
      <sharedItems containsSemiMixedTypes="0" containsString="0" containsNumber="1" minValue="0" maxValue="204"/>
    </cacheField>
    <cacheField name="2028 /29 (10)" numFmtId="164">
      <sharedItems containsSemiMixedTypes="0" containsString="0" containsNumber="1" minValue="0" maxValue="204"/>
    </cacheField>
    <cacheField name="Ward" numFmtId="0">
      <sharedItems containsBlank="1"/>
    </cacheField>
    <cacheField name="Green_Belt"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lliams, Chris" refreshedDate="43392.506625694441" createdVersion="4" refreshedVersion="4" minRefreshableVersion="3" recordCount="455">
  <cacheSource type="worksheet">
    <worksheetSource ref="A1:BG456" sheet="Data"/>
  </cacheSource>
  <cacheFields count="59">
    <cacheField name="Planning Ref" numFmtId="0">
      <sharedItems containsBlank="1"/>
    </cacheField>
    <cacheField name="Development Category" numFmtId="0">
      <sharedItems containsBlank="1" count="6">
        <s v="CHU"/>
        <s v="CON"/>
        <s v="NEW"/>
        <s v="EXT"/>
        <s v="MIX"/>
        <m/>
      </sharedItems>
    </cacheField>
    <cacheField name="Application Type" numFmtId="0">
      <sharedItems containsBlank="1" count="3">
        <m/>
        <s v="PA"/>
        <s v="Identified Site 5 year"/>
      </sharedItems>
    </cacheField>
    <cacheField name="Address" numFmtId="0">
      <sharedItems containsBlank="1"/>
    </cacheField>
    <cacheField name="Proposal" numFmtId="0">
      <sharedItems containsBlank="1"/>
    </cacheField>
    <cacheField name="Start Date" numFmtId="0">
      <sharedItems containsNonDate="0" containsDate="1" containsString="0" containsBlank="1" minDate="2006-11-01T00:00:00" maxDate="2018-08-02T00:00:00"/>
    </cacheField>
    <cacheField name="Completion Date" numFmtId="0">
      <sharedItems containsNonDate="0" containsDate="1" containsString="0" containsBlank="1" minDate="2017-04-01T00:00:00" maxDate="2018-11-02T00:00:00"/>
    </cacheField>
    <cacheField name="Site Status" numFmtId="0">
      <sharedItems containsBlank="1" count="6">
        <s v="01. Completion"/>
        <s v="02. Under Construction"/>
        <s v="03. Not Started"/>
        <s v="04. Identified Site"/>
        <s v="07. Small Sites Trend"/>
        <m/>
      </sharedItems>
    </cacheField>
    <cacheField name="Tenure" numFmtId="0">
      <sharedItems containsBlank="1" count="6">
        <s v="Open Market"/>
        <s v="Affordable Rent"/>
        <s v="Intermediate"/>
        <s v="Affordable"/>
        <s v="Unknown"/>
        <m/>
      </sharedItems>
    </cacheField>
    <cacheField name="PA_NewDwellPr" numFmtId="0">
      <sharedItems containsString="0" containsBlank="1" containsNumber="1" containsInteger="1" minValue="0" maxValue="35"/>
    </cacheField>
    <cacheField name="5YHLS Tests" numFmtId="0">
      <sharedItems containsBlank="1"/>
    </cacheField>
    <cacheField name="Easting" numFmtId="0">
      <sharedItems containsString="0" containsBlank="1" containsNumber="1" containsInteger="1" minValue="512288" maxValue="522786"/>
    </cacheField>
    <cacheField name="Northing" numFmtId="0">
      <sharedItems containsString="0" containsBlank="1" containsNumber="1" containsInteger="1" minValue="168615" maxValue="178040"/>
    </cacheField>
    <cacheField name="0 bed ex" numFmtId="0">
      <sharedItems containsString="0" containsBlank="1" containsNumber="1" containsInteger="1" minValue="0" maxValue="0"/>
    </cacheField>
    <cacheField name="1 bed ex" numFmtId="0">
      <sharedItems containsString="0" containsBlank="1" containsNumber="1" containsInteger="1" minValue="0" maxValue="11"/>
    </cacheField>
    <cacheField name="2 bed ex" numFmtId="0">
      <sharedItems containsString="0" containsBlank="1" containsNumber="1" containsInteger="1" minValue="0" maxValue="3"/>
    </cacheField>
    <cacheField name="3 bed ex" numFmtId="0">
      <sharedItems containsString="0" containsBlank="1" containsNumber="1" containsInteger="1" minValue="0" maxValue="4"/>
    </cacheField>
    <cacheField name="4 bed ex" numFmtId="0">
      <sharedItems containsString="0" containsBlank="1"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0">
      <sharedItems containsString="0" containsBlank="1" containsNumber="1" containsInteger="1" minValue="0" maxValue="15"/>
    </cacheField>
    <cacheField name="0 bed pr" numFmtId="0">
      <sharedItems containsString="0" containsBlank="1" containsNumber="1" containsInteger="1" minValue="0" maxValue="2"/>
    </cacheField>
    <cacheField name="1 bed pr" numFmtId="0">
      <sharedItems containsString="0" containsBlank="1" containsNumber="1" containsInteger="1" minValue="0" maxValue="58"/>
    </cacheField>
    <cacheField name="2 bed pr" numFmtId="0">
      <sharedItems containsString="0" containsBlank="1" containsNumber="1" containsInteger="1" minValue="0" maxValue="79"/>
    </cacheField>
    <cacheField name="3 bed pr" numFmtId="0">
      <sharedItems containsString="0" containsBlank="1" containsNumber="1" containsInteger="1" minValue="0" maxValue="85"/>
    </cacheField>
    <cacheField name="4 bed pr" numFmtId="0">
      <sharedItems containsString="0" containsBlank="1" containsNumber="1" containsInteger="1" minValue="0" maxValue="22"/>
    </cacheField>
    <cacheField name="5 bed pr" numFmtId="0">
      <sharedItems containsString="0" containsBlank="1" containsNumber="1" containsInteger="1" minValue="0" maxValue="6"/>
    </cacheField>
    <cacheField name="6 bed pr" numFmtId="0">
      <sharedItems containsString="0" containsBlank="1" containsNumber="1" containsInteger="1" minValue="0" maxValue="1"/>
    </cacheField>
    <cacheField name="7 bed pr" numFmtId="0">
      <sharedItems containsString="0" containsBlank="1" containsNumber="1" containsInteger="1" minValue="0" maxValue="1"/>
    </cacheField>
    <cacheField name="Units Proposed" numFmtId="0">
      <sharedItems containsString="0" containsBlank="1" containsNumber="1" containsInteger="1" minValue="0" maxValue="222"/>
    </cacheField>
    <cacheField name="0 bed net" numFmtId="0">
      <sharedItems containsString="0" containsBlank="1" containsNumber="1" containsInteger="1" minValue="0" maxValue="2"/>
    </cacheField>
    <cacheField name="1 bed net" numFmtId="0">
      <sharedItems containsString="0" containsBlank="1" containsNumber="1" containsInteger="1" minValue="-11" maxValue="58"/>
    </cacheField>
    <cacheField name="2 bed net" numFmtId="0">
      <sharedItems containsString="0" containsBlank="1" containsNumber="1" containsInteger="1" minValue="-3" maxValue="79"/>
    </cacheField>
    <cacheField name="3 bed net" numFmtId="0">
      <sharedItems containsString="0" containsBlank="1" containsNumber="1" containsInteger="1" minValue="-3" maxValue="85"/>
    </cacheField>
    <cacheField name="4 bed net" numFmtId="0">
      <sharedItems containsString="0" containsBlank="1" containsNumber="1" containsInteger="1" minValue="-1" maxValue="22"/>
    </cacheField>
    <cacheField name="5 bed net" numFmtId="0">
      <sharedItems containsString="0" containsBlank="1" containsNumber="1" containsInteger="1" minValue="-1" maxValue="6"/>
    </cacheField>
    <cacheField name="6 bed net" numFmtId="0">
      <sharedItems containsString="0" containsBlank="1" containsNumber="1" containsInteger="1" minValue="-1" maxValue="1"/>
    </cacheField>
    <cacheField name="7 bed net" numFmtId="0">
      <sharedItems containsString="0" containsBlank="1" containsNumber="1" containsInteger="1" minValue="-1" maxValue="1"/>
    </cacheField>
    <cacheField name="Net Dwellings" numFmtId="0">
      <sharedItems containsString="0" containsBlank="1" containsNumber="1" containsInteger="1" minValue="-10" maxValue="350"/>
    </cacheField>
    <cacheField name="Large Site Completion" numFmtId="0">
      <sharedItems containsBlank="1"/>
    </cacheField>
    <cacheField name="2017/18 ( R)" numFmtId="0">
      <sharedItems containsString="0" containsBlank="1" containsNumber="1" containsInteger="1" minValue="-10" maxValue="128"/>
    </cacheField>
    <cacheField name="2018/19 ( C)" numFmtId="0">
      <sharedItems containsString="0" containsBlank="1" containsNumber="1" minValue="-3" maxValue="86"/>
    </cacheField>
    <cacheField name="2019/20 (1)" numFmtId="164">
      <sharedItems containsString="0" containsBlank="1" containsNumber="1" minValue="-1.6666666666666667" maxValue="57.5"/>
    </cacheField>
    <cacheField name="2020/21 (2)" numFmtId="0">
      <sharedItems containsString="0" containsBlank="1" containsNumber="1" minValue="-1.6666666666666667" maxValue="74"/>
    </cacheField>
    <cacheField name="2021/22 (3)" numFmtId="0">
      <sharedItems containsString="0" containsBlank="1" containsNumber="1" minValue="-1.6666666666666667" maxValue="74"/>
    </cacheField>
    <cacheField name="2022/23 (4)" numFmtId="0">
      <sharedItems containsString="0" containsBlank="1" containsNumber="1" minValue="0" maxValue="75"/>
    </cacheField>
    <cacheField name="2023/24 (5)" numFmtId="0">
      <sharedItems containsString="0" containsBlank="1" containsNumber="1" minValue="0" maxValue="75"/>
    </cacheField>
    <cacheField name="5 year supply" numFmtId="0">
      <sharedItems containsBlank="1" containsMixedTypes="1" containsNumber="1" containsInteger="1" minValue="0" maxValue="0"/>
    </cacheField>
    <cacheField name="2024/25 (6)" numFmtId="0">
      <sharedItems containsSemiMixedTypes="0" containsString="0" containsNumber="1" minValue="0" maxValue="411"/>
    </cacheField>
    <cacheField name="2025/26 (7)" numFmtId="0">
      <sharedItems containsSemiMixedTypes="0" containsString="0" containsNumber="1" minValue="0" maxValue="411"/>
    </cacheField>
    <cacheField name="2026/27 (8)" numFmtId="0">
      <sharedItems containsSemiMixedTypes="0" containsString="0" containsNumber="1" minValue="0" maxValue="411"/>
    </cacheField>
    <cacheField name="2027/28 (9)" numFmtId="0">
      <sharedItems containsSemiMixedTypes="0" containsString="0" containsNumber="1" minValue="0" maxValue="411"/>
    </cacheField>
    <cacheField name="2028 /29 (10)" numFmtId="0">
      <sharedItems containsSemiMixedTypes="0" containsString="0" containsNumber="1" minValue="0" maxValue="411"/>
    </cacheField>
    <cacheField name="Ward" numFmtId="0">
      <sharedItems containsBlank="1" count="19">
        <s v="Hampton"/>
        <s v="Heathfield"/>
        <s v="Ham, Petersham and Richmond Riverside"/>
        <s v="West Twickenham"/>
        <s v="South Twickenham"/>
        <s v="Barnes"/>
        <s v="Teddington"/>
        <s v="St. Margarets and North Twickenham"/>
        <s v="North Richmond"/>
        <s v="Fulwell and Hampton Hill"/>
        <s v="Hampton Wick"/>
        <s v="Twickenham Riverside"/>
        <s v="South Richmond"/>
        <s v="East Sheen"/>
        <s v="Hampton North"/>
        <s v="Kew"/>
        <s v="Mortlake and Barnes Common"/>
        <s v="Whitton"/>
        <m/>
      </sharedItems>
    </cacheField>
    <cacheField name="Green_Belt" numFmtId="0">
      <sharedItems containsBlank="1"/>
    </cacheField>
    <cacheField name="Mixed_Land_Use" numFmtId="0">
      <sharedItems containsBlank="1"/>
    </cacheField>
    <cacheField name="Town_Centre" numFmtId="0">
      <sharedItems containsBlank="1"/>
    </cacheField>
    <cacheField name="TP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lliams, Chris" refreshedDate="43392.506635995371" createdVersion="4" refreshedVersion="4" minRefreshableVersion="3" recordCount="454">
  <cacheSource type="worksheet">
    <worksheetSource ref="A1:BG455" sheet="Data"/>
  </cacheSource>
  <cacheFields count="59">
    <cacheField name="Planning Ref" numFmtId="0">
      <sharedItems/>
    </cacheField>
    <cacheField name="Development Category" numFmtId="0">
      <sharedItems containsBlank="1" count="6">
        <s v="CHU"/>
        <s v="CON"/>
        <s v="NEW"/>
        <s v="EXT"/>
        <s v="MIX"/>
        <m/>
      </sharedItems>
    </cacheField>
    <cacheField name="Application Type" numFmtId="0">
      <sharedItems containsBlank="1" count="3">
        <m/>
        <s v="PA"/>
        <s v="Identified Site 5 year"/>
      </sharedItems>
    </cacheField>
    <cacheField name="Address" numFmtId="0">
      <sharedItems/>
    </cacheField>
    <cacheField name="Proposal" numFmtId="0">
      <sharedItems containsBlank="1"/>
    </cacheField>
    <cacheField name="Start Date" numFmtId="0">
      <sharedItems containsNonDate="0" containsDate="1" containsString="0" containsBlank="1" minDate="2006-11-01T00:00:00" maxDate="2018-08-02T00:00:00"/>
    </cacheField>
    <cacheField name="Completion Date" numFmtId="0">
      <sharedItems containsNonDate="0" containsDate="1" containsString="0" containsBlank="1" minDate="2017-04-01T00:00:00" maxDate="2018-11-02T00:00:00"/>
    </cacheField>
    <cacheField name="Site Status" numFmtId="0">
      <sharedItems count="5">
        <s v="01. Completion"/>
        <s v="02. Under Construction"/>
        <s v="03. Not Started"/>
        <s v="04. Identified Site"/>
        <s v="07. Small Sites Trend"/>
      </sharedItems>
    </cacheField>
    <cacheField name="Tenure" numFmtId="0">
      <sharedItems count="5">
        <s v="Open Market"/>
        <s v="Affordable Rent"/>
        <s v="Intermediate"/>
        <s v="Affordable"/>
        <s v="Unknown"/>
      </sharedItems>
    </cacheField>
    <cacheField name="PA_NewDwellPr" numFmtId="0">
      <sharedItems containsString="0" containsBlank="1" containsNumber="1" containsInteger="1" minValue="0" maxValue="35"/>
    </cacheField>
    <cacheField name="5YHLS Tests" numFmtId="0">
      <sharedItems containsBlank="1" count="2">
        <m/>
        <s v="X"/>
      </sharedItems>
    </cacheField>
    <cacheField name="Easting" numFmtId="0">
      <sharedItems containsString="0" containsBlank="1" containsNumber="1" containsInteger="1" minValue="512288" maxValue="522786"/>
    </cacheField>
    <cacheField name="Northing" numFmtId="0">
      <sharedItems containsString="0" containsBlank="1" containsNumber="1" containsInteger="1" minValue="168615" maxValue="178040"/>
    </cacheField>
    <cacheField name="0 bed ex" numFmtId="0">
      <sharedItems containsString="0" containsBlank="1" containsNumber="1" containsInteger="1" minValue="0" maxValue="0"/>
    </cacheField>
    <cacheField name="1 bed ex" numFmtId="0">
      <sharedItems containsString="0" containsBlank="1" containsNumber="1" containsInteger="1" minValue="0" maxValue="11"/>
    </cacheField>
    <cacheField name="2 bed ex" numFmtId="0">
      <sharedItems containsString="0" containsBlank="1" containsNumber="1" containsInteger="1" minValue="0" maxValue="3"/>
    </cacheField>
    <cacheField name="3 bed ex" numFmtId="0">
      <sharedItems containsString="0" containsBlank="1" containsNumber="1" containsInteger="1" minValue="0" maxValue="4"/>
    </cacheField>
    <cacheField name="4 bed ex" numFmtId="0">
      <sharedItems containsString="0" containsBlank="1" containsNumber="1" containsInteger="1" minValue="0" maxValue="2"/>
    </cacheField>
    <cacheField name="5 bed ex" numFmtId="0">
      <sharedItems containsString="0" containsBlank="1" containsNumber="1" containsInteger="1" minValue="0" maxValue="1"/>
    </cacheField>
    <cacheField name="6 bed ex" numFmtId="0">
      <sharedItems containsString="0" containsBlank="1" containsNumber="1" containsInteger="1" minValue="0" maxValue="1"/>
    </cacheField>
    <cacheField name="7 bed ex" numFmtId="0">
      <sharedItems containsString="0" containsBlank="1" containsNumber="1" containsInteger="1" minValue="0" maxValue="1"/>
    </cacheField>
    <cacheField name="Units Existing" numFmtId="0">
      <sharedItems containsString="0" containsBlank="1" containsNumber="1" containsInteger="1" minValue="0" maxValue="15"/>
    </cacheField>
    <cacheField name="0 bed pr" numFmtId="0">
      <sharedItems containsString="0" containsBlank="1" containsNumber="1" containsInteger="1" minValue="0" maxValue="2"/>
    </cacheField>
    <cacheField name="1 bed pr" numFmtId="0">
      <sharedItems containsString="0" containsBlank="1" containsNumber="1" containsInteger="1" minValue="0" maxValue="58"/>
    </cacheField>
    <cacheField name="2 bed pr" numFmtId="0">
      <sharedItems containsString="0" containsBlank="1" containsNumber="1" containsInteger="1" minValue="0" maxValue="79"/>
    </cacheField>
    <cacheField name="3 bed pr" numFmtId="0">
      <sharedItems containsString="0" containsBlank="1" containsNumber="1" containsInteger="1" minValue="0" maxValue="85"/>
    </cacheField>
    <cacheField name="4 bed pr" numFmtId="0">
      <sharedItems containsString="0" containsBlank="1" containsNumber="1" containsInteger="1" minValue="0" maxValue="22"/>
    </cacheField>
    <cacheField name="5 bed pr" numFmtId="0">
      <sharedItems containsString="0" containsBlank="1" containsNumber="1" containsInteger="1" minValue="0" maxValue="6"/>
    </cacheField>
    <cacheField name="6 bed pr" numFmtId="0">
      <sharedItems containsString="0" containsBlank="1" containsNumber="1" containsInteger="1" minValue="0" maxValue="1"/>
    </cacheField>
    <cacheField name="7 bed pr" numFmtId="0">
      <sharedItems containsString="0" containsBlank="1" containsNumber="1" containsInteger="1" minValue="0" maxValue="1"/>
    </cacheField>
    <cacheField name="Units Proposed" numFmtId="0">
      <sharedItems containsString="0" containsBlank="1" containsNumber="1" containsInteger="1" minValue="0" maxValue="222"/>
    </cacheField>
    <cacheField name="0 bed net" numFmtId="0">
      <sharedItems containsString="0" containsBlank="1" containsNumber="1" containsInteger="1" minValue="0" maxValue="2"/>
    </cacheField>
    <cacheField name="1 bed net" numFmtId="0">
      <sharedItems containsString="0" containsBlank="1" containsNumber="1" containsInteger="1" minValue="-11" maxValue="58"/>
    </cacheField>
    <cacheField name="2 bed net" numFmtId="0">
      <sharedItems containsString="0" containsBlank="1" containsNumber="1" containsInteger="1" minValue="-3" maxValue="79"/>
    </cacheField>
    <cacheField name="3 bed net" numFmtId="0">
      <sharedItems containsString="0" containsBlank="1" containsNumber="1" containsInteger="1" minValue="-3" maxValue="85"/>
    </cacheField>
    <cacheField name="4 bed net" numFmtId="0">
      <sharedItems containsString="0" containsBlank="1" containsNumber="1" containsInteger="1" minValue="-1" maxValue="22"/>
    </cacheField>
    <cacheField name="5 bed net" numFmtId="0">
      <sharedItems containsString="0" containsBlank="1" containsNumber="1" containsInteger="1" minValue="-1" maxValue="6"/>
    </cacheField>
    <cacheField name="6 bed net" numFmtId="0">
      <sharedItems containsString="0" containsBlank="1" containsNumber="1" containsInteger="1" minValue="-1" maxValue="1"/>
    </cacheField>
    <cacheField name="7 bed net" numFmtId="0">
      <sharedItems containsString="0" containsBlank="1" containsNumber="1" containsInteger="1" minValue="-1" maxValue="1"/>
    </cacheField>
    <cacheField name="Net Dwellings" numFmtId="0">
      <sharedItems containsString="0" containsBlank="1" containsNumber="1" containsInteger="1" minValue="-10" maxValue="350"/>
    </cacheField>
    <cacheField name="Large Site Completion" numFmtId="0">
      <sharedItems containsBlank="1" count="2">
        <m/>
        <s v="Y"/>
      </sharedItems>
    </cacheField>
    <cacheField name="2017/18 ( R)" numFmtId="0">
      <sharedItems containsString="0" containsBlank="1" containsNumber="1" containsInteger="1" minValue="-10" maxValue="128"/>
    </cacheField>
    <cacheField name="2018/19 ( C)" numFmtId="0">
      <sharedItems containsString="0" containsBlank="1" containsNumber="1" minValue="-3" maxValue="86"/>
    </cacheField>
    <cacheField name="2019/20 (1)" numFmtId="164">
      <sharedItems containsSemiMixedTypes="0" containsString="0" containsNumber="1" minValue="-1.6666666666666667" maxValue="57.5"/>
    </cacheField>
    <cacheField name="2020/21 (2)" numFmtId="164">
      <sharedItems containsSemiMixedTypes="0" containsString="0" containsNumber="1" minValue="-1.6666666666666667" maxValue="74"/>
    </cacheField>
    <cacheField name="2021/22 (3)" numFmtId="164">
      <sharedItems containsSemiMixedTypes="0" containsString="0" containsNumber="1" minValue="-1.6666666666666667" maxValue="74"/>
    </cacheField>
    <cacheField name="2022/23 (4)" numFmtId="164">
      <sharedItems containsSemiMixedTypes="0" containsString="0" containsNumber="1" minValue="0" maxValue="75"/>
    </cacheField>
    <cacheField name="2023/24 (5)" numFmtId="164">
      <sharedItems containsSemiMixedTypes="0" containsString="0" containsNumber="1" minValue="0" maxValue="75"/>
    </cacheField>
    <cacheField name="5 year supply" numFmtId="0">
      <sharedItems containsMixedTypes="1" containsNumber="1" containsInteger="1" minValue="0" maxValue="0" count="2">
        <n v="0"/>
        <s v="Y"/>
      </sharedItems>
    </cacheField>
    <cacheField name="2024/25 (6)" numFmtId="164">
      <sharedItems containsSemiMixedTypes="0" containsString="0" containsNumber="1" minValue="0" maxValue="204"/>
    </cacheField>
    <cacheField name="2025/26 (7)" numFmtId="164">
      <sharedItems containsSemiMixedTypes="0" containsString="0" containsNumber="1" minValue="0" maxValue="204"/>
    </cacheField>
    <cacheField name="2026/27 (8)" numFmtId="164">
      <sharedItems containsSemiMixedTypes="0" containsString="0" containsNumber="1" minValue="0" maxValue="204"/>
    </cacheField>
    <cacheField name="2027/28 (9)" numFmtId="164">
      <sharedItems containsSemiMixedTypes="0" containsString="0" containsNumber="1" minValue="0" maxValue="204"/>
    </cacheField>
    <cacheField name="2028 /29 (10)" numFmtId="164">
      <sharedItems containsSemiMixedTypes="0" containsString="0" containsNumber="1" minValue="0" maxValue="204"/>
    </cacheField>
    <cacheField name="Ward" numFmtId="0">
      <sharedItems containsBlank="1" count="19">
        <s v="Hampton"/>
        <s v="Heathfield"/>
        <s v="Ham, Petersham and Richmond Riverside"/>
        <s v="West Twickenham"/>
        <s v="South Twickenham"/>
        <s v="Barnes"/>
        <s v="Teddington"/>
        <s v="St. Margarets and North Twickenham"/>
        <s v="North Richmond"/>
        <s v="Fulwell and Hampton Hill"/>
        <s v="Hampton Wick"/>
        <s v="Twickenham Riverside"/>
        <s v="South Richmond"/>
        <s v="East Sheen"/>
        <s v="Hampton North"/>
        <s v="Kew"/>
        <s v="Mortlake and Barnes Common"/>
        <s v="Whitton"/>
        <m/>
      </sharedItems>
    </cacheField>
    <cacheField name="Green_Belt" numFmtId="0">
      <sharedItems containsBlank="1"/>
    </cacheField>
    <cacheField name="Mixed_Land_Use" numFmtId="0">
      <sharedItems containsBlank="1" count="19">
        <s v="Station Road"/>
        <m/>
        <s v="Twickenham Green"/>
        <s v="Hampton Wick"/>
        <s v="Thames Street"/>
        <s v="High Street"/>
        <s v="Stanley Road"/>
        <s v="Kew Road"/>
        <s v="St Margarets"/>
        <s v="White Hart lane"/>
        <s v="White Hart Lane/Mortlake H"/>
        <s v="Castelnau"/>
        <s v="Sheen Road"/>
        <s v="Hampton Road"/>
        <s v="Church Road/Castelnau"/>
        <s v="Sandycombe Road North"/>
        <s v="Kew Gardens Station"/>
        <s v="Oldfield Road"/>
        <s v="Mortlake"/>
      </sharedItems>
    </cacheField>
    <cacheField name="Town_Centre" numFmtId="0">
      <sharedItems containsBlank="1" count="6">
        <m/>
        <s v="Twickenham"/>
        <s v="Teddington"/>
        <s v="East Sheen"/>
        <s v="Richmond"/>
        <s v="Whitton"/>
      </sharedItems>
    </cacheField>
    <cacheField name="TPA" numFmtId="0">
      <sharedItems containsBlank="1" count="2">
        <m/>
        <s v="Thames Policy Are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4">
  <r>
    <s v="04/3088/COU"/>
    <s v="CHU"/>
    <m/>
    <s v="Rear Of 70-76 Station Road_x000d_Hampton_x000d_Richmond Upon Thames_x000d_TW12 2AX_x000d_"/>
    <s v="Change of Use of ground and first  Floors from Acid Bath House to form Self Contained Two Bedroom Flat."/>
    <d v="2006-11-01T00:00:00"/>
    <d v="2017-04-01T00:00:00"/>
    <x v="0"/>
    <x v="0"/>
    <m/>
    <m/>
    <n v="513733"/>
    <n v="169709"/>
    <m/>
    <m/>
    <m/>
    <m/>
    <m/>
    <m/>
    <m/>
    <m/>
    <n v="0"/>
    <m/>
    <m/>
    <n v="1"/>
    <m/>
    <m/>
    <m/>
    <m/>
    <m/>
    <n v="1"/>
    <n v="0"/>
    <n v="0"/>
    <n v="1"/>
    <n v="0"/>
    <n v="0"/>
    <n v="0"/>
    <n v="0"/>
    <n v="0"/>
    <n v="1"/>
    <m/>
    <n v="1"/>
    <n v="0"/>
    <n v="0"/>
    <n v="0"/>
    <n v="0"/>
    <n v="0"/>
    <n v="0"/>
    <n v="0"/>
    <n v="0"/>
    <n v="0"/>
    <n v="0"/>
    <n v="0"/>
    <n v="0"/>
    <s v="Hampton"/>
    <m/>
  </r>
  <r>
    <s v="07/1624/FUL"/>
    <s v="CHU"/>
    <m/>
    <s v="Rear Of_x000d_70 - 74 Station Road_x000d_Hampton_x000d_Middlesex_x000d_TW12 2AX_x000d_"/>
    <s v="Change of use of former first floor showroom/store to form a self contained 2 bed flat with dormer window. Change of use of ground floor premises and first floor showroom into two self contained 1 bed flats with alterations to form new windows."/>
    <d v="2007-07-31T00:00:00"/>
    <d v="2017-04-01T00:00:00"/>
    <x v="0"/>
    <x v="0"/>
    <m/>
    <m/>
    <n v="513733"/>
    <n v="169743"/>
    <m/>
    <m/>
    <m/>
    <m/>
    <m/>
    <m/>
    <m/>
    <m/>
    <n v="0"/>
    <m/>
    <n v="2"/>
    <n v="1"/>
    <m/>
    <m/>
    <m/>
    <m/>
    <m/>
    <n v="3"/>
    <n v="0"/>
    <n v="2"/>
    <n v="1"/>
    <n v="0"/>
    <n v="0"/>
    <n v="0"/>
    <n v="0"/>
    <n v="0"/>
    <n v="3"/>
    <m/>
    <n v="3"/>
    <n v="0"/>
    <n v="0"/>
    <n v="0"/>
    <n v="0"/>
    <n v="0"/>
    <n v="0"/>
    <n v="0"/>
    <n v="0"/>
    <n v="0"/>
    <n v="0"/>
    <n v="0"/>
    <n v="0"/>
    <s v="Hampton"/>
    <m/>
  </r>
  <r>
    <s v="07/2346/FUL"/>
    <s v="CON"/>
    <m/>
    <s v="62 Mill Farm Crescent_x000d_Whitton_x000d_Middlesex_x000d_TW4 5PG_x000d_"/>
    <s v="Conversion of house into three units incorporating: one studio unit, one 1-bedroom unit,one 3-bedroom unit. Rear Extension And Associated Parking, Refuse And Cycle Storage Facilities."/>
    <d v="2008-07-15T00:00:00"/>
    <d v="2018-06-27T00:00:00"/>
    <x v="1"/>
    <x v="0"/>
    <m/>
    <m/>
    <n v="512461"/>
    <n v="173391"/>
    <m/>
    <m/>
    <m/>
    <n v="1"/>
    <m/>
    <m/>
    <m/>
    <m/>
    <n v="1"/>
    <n v="1"/>
    <n v="1"/>
    <m/>
    <n v="1"/>
    <m/>
    <m/>
    <m/>
    <m/>
    <n v="3"/>
    <n v="1"/>
    <n v="1"/>
    <n v="0"/>
    <n v="0"/>
    <n v="0"/>
    <n v="0"/>
    <n v="0"/>
    <n v="0"/>
    <n v="2"/>
    <m/>
    <m/>
    <n v="2"/>
    <n v="0"/>
    <n v="0"/>
    <n v="0"/>
    <n v="0"/>
    <n v="0"/>
    <n v="0"/>
    <n v="0"/>
    <n v="0"/>
    <n v="0"/>
    <n v="0"/>
    <n v="0"/>
    <s v="Heathfield"/>
    <m/>
  </r>
  <r>
    <s v="07/3348/FUL"/>
    <s v="NEW"/>
    <m/>
    <s v="289 Petersham Road_x000d_Richmond_x000d_Surrey_x000d_TW10 7DA_x000d_"/>
    <s v="Demolition of existing house and outbuildings, construction of 3 houses."/>
    <d v="2012-08-17T00:00:00"/>
    <m/>
    <x v="1"/>
    <x v="0"/>
    <m/>
    <s v="X"/>
    <n v="517856"/>
    <n v="172364"/>
    <m/>
    <m/>
    <m/>
    <m/>
    <n v="0"/>
    <m/>
    <m/>
    <m/>
    <n v="0"/>
    <m/>
    <n v="0"/>
    <m/>
    <m/>
    <n v="1"/>
    <m/>
    <m/>
    <m/>
    <n v="1"/>
    <n v="0"/>
    <n v="0"/>
    <n v="0"/>
    <n v="0"/>
    <n v="1"/>
    <n v="0"/>
    <n v="0"/>
    <n v="0"/>
    <n v="1"/>
    <m/>
    <n v="0"/>
    <n v="0"/>
    <n v="0"/>
    <n v="0"/>
    <n v="0"/>
    <n v="0"/>
    <n v="0"/>
    <n v="0"/>
    <n v="0"/>
    <n v="0"/>
    <n v="0"/>
    <n v="0"/>
    <n v="0"/>
    <s v="Ham, Petersham and Richmond Riverside"/>
    <m/>
  </r>
  <r>
    <s v="07/3512/FUL"/>
    <s v="NEW"/>
    <m/>
    <s v="64 Ormond Avenue_x000d_Hampton_x000d_Middlesex_x000d_TW12 2RX_x000d_"/>
    <s v="Demolition of an existing bungalow and construction of two new residential units. Separate entrance will be provided to both dwellings. The developments two main levels: above lower ground and a built out roof area underneath a pitch roof."/>
    <d v="2011-01-25T00:00:00"/>
    <m/>
    <x v="1"/>
    <x v="0"/>
    <m/>
    <s v="X"/>
    <n v="513713"/>
    <n v="169858"/>
    <m/>
    <m/>
    <m/>
    <n v="1"/>
    <m/>
    <m/>
    <m/>
    <m/>
    <n v="1"/>
    <m/>
    <n v="1"/>
    <m/>
    <m/>
    <n v="1"/>
    <m/>
    <m/>
    <m/>
    <n v="2"/>
    <n v="0"/>
    <n v="1"/>
    <n v="0"/>
    <n v="-1"/>
    <n v="1"/>
    <n v="0"/>
    <n v="0"/>
    <n v="0"/>
    <n v="1"/>
    <m/>
    <n v="0"/>
    <n v="0"/>
    <n v="0"/>
    <n v="0"/>
    <n v="0"/>
    <n v="0"/>
    <n v="0"/>
    <n v="0"/>
    <n v="0"/>
    <n v="0"/>
    <n v="0"/>
    <n v="0"/>
    <n v="0"/>
    <s v="Hampton"/>
    <m/>
  </r>
  <r>
    <s v="08/0225/FUL"/>
    <s v="NEW"/>
    <m/>
    <s v="Pouparts Yard And Land Rear Of 84A_x000d_Hampton Road_x000d_Twickenham_x000d_Middlesex_x000d__x000d_"/>
    <s v="Demolition of Pouparts Yard workshop and the erection of a mixed use development comprising 9 No. residential units and 348 square metres of commercial floor space with associated parking and landscaping."/>
    <d v="2012-12-06T00:00:00"/>
    <d v="2018-08-31T00:00:00"/>
    <x v="1"/>
    <x v="0"/>
    <m/>
    <m/>
    <n v="514981"/>
    <n v="172687"/>
    <m/>
    <m/>
    <m/>
    <m/>
    <m/>
    <m/>
    <m/>
    <m/>
    <n v="0"/>
    <m/>
    <n v="3"/>
    <n v="5"/>
    <n v="1"/>
    <m/>
    <m/>
    <m/>
    <m/>
    <n v="9"/>
    <n v="0"/>
    <n v="3"/>
    <n v="5"/>
    <n v="1"/>
    <n v="0"/>
    <n v="0"/>
    <n v="0"/>
    <n v="0"/>
    <n v="9"/>
    <m/>
    <n v="0"/>
    <n v="9"/>
    <n v="0"/>
    <n v="0"/>
    <n v="0"/>
    <n v="0"/>
    <n v="0"/>
    <n v="0"/>
    <n v="0"/>
    <n v="0"/>
    <n v="0"/>
    <n v="0"/>
    <n v="0"/>
    <s v="West Twickenham"/>
    <m/>
  </r>
  <r>
    <s v="08/1069/EXT"/>
    <s v="NEW"/>
    <m/>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0"/>
    <m/>
    <m/>
    <n v="515496"/>
    <n v="173109"/>
    <n v="0"/>
    <n v="0"/>
    <n v="0"/>
    <n v="0"/>
    <n v="0"/>
    <n v="0"/>
    <n v="0"/>
    <n v="0"/>
    <n v="0"/>
    <n v="0"/>
    <n v="0"/>
    <n v="6"/>
    <n v="0"/>
    <n v="0"/>
    <n v="0"/>
    <n v="0"/>
    <n v="0"/>
    <n v="6"/>
    <n v="0"/>
    <n v="0"/>
    <n v="6"/>
    <n v="0"/>
    <n v="0"/>
    <n v="0"/>
    <n v="0"/>
    <n v="0"/>
    <n v="6"/>
    <m/>
    <n v="6"/>
    <n v="0"/>
    <n v="0"/>
    <n v="0"/>
    <n v="0"/>
    <n v="0"/>
    <n v="0"/>
    <n v="0"/>
    <n v="0"/>
    <n v="0"/>
    <n v="0"/>
    <n v="0"/>
    <n v="0"/>
    <s v="South Twickenham"/>
    <m/>
  </r>
  <r>
    <s v="08/1069/EXT"/>
    <s v="NEW"/>
    <m/>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1"/>
    <m/>
    <m/>
    <n v="515496"/>
    <n v="173109"/>
    <n v="0"/>
    <m/>
    <m/>
    <m/>
    <m/>
    <m/>
    <m/>
    <m/>
    <n v="0"/>
    <m/>
    <n v="2"/>
    <m/>
    <m/>
    <m/>
    <m/>
    <m/>
    <m/>
    <n v="2"/>
    <n v="0"/>
    <n v="2"/>
    <n v="0"/>
    <n v="0"/>
    <n v="0"/>
    <n v="0"/>
    <n v="0"/>
    <n v="0"/>
    <n v="2"/>
    <m/>
    <n v="2"/>
    <n v="0"/>
    <n v="0"/>
    <n v="0"/>
    <n v="0"/>
    <n v="0"/>
    <n v="0"/>
    <n v="0"/>
    <n v="0"/>
    <n v="0"/>
    <n v="0"/>
    <n v="0"/>
    <n v="0"/>
    <s v="South Twickenham"/>
    <m/>
  </r>
  <r>
    <s v="08/1760/EXT"/>
    <s v="NEW"/>
    <m/>
    <s v="St Pauls School_x000d_Lonsdale Road_x000d_Barnes_x000d_London_x000d_SW13 9JT_x000d_"/>
    <s v="Application for a new planning permission to replace the extant planning permission 08/1760/OUT: 'Demolition of most of existing School buildings. Outline permission for the refurbishment of the sports hall and construction of a maximum of 36,090m2 f"/>
    <d v="2011-10-01T00:00:00"/>
    <m/>
    <x v="1"/>
    <x v="0"/>
    <m/>
    <m/>
    <n v="522437"/>
    <n v="178040"/>
    <m/>
    <n v="8"/>
    <n v="2"/>
    <n v="4"/>
    <n v="1"/>
    <m/>
    <m/>
    <m/>
    <n v="15"/>
    <m/>
    <n v="7"/>
    <n v="5"/>
    <n v="6"/>
    <m/>
    <m/>
    <m/>
    <m/>
    <n v="18"/>
    <n v="0"/>
    <n v="-1"/>
    <n v="3"/>
    <n v="2"/>
    <n v="-1"/>
    <n v="0"/>
    <n v="0"/>
    <n v="0"/>
    <n v="3"/>
    <m/>
    <n v="0"/>
    <n v="0"/>
    <n v="3"/>
    <n v="0"/>
    <n v="0"/>
    <n v="0"/>
    <n v="0"/>
    <s v="Y"/>
    <n v="0"/>
    <n v="0"/>
    <n v="0"/>
    <n v="0"/>
    <n v="0"/>
    <s v="Barnes"/>
    <m/>
  </r>
  <r>
    <s v="08/3097/NMA"/>
    <s v="EXT"/>
    <m/>
    <s v="18 Petersham Road_x000d_Richmond_x000d_TW10 6UW_x000d_"/>
    <s v="Erection of additional floor (including mezzanine level) on top of existing building to form seven residential units (4 x 1bed flats, 1 x 2 bed flat and 2 x 3 bed flats) with car parking facilities and alterations to front and rear elevations of exis"/>
    <d v="2015-02-01T00:00:00"/>
    <d v="2017-07-01T00:00:00"/>
    <x v="0"/>
    <x v="0"/>
    <m/>
    <m/>
    <n v="517983"/>
    <n v="174354"/>
    <m/>
    <m/>
    <m/>
    <m/>
    <m/>
    <m/>
    <m/>
    <m/>
    <n v="0"/>
    <m/>
    <n v="4"/>
    <n v="1"/>
    <n v="2"/>
    <m/>
    <m/>
    <m/>
    <m/>
    <n v="7"/>
    <n v="0"/>
    <n v="4"/>
    <n v="1"/>
    <n v="2"/>
    <n v="0"/>
    <n v="0"/>
    <n v="0"/>
    <n v="0"/>
    <n v="7"/>
    <m/>
    <n v="7"/>
    <n v="0"/>
    <n v="0"/>
    <n v="0"/>
    <n v="0"/>
    <n v="0"/>
    <n v="0"/>
    <n v="0"/>
    <n v="0"/>
    <n v="0"/>
    <n v="0"/>
    <n v="0"/>
    <n v="0"/>
    <s v="Ham, Petersham and Richmond Riverside"/>
    <m/>
  </r>
  <r>
    <s v="08/4251/FUL"/>
    <s v="NEW"/>
    <m/>
    <s v="2 Elm Grove Road_x000d_Barnes_x000d_London_x000d_SW13 0BT_x000d_"/>
    <s v="Erection of a four storey dwelling with basement in the garden of no.2 Elm Grove Road. (Previous application for 3-storey dwelling without basement approved ref DC/JCO/04/2696/FUL/FUL on 22.12.2004 - this application is identical with this previous a"/>
    <m/>
    <d v="2017-07-19T00:00:00"/>
    <x v="0"/>
    <x v="0"/>
    <m/>
    <m/>
    <n v="522338"/>
    <n v="176559"/>
    <m/>
    <m/>
    <m/>
    <m/>
    <m/>
    <m/>
    <m/>
    <m/>
    <n v="0"/>
    <m/>
    <m/>
    <n v="1"/>
    <m/>
    <m/>
    <m/>
    <m/>
    <m/>
    <n v="1"/>
    <n v="0"/>
    <n v="0"/>
    <n v="1"/>
    <n v="0"/>
    <n v="0"/>
    <n v="0"/>
    <n v="0"/>
    <n v="0"/>
    <n v="1"/>
    <m/>
    <n v="1"/>
    <n v="0"/>
    <n v="0"/>
    <n v="0"/>
    <n v="0"/>
    <n v="0"/>
    <n v="0"/>
    <n v="0"/>
    <n v="0"/>
    <n v="0"/>
    <n v="0"/>
    <n v="0"/>
    <n v="0"/>
    <s v="Barnes"/>
    <m/>
  </r>
  <r>
    <s v="09/2538/EXT"/>
    <s v="CHU"/>
    <m/>
    <s v="144 Heath Road_x000d_Twickenham_x000d_TW1 4BN_x000d_"/>
    <s v="Proposed first floor rear extension and change of use of the restaurant store room to form a self-contained 1 bed flat (Extension Of Time Application For Previously Approved Application 09/2538/FUL Dated 16/06/2010)."/>
    <d v="2016-06-24T00:00:00"/>
    <d v="2017-10-24T00:00:00"/>
    <x v="0"/>
    <x v="0"/>
    <m/>
    <m/>
    <n v="515682"/>
    <n v="173152"/>
    <m/>
    <m/>
    <m/>
    <m/>
    <m/>
    <m/>
    <m/>
    <m/>
    <n v="0"/>
    <m/>
    <n v="1"/>
    <m/>
    <m/>
    <m/>
    <m/>
    <m/>
    <m/>
    <n v="1"/>
    <n v="0"/>
    <n v="1"/>
    <n v="0"/>
    <n v="0"/>
    <n v="0"/>
    <n v="0"/>
    <n v="0"/>
    <n v="0"/>
    <n v="1"/>
    <m/>
    <n v="1"/>
    <n v="0"/>
    <n v="0"/>
    <n v="0"/>
    <n v="0"/>
    <n v="0"/>
    <n v="0"/>
    <n v="0"/>
    <n v="0"/>
    <n v="0"/>
    <n v="0"/>
    <n v="0"/>
    <n v="0"/>
    <s v="South Twickenham"/>
    <m/>
  </r>
  <r>
    <s v="10/0312/FUL"/>
    <s v="NEW"/>
    <m/>
    <s v="72 Stanley Road_x000d_Teddington_x000d__x000d_"/>
    <s v="Construction of three bedroom house and associated landscaping"/>
    <d v="2013-06-15T00:00:00"/>
    <m/>
    <x v="1"/>
    <x v="0"/>
    <m/>
    <m/>
    <n v="515372"/>
    <n v="171266"/>
    <m/>
    <m/>
    <m/>
    <m/>
    <m/>
    <m/>
    <m/>
    <m/>
    <n v="0"/>
    <m/>
    <m/>
    <m/>
    <n v="1"/>
    <m/>
    <m/>
    <m/>
    <m/>
    <n v="1"/>
    <n v="0"/>
    <n v="0"/>
    <n v="0"/>
    <n v="1"/>
    <n v="0"/>
    <n v="0"/>
    <n v="0"/>
    <n v="0"/>
    <n v="1"/>
    <m/>
    <n v="0"/>
    <n v="0"/>
    <n v="1"/>
    <n v="0"/>
    <n v="0"/>
    <n v="0"/>
    <n v="0"/>
    <s v="Y"/>
    <n v="0"/>
    <n v="0"/>
    <n v="0"/>
    <n v="0"/>
    <n v="0"/>
    <s v="Teddington"/>
    <m/>
  </r>
  <r>
    <s v="10/1026/FUL"/>
    <s v="CON"/>
    <m/>
    <s v="21 St Georges Road_x000d_Twickenham_x000d__x000d_"/>
    <s v="Change of use from 3 no. self contained flats to a single family dwelling house incorporating minor internal alterations."/>
    <d v="2013-06-13T00:00:00"/>
    <d v="2018-08-14T00:00:00"/>
    <x v="1"/>
    <x v="0"/>
    <m/>
    <m/>
    <n v="516929"/>
    <n v="174807"/>
    <m/>
    <m/>
    <m/>
    <n v="3"/>
    <m/>
    <m/>
    <m/>
    <m/>
    <n v="3"/>
    <m/>
    <m/>
    <m/>
    <m/>
    <n v="1"/>
    <m/>
    <m/>
    <m/>
    <n v="1"/>
    <n v="0"/>
    <n v="0"/>
    <n v="0"/>
    <n v="-3"/>
    <n v="1"/>
    <n v="0"/>
    <n v="0"/>
    <n v="0"/>
    <n v="-2"/>
    <m/>
    <n v="0"/>
    <n v="-2"/>
    <n v="0"/>
    <n v="0"/>
    <n v="0"/>
    <n v="0"/>
    <n v="0"/>
    <n v="0"/>
    <n v="0"/>
    <n v="0"/>
    <n v="0"/>
    <n v="0"/>
    <n v="0"/>
    <s v="St. Margarets and North Twickenham"/>
    <m/>
  </r>
  <r>
    <s v="10/1864/FUL"/>
    <s v="NEW"/>
    <m/>
    <s v="84 Whitton Road_x000d_Twickenham_x000d_TW1 1BS_x000d_"/>
    <s v="Erection of 9 residential units."/>
    <d v="2016-02-01T00:00:00"/>
    <d v="2018-07-31T00:00:00"/>
    <x v="1"/>
    <x v="0"/>
    <m/>
    <m/>
    <n v="515818"/>
    <n v="173973"/>
    <m/>
    <m/>
    <m/>
    <m/>
    <m/>
    <m/>
    <m/>
    <m/>
    <n v="0"/>
    <m/>
    <n v="3"/>
    <m/>
    <n v="6"/>
    <m/>
    <m/>
    <m/>
    <m/>
    <n v="9"/>
    <n v="0"/>
    <n v="3"/>
    <n v="0"/>
    <n v="6"/>
    <n v="0"/>
    <n v="0"/>
    <n v="0"/>
    <n v="0"/>
    <n v="9"/>
    <m/>
    <n v="0"/>
    <n v="9"/>
    <n v="0"/>
    <n v="0"/>
    <n v="0"/>
    <n v="0"/>
    <n v="0"/>
    <n v="0"/>
    <n v="0"/>
    <n v="0"/>
    <n v="0"/>
    <n v="0"/>
    <n v="0"/>
    <s v="St. Margarets and North Twickenham"/>
    <m/>
  </r>
  <r>
    <s v="10/3233/FUL"/>
    <s v="NEW"/>
    <m/>
    <s v="1 Parke Road_x000d_Barnes_x000d_London_x000d_SW13 9NF_x000d_"/>
    <s v="Demolition of existing house and construction of new house."/>
    <d v="2014-01-14T00:00:00"/>
    <d v="2017-05-26T00:00:00"/>
    <x v="0"/>
    <x v="0"/>
    <m/>
    <m/>
    <n v="522001"/>
    <n v="176910"/>
    <m/>
    <m/>
    <m/>
    <m/>
    <n v="1"/>
    <m/>
    <m/>
    <m/>
    <n v="1"/>
    <m/>
    <m/>
    <m/>
    <m/>
    <n v="1"/>
    <m/>
    <m/>
    <m/>
    <n v="1"/>
    <n v="0"/>
    <n v="0"/>
    <n v="0"/>
    <n v="0"/>
    <n v="0"/>
    <n v="0"/>
    <n v="0"/>
    <n v="0"/>
    <n v="0"/>
    <m/>
    <n v="0"/>
    <n v="0"/>
    <n v="0"/>
    <n v="0"/>
    <n v="0"/>
    <n v="0"/>
    <n v="0"/>
    <n v="0"/>
    <n v="0"/>
    <n v="0"/>
    <n v="0"/>
    <n v="0"/>
    <n v="0"/>
    <s v="Barnes"/>
    <m/>
  </r>
  <r>
    <s v="10/3421/FUL"/>
    <s v="EXT"/>
    <m/>
    <s v="3 - 5 Dee Road_x000d_Richmond_x000d__x000d_"/>
    <s v="Minor material amendment to of planning permission 10/3421/FUL (New floor above existing building to house 2, 1 bedroom flats and 1, 2 bedroom flat. Glazing to front and rear. Terraces for 2 flats to rear.) by way of removal of condition U37119 (Code"/>
    <d v="2015-05-23T00:00:00"/>
    <d v="2017-11-24T00:00:00"/>
    <x v="0"/>
    <x v="0"/>
    <m/>
    <m/>
    <n v="518751"/>
    <n v="175370"/>
    <m/>
    <m/>
    <m/>
    <m/>
    <m/>
    <m/>
    <m/>
    <m/>
    <n v="0"/>
    <m/>
    <n v="2"/>
    <n v="1"/>
    <m/>
    <m/>
    <m/>
    <m/>
    <m/>
    <n v="3"/>
    <n v="0"/>
    <n v="2"/>
    <n v="1"/>
    <n v="0"/>
    <n v="0"/>
    <n v="0"/>
    <n v="0"/>
    <n v="0"/>
    <n v="3"/>
    <m/>
    <n v="3"/>
    <m/>
    <n v="0"/>
    <n v="0"/>
    <n v="0"/>
    <n v="0"/>
    <n v="0"/>
    <n v="0"/>
    <n v="0"/>
    <n v="0"/>
    <n v="0"/>
    <n v="0"/>
    <n v="0"/>
    <s v="North Richmond"/>
    <m/>
  </r>
  <r>
    <s v="10/3494/FUL"/>
    <s v="CHU"/>
    <m/>
    <s v="107 Hampton Road_x000d_Teddington_x000d_TW12 1JQ_x000d_"/>
    <s v="Change of use of first floor into two bedroom flat. Internal/External alterations."/>
    <d v="2013-02-01T00:00:00"/>
    <d v="2017-06-27T00:00:00"/>
    <x v="0"/>
    <x v="0"/>
    <m/>
    <m/>
    <n v="514703"/>
    <n v="171217"/>
    <m/>
    <m/>
    <m/>
    <m/>
    <m/>
    <m/>
    <m/>
    <m/>
    <n v="0"/>
    <m/>
    <n v="1"/>
    <m/>
    <m/>
    <m/>
    <m/>
    <m/>
    <m/>
    <n v="1"/>
    <n v="0"/>
    <n v="1"/>
    <n v="0"/>
    <n v="0"/>
    <n v="0"/>
    <n v="0"/>
    <n v="0"/>
    <n v="0"/>
    <n v="1"/>
    <m/>
    <n v="1"/>
    <n v="0"/>
    <n v="0"/>
    <n v="0"/>
    <n v="0"/>
    <n v="0"/>
    <n v="0"/>
    <n v="0"/>
    <n v="0"/>
    <n v="0"/>
    <n v="0"/>
    <n v="0"/>
    <n v="0"/>
    <s v="Fulwell and Hampton Hill"/>
    <m/>
  </r>
  <r>
    <s v="11/0468/PS192"/>
    <s v="NEW"/>
    <m/>
    <s v="Becketts Wharf And Osbourne House_x000d_Becketts Place_x000d_Hampton Wick_x000d__x000d_"/>
    <s v="Continuing construction of block of 11 flats on site of Osbourne House under permission 07/2991/FUL after 28/02/2011 (when the permission would otherwise have expired) will be lawful."/>
    <d v="2011-03-07T00:00:00"/>
    <m/>
    <x v="1"/>
    <x v="0"/>
    <m/>
    <m/>
    <n v="517650"/>
    <n v="169624"/>
    <m/>
    <m/>
    <m/>
    <m/>
    <m/>
    <m/>
    <m/>
    <m/>
    <n v="0"/>
    <m/>
    <n v="4"/>
    <n v="7"/>
    <m/>
    <m/>
    <m/>
    <m/>
    <m/>
    <n v="11"/>
    <n v="0"/>
    <n v="4"/>
    <n v="7"/>
    <n v="0"/>
    <n v="0"/>
    <n v="0"/>
    <n v="0"/>
    <n v="0"/>
    <n v="11"/>
    <m/>
    <n v="0"/>
    <n v="11"/>
    <n v="0"/>
    <n v="0"/>
    <n v="0"/>
    <n v="0"/>
    <n v="0"/>
    <n v="0"/>
    <n v="0"/>
    <n v="0"/>
    <n v="0"/>
    <n v="0"/>
    <n v="0"/>
    <s v="Hampton Wick"/>
    <m/>
  </r>
  <r>
    <s v="11/1443/FUL"/>
    <s v="NEW"/>
    <m/>
    <s v="Twickenham Railway Station_x000d_London Road_x000d_Twickenham_x000d_TW1 1BD_x000d_"/>
    <s v="Demolition of existing station building and access gantries to the platforms and a phased redevelopment to provide; _x000d_1. Removal of existing footbridge structures, adjustment of existing platform canopies and rebuilding of a section of the London Road"/>
    <d v="2015-03-14T00:00:00"/>
    <m/>
    <x v="1"/>
    <x v="0"/>
    <m/>
    <m/>
    <n v="516095"/>
    <n v="173690"/>
    <m/>
    <m/>
    <m/>
    <m/>
    <m/>
    <m/>
    <m/>
    <m/>
    <n v="0"/>
    <m/>
    <n v="24"/>
    <n v="79"/>
    <n v="12"/>
    <m/>
    <m/>
    <m/>
    <m/>
    <n v="115"/>
    <n v="0"/>
    <n v="24"/>
    <n v="79"/>
    <n v="12"/>
    <n v="0"/>
    <n v="0"/>
    <n v="0"/>
    <n v="0"/>
    <n v="115"/>
    <m/>
    <n v="0"/>
    <n v="0"/>
    <n v="57.5"/>
    <n v="57.5"/>
    <n v="0"/>
    <n v="0"/>
    <n v="0"/>
    <s v="Y"/>
    <n v="0"/>
    <n v="0"/>
    <n v="0"/>
    <n v="0"/>
    <n v="0"/>
    <s v="St. Margarets and North Twickenham"/>
    <m/>
  </r>
  <r>
    <s v="11/2592/FUL"/>
    <s v="CHU"/>
    <m/>
    <s v="The Kings Observatory_x000d_Old Deer Park_x000d_Kew Road_x000d_Richmond_x000d_TW9 2SB_x000d_"/>
    <s v="Phase 1: Change of use and conversion of Observatory from mainly B1 office use to single C3 dwelling house with associated external/internal alterations including new services/plant, relocation of Meteorological Huts /other historic remnants within c"/>
    <d v="2016-09-01T00:00:00"/>
    <d v="2018-02-13T00:00:00"/>
    <x v="0"/>
    <x v="0"/>
    <m/>
    <m/>
    <n v="517147"/>
    <n v="175728"/>
    <m/>
    <m/>
    <n v="1"/>
    <m/>
    <m/>
    <m/>
    <m/>
    <m/>
    <n v="1"/>
    <m/>
    <m/>
    <n v="2"/>
    <m/>
    <n v="1"/>
    <m/>
    <m/>
    <m/>
    <n v="3"/>
    <n v="0"/>
    <n v="0"/>
    <n v="1"/>
    <n v="0"/>
    <n v="1"/>
    <n v="0"/>
    <n v="0"/>
    <n v="0"/>
    <n v="2"/>
    <m/>
    <n v="2"/>
    <n v="0"/>
    <n v="0"/>
    <n v="0"/>
    <n v="0"/>
    <n v="0"/>
    <n v="0"/>
    <n v="0"/>
    <n v="0"/>
    <n v="0"/>
    <n v="0"/>
    <n v="0"/>
    <n v="0"/>
    <s v="North Richmond"/>
    <m/>
  </r>
  <r>
    <s v="11/3248/FUL"/>
    <s v="NEW"/>
    <m/>
    <s v="37 Grosvenor Road_x000d_Twickenham_x000d__x000d_"/>
    <s v="Amendments to planning permission 08/4334/FUL during the course of construction to amend 3x 1 bed units of accommodation at the rear of No. 37 Grosvenor Road into 1x2 bed unit with associated internal alterations."/>
    <d v="2012-10-01T00:00:00"/>
    <m/>
    <x v="1"/>
    <x v="0"/>
    <m/>
    <m/>
    <n v="516120"/>
    <n v="173429"/>
    <m/>
    <m/>
    <m/>
    <m/>
    <m/>
    <m/>
    <m/>
    <m/>
    <n v="0"/>
    <m/>
    <n v="6"/>
    <n v="1"/>
    <m/>
    <m/>
    <m/>
    <m/>
    <m/>
    <n v="7"/>
    <n v="0"/>
    <n v="6"/>
    <n v="1"/>
    <n v="0"/>
    <n v="0"/>
    <n v="0"/>
    <n v="0"/>
    <n v="0"/>
    <n v="7"/>
    <m/>
    <n v="0"/>
    <n v="3.5"/>
    <n v="3.5"/>
    <n v="0"/>
    <n v="0"/>
    <n v="0"/>
    <n v="0"/>
    <s v="Y"/>
    <n v="0"/>
    <n v="0"/>
    <n v="0"/>
    <n v="0"/>
    <n v="0"/>
    <s v="Twickenham Riverside"/>
    <m/>
  </r>
  <r>
    <s v="11/3720/FUL"/>
    <s v="NEW"/>
    <m/>
    <s v="4 Elmfield Avenue_x000d_Teddington_x000d_TW11 8BS_x000d_"/>
    <s v="Residential redevelopment to provide two houses"/>
    <d v="2015-02-02T00:00:00"/>
    <d v="2017-04-03T00:00:00"/>
    <x v="0"/>
    <x v="0"/>
    <m/>
    <m/>
    <n v="515991"/>
    <n v="171166"/>
    <m/>
    <m/>
    <n v="1"/>
    <m/>
    <m/>
    <m/>
    <m/>
    <m/>
    <n v="1"/>
    <m/>
    <m/>
    <n v="2"/>
    <m/>
    <m/>
    <m/>
    <m/>
    <m/>
    <n v="2"/>
    <n v="0"/>
    <n v="0"/>
    <n v="1"/>
    <n v="0"/>
    <n v="0"/>
    <n v="0"/>
    <n v="0"/>
    <n v="0"/>
    <n v="1"/>
    <m/>
    <n v="1"/>
    <n v="0"/>
    <n v="0"/>
    <n v="0"/>
    <n v="0"/>
    <n v="0"/>
    <n v="0"/>
    <n v="0"/>
    <n v="0"/>
    <n v="0"/>
    <n v="0"/>
    <n v="0"/>
    <n v="0"/>
    <s v="Teddington"/>
    <m/>
  </r>
  <r>
    <s v="12/1020/FUL"/>
    <s v="CON"/>
    <m/>
    <s v="25 - 27 Thames Street_x000d_Hampton_x000d_TW12 2EW_x000d_"/>
    <s v="Conversion of ground and first floors to create of no. 25-27 which are linked internally to create the following: no. 25 convert to single dwellinghouse with loft conversion. no.27 Convert ground floor to 1 x 2 bed flat, first floor convert to 2 x 1"/>
    <d v="2016-05-01T00:00:00"/>
    <m/>
    <x v="1"/>
    <x v="0"/>
    <m/>
    <m/>
    <n v="513865"/>
    <n v="169502"/>
    <m/>
    <n v="1"/>
    <n v="1"/>
    <m/>
    <m/>
    <m/>
    <m/>
    <m/>
    <n v="2"/>
    <m/>
    <n v="3"/>
    <n v="2"/>
    <n v="1"/>
    <m/>
    <m/>
    <m/>
    <m/>
    <n v="6"/>
    <n v="0"/>
    <n v="2"/>
    <n v="1"/>
    <n v="1"/>
    <n v="0"/>
    <n v="0"/>
    <n v="0"/>
    <n v="0"/>
    <n v="4"/>
    <m/>
    <n v="0"/>
    <n v="2"/>
    <n v="2"/>
    <n v="0"/>
    <n v="0"/>
    <n v="0"/>
    <n v="0"/>
    <s v="Y"/>
    <n v="0"/>
    <n v="0"/>
    <n v="0"/>
    <n v="0"/>
    <n v="0"/>
    <s v="Hampton"/>
    <m/>
  </r>
  <r>
    <s v="12/3452/FUL"/>
    <s v="EXT"/>
    <m/>
    <s v="105 Church Road_x000d_Teddington_x000d_TW11 8QH_x000d_"/>
    <s v="Extension at ground and roof level to create an additional residential unit, to form 2 no. 1 bed flats"/>
    <d v="2017-10-01T00:00:00"/>
    <m/>
    <x v="1"/>
    <x v="0"/>
    <m/>
    <m/>
    <n v="515521"/>
    <n v="171408"/>
    <m/>
    <m/>
    <n v="1"/>
    <m/>
    <m/>
    <m/>
    <m/>
    <m/>
    <n v="1"/>
    <m/>
    <n v="2"/>
    <m/>
    <m/>
    <m/>
    <m/>
    <m/>
    <m/>
    <n v="2"/>
    <n v="0"/>
    <n v="2"/>
    <n v="-1"/>
    <n v="0"/>
    <n v="0"/>
    <n v="0"/>
    <n v="0"/>
    <n v="0"/>
    <n v="1"/>
    <m/>
    <n v="0"/>
    <n v="1"/>
    <n v="0"/>
    <n v="0"/>
    <n v="0"/>
    <n v="0"/>
    <n v="0"/>
    <n v="0"/>
    <n v="0"/>
    <n v="0"/>
    <n v="0"/>
    <n v="0"/>
    <n v="0"/>
    <s v="Fulwell and Hampton Hill"/>
    <m/>
  </r>
  <r>
    <s v="12/3650/FUL"/>
    <s v="NEW"/>
    <m/>
    <s v="Twickenham Sorting Office_x000d_London Road_x000d_Twickenham_x000d_TW1 1EE_x000d_"/>
    <s v="Demolition of existing buildings and redevelopment of the site to provide a mixed use development comprising of a 3 to 5 storey building accommodating 82 residential units (16 affordable and 66 private sale), 2 restaurant units (A3 Use Class) with ba"/>
    <d v="2014-11-01T00:00:00"/>
    <d v="2017-06-01T00:00:00"/>
    <x v="0"/>
    <x v="0"/>
    <m/>
    <m/>
    <n v="515984"/>
    <n v="173660"/>
    <m/>
    <m/>
    <m/>
    <m/>
    <m/>
    <m/>
    <m/>
    <m/>
    <n v="0"/>
    <m/>
    <m/>
    <m/>
    <n v="6"/>
    <n v="22"/>
    <m/>
    <m/>
    <m/>
    <n v="28"/>
    <n v="0"/>
    <n v="0"/>
    <n v="0"/>
    <n v="6"/>
    <n v="22"/>
    <n v="0"/>
    <n v="0"/>
    <n v="0"/>
    <n v="28"/>
    <s v="Y"/>
    <n v="28"/>
    <n v="0"/>
    <n v="0"/>
    <n v="0"/>
    <n v="0"/>
    <n v="0"/>
    <n v="0"/>
    <n v="0"/>
    <n v="0"/>
    <n v="0"/>
    <n v="0"/>
    <n v="0"/>
    <n v="0"/>
    <s v="St. Margarets and North Twickenham"/>
    <m/>
  </r>
  <r>
    <s v="12/4074/FUL"/>
    <s v="CON"/>
    <m/>
    <s v="13 Broad Street_x000d_Teddington_x000d_TW11 8QZ_x000d_"/>
    <s v="Conversion of two storey flat into 2no. single storey flats. Erection of first floor rear extension."/>
    <m/>
    <d v="2018-01-25T00:00:00"/>
    <x v="0"/>
    <x v="0"/>
    <m/>
    <m/>
    <n v="515563"/>
    <n v="170996"/>
    <m/>
    <m/>
    <n v="1"/>
    <m/>
    <m/>
    <m/>
    <m/>
    <m/>
    <n v="1"/>
    <m/>
    <n v="2"/>
    <m/>
    <m/>
    <m/>
    <m/>
    <m/>
    <m/>
    <n v="2"/>
    <n v="0"/>
    <n v="2"/>
    <n v="-1"/>
    <n v="0"/>
    <n v="0"/>
    <n v="0"/>
    <n v="0"/>
    <n v="0"/>
    <n v="1"/>
    <m/>
    <n v="1"/>
    <n v="0"/>
    <n v="0"/>
    <n v="0"/>
    <n v="0"/>
    <n v="0"/>
    <n v="0"/>
    <n v="0"/>
    <n v="0"/>
    <n v="0"/>
    <n v="0"/>
    <n v="0"/>
    <n v="0"/>
    <s v="Teddington"/>
    <m/>
  </r>
  <r>
    <s v="13/1085/FUL"/>
    <s v="NEW"/>
    <m/>
    <s v="91 Mount Ararat Road_x000d_Richmond_x000d_TW10 6PL_x000d_"/>
    <s v="Demolition of existing house and redevelopment of the site to provide a new five bedroom house with au pair suite and associated site works"/>
    <d v="2016-06-01T00:00:00"/>
    <d v="2017-12-01T00:00:00"/>
    <x v="0"/>
    <x v="0"/>
    <m/>
    <m/>
    <n v="518460"/>
    <n v="174420"/>
    <m/>
    <m/>
    <m/>
    <m/>
    <n v="1"/>
    <m/>
    <m/>
    <m/>
    <n v="1"/>
    <m/>
    <m/>
    <m/>
    <m/>
    <n v="1"/>
    <m/>
    <m/>
    <m/>
    <n v="1"/>
    <n v="0"/>
    <n v="0"/>
    <n v="0"/>
    <n v="0"/>
    <n v="0"/>
    <n v="0"/>
    <n v="0"/>
    <n v="0"/>
    <n v="0"/>
    <m/>
    <n v="0"/>
    <n v="0"/>
    <n v="0"/>
    <n v="0"/>
    <n v="0"/>
    <n v="0"/>
    <n v="0"/>
    <n v="0"/>
    <n v="0"/>
    <n v="0"/>
    <n v="0"/>
    <n v="0"/>
    <n v="0"/>
    <s v="South Richmond"/>
    <m/>
  </r>
  <r>
    <s v="13/1090/FUL"/>
    <s v="EXT"/>
    <m/>
    <s v="1 - 5 Dee Road_x000d_Richmond_x000d__x000d_"/>
    <s v="The proposal is for a new 3rd floor containing 2 new flats above 1 Dee Road, together with alterations to the elevational treatment and materials to 1-5 Dee Road. New lightwell to allow natural light and ventilation to existing basement accommodation"/>
    <d v="2015-05-23T00:00:00"/>
    <d v="2017-11-24T00:00:00"/>
    <x v="0"/>
    <x v="0"/>
    <m/>
    <m/>
    <n v="518751"/>
    <n v="175366"/>
    <m/>
    <m/>
    <m/>
    <m/>
    <m/>
    <m/>
    <m/>
    <m/>
    <n v="0"/>
    <m/>
    <m/>
    <n v="2"/>
    <m/>
    <m/>
    <m/>
    <m/>
    <m/>
    <n v="2"/>
    <n v="0"/>
    <n v="0"/>
    <n v="2"/>
    <n v="0"/>
    <n v="0"/>
    <n v="0"/>
    <n v="0"/>
    <n v="0"/>
    <n v="2"/>
    <m/>
    <n v="2"/>
    <n v="0"/>
    <n v="0"/>
    <n v="0"/>
    <n v="0"/>
    <n v="0"/>
    <n v="0"/>
    <n v="0"/>
    <n v="0"/>
    <n v="0"/>
    <n v="0"/>
    <n v="0"/>
    <n v="0"/>
    <s v="North Richmond"/>
    <m/>
  </r>
  <r>
    <s v="13/1327/FUL"/>
    <s v="CHU"/>
    <m/>
    <s v="Doughty House And Doughty Cottage_x000d_142 - 142A Richmond Hill_x000d_Richmond_x000d__x000d_"/>
    <s v="Reversion of Doughty House and Doughty Cottage, change of use from D1 gallery to a single family dwelling. New conservatory with basement below; underground car parking beneath the upper garden and linked to Doughty House; part re-construction of rea"/>
    <d v="2016-08-19T00:00:00"/>
    <m/>
    <x v="1"/>
    <x v="0"/>
    <m/>
    <s v="X"/>
    <n v="518397"/>
    <n v="173968"/>
    <m/>
    <m/>
    <m/>
    <m/>
    <n v="2"/>
    <m/>
    <m/>
    <m/>
    <n v="2"/>
    <m/>
    <m/>
    <m/>
    <m/>
    <n v="1"/>
    <m/>
    <m/>
    <m/>
    <n v="1"/>
    <n v="0"/>
    <n v="0"/>
    <n v="0"/>
    <n v="0"/>
    <n v="-1"/>
    <n v="0"/>
    <n v="0"/>
    <n v="0"/>
    <n v="-1"/>
    <m/>
    <n v="0"/>
    <n v="0"/>
    <n v="-1"/>
    <n v="0"/>
    <n v="0"/>
    <n v="0"/>
    <n v="0"/>
    <n v="0"/>
    <n v="0"/>
    <n v="0"/>
    <n v="0"/>
    <n v="0"/>
    <n v="0"/>
    <s v="Ham, Petersham and Richmond Riverside"/>
    <m/>
  </r>
  <r>
    <s v="13/2484/FUL"/>
    <s v="NEW"/>
    <m/>
    <s v="The Bungalow Annexe_x000d_Willoughby Road_x000d_Twickenham_x000d_TW1 2QH_x000d_"/>
    <s v="Demolish 'The Bungalow' and 'The Annexe' and erect one pair of semi detached five bed houses on three floors with garages, access, forecourt, bin stores, landscaping and ancillary works"/>
    <m/>
    <m/>
    <x v="2"/>
    <x v="0"/>
    <m/>
    <s v="X"/>
    <n v="517502"/>
    <n v="174565"/>
    <m/>
    <n v="1"/>
    <n v="1"/>
    <m/>
    <m/>
    <m/>
    <m/>
    <m/>
    <n v="2"/>
    <m/>
    <m/>
    <m/>
    <m/>
    <n v="2"/>
    <m/>
    <m/>
    <m/>
    <n v="2"/>
    <n v="0"/>
    <n v="-1"/>
    <n v="-1"/>
    <n v="0"/>
    <n v="2"/>
    <n v="0"/>
    <n v="0"/>
    <n v="0"/>
    <n v="0"/>
    <m/>
    <n v="0"/>
    <n v="0"/>
    <n v="0"/>
    <n v="0"/>
    <n v="0"/>
    <n v="0"/>
    <n v="0"/>
    <n v="0"/>
    <n v="0"/>
    <n v="0"/>
    <n v="0"/>
    <n v="0"/>
    <n v="0"/>
    <s v="Twickenham Riverside"/>
    <m/>
  </r>
  <r>
    <s v="13/2509/COU"/>
    <s v="CHU"/>
    <m/>
    <s v="76D Station Road_x000d_Hampton_x000d_TW12 2AX_x000d_"/>
    <s v="Change of use from Class D1 (health centre) to Class C3 (residential)."/>
    <d v="2016-05-14T00:00:00"/>
    <d v="2017-06-07T00:00:00"/>
    <x v="0"/>
    <x v="0"/>
    <m/>
    <m/>
    <n v="513714"/>
    <n v="169721"/>
    <m/>
    <m/>
    <m/>
    <m/>
    <m/>
    <m/>
    <m/>
    <m/>
    <n v="0"/>
    <m/>
    <m/>
    <n v="1"/>
    <m/>
    <m/>
    <m/>
    <m/>
    <m/>
    <n v="1"/>
    <n v="0"/>
    <n v="0"/>
    <n v="1"/>
    <n v="0"/>
    <n v="0"/>
    <n v="0"/>
    <n v="0"/>
    <n v="0"/>
    <n v="1"/>
    <m/>
    <n v="1"/>
    <n v="0"/>
    <n v="0"/>
    <n v="0"/>
    <n v="0"/>
    <n v="0"/>
    <n v="0"/>
    <n v="0"/>
    <n v="0"/>
    <n v="0"/>
    <n v="0"/>
    <n v="0"/>
    <n v="0"/>
    <s v="Hampton"/>
    <m/>
  </r>
  <r>
    <s v="13/2794/FUL"/>
    <s v="NEW"/>
    <m/>
    <s v="60 Gould Road_x000d_Twickenham_x000d__x000d_"/>
    <s v="Proposed demolition of lock up garages and storage building.  Construction of 2 No.single family dwelling houses (C3 Use Class) with associated parking and landscaping."/>
    <d v="2016-02-17T00:00:00"/>
    <d v="2017-06-16T00:00:00"/>
    <x v="0"/>
    <x v="0"/>
    <m/>
    <m/>
    <n v="515104"/>
    <n v="173292"/>
    <m/>
    <m/>
    <m/>
    <m/>
    <m/>
    <m/>
    <m/>
    <m/>
    <n v="0"/>
    <m/>
    <m/>
    <m/>
    <m/>
    <n v="2"/>
    <m/>
    <m/>
    <m/>
    <n v="2"/>
    <n v="0"/>
    <n v="0"/>
    <n v="0"/>
    <n v="0"/>
    <n v="2"/>
    <n v="0"/>
    <n v="0"/>
    <n v="0"/>
    <n v="2"/>
    <m/>
    <n v="2"/>
    <n v="0"/>
    <n v="0"/>
    <n v="0"/>
    <n v="0"/>
    <n v="0"/>
    <n v="0"/>
    <n v="0"/>
    <n v="0"/>
    <n v="0"/>
    <n v="0"/>
    <n v="0"/>
    <n v="0"/>
    <s v="South Twickenham"/>
    <m/>
  </r>
  <r>
    <s v="13/2845/P3JPA"/>
    <s v="CHU"/>
    <s v="PA"/>
    <s v="99 South Worple Way_x000d_East Sheen_x000d_London_x000d__x000d_"/>
    <s v="Change of use from class B1 (offices) to C3 (residential)."/>
    <d v="2016-04-01T00:00:00"/>
    <m/>
    <x v="1"/>
    <x v="0"/>
    <n v="6"/>
    <m/>
    <n v="520540"/>
    <n v="175748"/>
    <m/>
    <m/>
    <m/>
    <m/>
    <m/>
    <m/>
    <m/>
    <m/>
    <n v="0"/>
    <m/>
    <m/>
    <m/>
    <m/>
    <m/>
    <m/>
    <m/>
    <m/>
    <n v="0"/>
    <n v="0"/>
    <n v="0"/>
    <n v="0"/>
    <n v="0"/>
    <n v="0"/>
    <n v="0"/>
    <n v="0"/>
    <n v="0"/>
    <n v="6"/>
    <m/>
    <n v="0"/>
    <n v="3"/>
    <n v="3"/>
    <n v="0"/>
    <n v="0"/>
    <n v="0"/>
    <n v="0"/>
    <s v="Y"/>
    <n v="0"/>
    <n v="0"/>
    <n v="0"/>
    <n v="0"/>
    <n v="0"/>
    <s v="East Sheen"/>
    <m/>
  </r>
  <r>
    <s v="13/3913/P3JPA"/>
    <s v="CHU"/>
    <s v="PA"/>
    <s v="28 Barnes Avenue_x000d_Barnes_x000d_London_x000d_SW13 9AB_x000d_"/>
    <s v="Change of use from B1(a) office to C3 residential."/>
    <d v="2015-07-01T00:00:00"/>
    <m/>
    <x v="1"/>
    <x v="0"/>
    <n v="1"/>
    <m/>
    <n v="522336"/>
    <n v="177503"/>
    <m/>
    <m/>
    <m/>
    <m/>
    <m/>
    <m/>
    <m/>
    <m/>
    <n v="0"/>
    <m/>
    <m/>
    <m/>
    <m/>
    <m/>
    <m/>
    <m/>
    <m/>
    <n v="0"/>
    <n v="0"/>
    <n v="0"/>
    <n v="0"/>
    <n v="0"/>
    <n v="0"/>
    <n v="0"/>
    <n v="0"/>
    <n v="0"/>
    <n v="1"/>
    <m/>
    <n v="0"/>
    <n v="1"/>
    <n v="0"/>
    <n v="0"/>
    <n v="0"/>
    <n v="0"/>
    <n v="0"/>
    <n v="0"/>
    <n v="0"/>
    <n v="0"/>
    <n v="0"/>
    <n v="0"/>
    <n v="0"/>
    <s v="Barnes"/>
    <m/>
  </r>
  <r>
    <s v="13/3940/P3JPA"/>
    <s v="CHU"/>
    <s v="PA"/>
    <s v="2-4 Heath Road_x000d_Twickenham_x000d_TW1 4BZ_x000d_"/>
    <s v="Change of use of first floor from B1 office use to 3 x 1 bed and 1 x studio flat."/>
    <d v="2016-08-26T00:00:00"/>
    <d v="2017-07-28T00:00:00"/>
    <x v="0"/>
    <x v="0"/>
    <n v="4"/>
    <m/>
    <n v="516126"/>
    <n v="173185"/>
    <m/>
    <m/>
    <m/>
    <m/>
    <m/>
    <m/>
    <m/>
    <m/>
    <n v="0"/>
    <n v="1"/>
    <n v="3"/>
    <m/>
    <m/>
    <m/>
    <m/>
    <m/>
    <m/>
    <n v="4"/>
    <n v="1"/>
    <n v="3"/>
    <n v="0"/>
    <n v="0"/>
    <n v="0"/>
    <n v="0"/>
    <n v="0"/>
    <n v="0"/>
    <n v="4"/>
    <m/>
    <n v="4"/>
    <n v="0"/>
    <n v="0"/>
    <n v="0"/>
    <n v="0"/>
    <n v="0"/>
    <n v="0"/>
    <n v="0"/>
    <n v="0"/>
    <n v="0"/>
    <n v="0"/>
    <n v="0"/>
    <n v="0"/>
    <s v="Twickenham Riverside"/>
    <m/>
  </r>
  <r>
    <s v="13/4293/FUL"/>
    <s v="MIX"/>
    <m/>
    <s v="120 High Street_x000d_Hampton Hill_x000d_TW12 1NS_x000d_"/>
    <s v="Erection of a part two-storey/part three storey extension together with alterations and change of use of part of ground floor A1 retail use to  provide 7 X 1 bedroom and 1 X 2 bedroom flats."/>
    <d v="2015-10-01T00:00:00"/>
    <d v="2017-11-01T00:00:00"/>
    <x v="0"/>
    <x v="0"/>
    <m/>
    <m/>
    <n v="514533"/>
    <n v="171298"/>
    <m/>
    <m/>
    <n v="1"/>
    <n v="1"/>
    <m/>
    <m/>
    <m/>
    <m/>
    <n v="2"/>
    <m/>
    <n v="7"/>
    <n v="1"/>
    <m/>
    <m/>
    <m/>
    <m/>
    <m/>
    <n v="8"/>
    <n v="0"/>
    <n v="7"/>
    <n v="0"/>
    <n v="-1"/>
    <n v="0"/>
    <n v="0"/>
    <n v="0"/>
    <n v="0"/>
    <n v="6"/>
    <m/>
    <n v="6"/>
    <n v="0"/>
    <n v="0"/>
    <n v="0"/>
    <n v="0"/>
    <n v="0"/>
    <n v="0"/>
    <n v="0"/>
    <n v="0"/>
    <n v="0"/>
    <n v="0"/>
    <n v="0"/>
    <n v="0"/>
    <s v="Fulwell and Hampton Hill"/>
    <m/>
  </r>
  <r>
    <s v="13/4315/FUL"/>
    <s v="CON"/>
    <m/>
    <s v="9 Nassau Road_x000d_Barnes_x000d_London_x000d_SW13 9QF_x000d_"/>
    <s v="Division of single dwelling into two flats, loft conversion including rear dormer roof extensions and two rooflights in front roofslope."/>
    <m/>
    <m/>
    <x v="2"/>
    <x v="0"/>
    <m/>
    <m/>
    <n v="521902"/>
    <n v="176507"/>
    <m/>
    <m/>
    <m/>
    <m/>
    <n v="1"/>
    <m/>
    <m/>
    <m/>
    <n v="1"/>
    <m/>
    <n v="1"/>
    <m/>
    <m/>
    <n v="1"/>
    <m/>
    <m/>
    <m/>
    <n v="2"/>
    <n v="0"/>
    <n v="1"/>
    <n v="0"/>
    <n v="0"/>
    <n v="0"/>
    <n v="0"/>
    <n v="0"/>
    <n v="0"/>
    <n v="1"/>
    <m/>
    <n v="0"/>
    <n v="0"/>
    <n v="1"/>
    <n v="0"/>
    <n v="0"/>
    <n v="0"/>
    <n v="0"/>
    <s v="Y"/>
    <n v="0"/>
    <n v="0"/>
    <n v="0"/>
    <n v="0"/>
    <n v="0"/>
    <s v="Barnes"/>
    <m/>
  </r>
  <r>
    <s v="13/4340/FUL"/>
    <s v="CHU"/>
    <m/>
    <s v="17 The Green_x000d_Richmond_x000d_TW9 1PX_x000d_"/>
    <s v="Change of use from Class B1a (office) and Class A1 (retail) related storage use to a single dwelling house (Class C3), with associated external alterations"/>
    <d v="2017-11-24T00:00:00"/>
    <m/>
    <x v="1"/>
    <x v="0"/>
    <m/>
    <m/>
    <n v="517807"/>
    <n v="174892"/>
    <m/>
    <m/>
    <m/>
    <m/>
    <m/>
    <m/>
    <m/>
    <m/>
    <n v="0"/>
    <m/>
    <m/>
    <m/>
    <m/>
    <m/>
    <n v="1"/>
    <m/>
    <m/>
    <n v="1"/>
    <n v="0"/>
    <n v="0"/>
    <n v="0"/>
    <n v="0"/>
    <n v="0"/>
    <n v="1"/>
    <n v="0"/>
    <n v="0"/>
    <n v="1"/>
    <m/>
    <n v="0"/>
    <n v="1"/>
    <n v="0"/>
    <n v="0"/>
    <n v="0"/>
    <n v="0"/>
    <n v="0"/>
    <n v="0"/>
    <n v="0"/>
    <n v="0"/>
    <n v="0"/>
    <n v="0"/>
    <n v="0"/>
    <s v="South Richmond"/>
    <m/>
  </r>
  <r>
    <s v="13/4409/FUL"/>
    <s v="CHU"/>
    <m/>
    <s v="Royal Star And Garter Home_x000d_Richmond Hill_x000d_Richmond_x000d_TW10 6RR_x000d_"/>
    <s v="Change of use from care home (use class C2) to residential (use class C3), comprising 86 dwelling units, including reconfiguration of the listed building and minor demolition to modern additions, new basement car park and associated landscaping."/>
    <d v="2015-02-05T00:00:00"/>
    <m/>
    <x v="1"/>
    <x v="0"/>
    <m/>
    <m/>
    <n v="518424"/>
    <n v="173759"/>
    <m/>
    <m/>
    <m/>
    <m/>
    <m/>
    <m/>
    <m/>
    <m/>
    <n v="0"/>
    <m/>
    <n v="29"/>
    <n v="24"/>
    <n v="30"/>
    <n v="3"/>
    <m/>
    <m/>
    <m/>
    <n v="86"/>
    <n v="0"/>
    <n v="29"/>
    <n v="24"/>
    <n v="30"/>
    <n v="3"/>
    <n v="0"/>
    <n v="0"/>
    <n v="0"/>
    <n v="86"/>
    <m/>
    <n v="0"/>
    <n v="86"/>
    <n v="0"/>
    <n v="0"/>
    <n v="0"/>
    <n v="0"/>
    <n v="0"/>
    <n v="0"/>
    <n v="0"/>
    <n v="0"/>
    <n v="0"/>
    <n v="0"/>
    <n v="0"/>
    <s v="Ham, Petersham and Richmond Riverside"/>
    <m/>
  </r>
  <r>
    <s v="13/4414/FUL"/>
    <s v="CON"/>
    <m/>
    <s v="14 Old Deer Park Gardens_x000d_Richmond_x000d__x000d_"/>
    <s v="For the reversion of two flats to a single family dwelling house, including the construction of a new single storey extension, the enlargement and remodelling of a loft extension and the replacement of all windows."/>
    <d v="2017-03-31T00:00:00"/>
    <d v="2017-05-17T00:00:00"/>
    <x v="0"/>
    <x v="0"/>
    <m/>
    <m/>
    <n v="518334"/>
    <n v="175672"/>
    <m/>
    <n v="1"/>
    <n v="1"/>
    <m/>
    <m/>
    <m/>
    <m/>
    <m/>
    <n v="2"/>
    <m/>
    <m/>
    <m/>
    <m/>
    <n v="1"/>
    <m/>
    <m/>
    <m/>
    <n v="1"/>
    <n v="0"/>
    <n v="-1"/>
    <n v="-1"/>
    <n v="0"/>
    <n v="1"/>
    <n v="0"/>
    <n v="0"/>
    <n v="0"/>
    <n v="-1"/>
    <m/>
    <n v="-1"/>
    <n v="0"/>
    <n v="0"/>
    <n v="0"/>
    <n v="0"/>
    <n v="0"/>
    <n v="0"/>
    <n v="0"/>
    <n v="0"/>
    <n v="0"/>
    <n v="0"/>
    <n v="0"/>
    <n v="0"/>
    <s v="North Richmond"/>
    <m/>
  </r>
  <r>
    <s v="13/4609/FUL"/>
    <s v="CON"/>
    <m/>
    <s v="17 Cambrian Road_x000d_Richmond_x000d__x000d_"/>
    <s v="Reinstate the current Victorian converted house from two flats back into one single dwellinghouse. Solar panels to the rear roof pitch"/>
    <m/>
    <d v="2017-10-10T00:00:00"/>
    <x v="0"/>
    <x v="0"/>
    <m/>
    <m/>
    <n v="518715"/>
    <n v="174066"/>
    <m/>
    <n v="2"/>
    <m/>
    <m/>
    <m/>
    <m/>
    <m/>
    <m/>
    <n v="2"/>
    <m/>
    <m/>
    <m/>
    <m/>
    <n v="1"/>
    <m/>
    <m/>
    <m/>
    <n v="1"/>
    <n v="0"/>
    <n v="-2"/>
    <n v="0"/>
    <n v="0"/>
    <n v="1"/>
    <n v="0"/>
    <n v="0"/>
    <n v="0"/>
    <n v="-1"/>
    <m/>
    <n v="-1"/>
    <n v="0"/>
    <n v="0"/>
    <n v="0"/>
    <n v="0"/>
    <n v="0"/>
    <n v="0"/>
    <n v="0"/>
    <n v="0"/>
    <n v="0"/>
    <n v="0"/>
    <n v="0"/>
    <n v="0"/>
    <s v="South Richmond"/>
    <m/>
  </r>
  <r>
    <s v="13/4733/FUL"/>
    <s v="CHU"/>
    <m/>
    <s v="49 Castelnau_x000d_Barnes_x000d_London_x000d__x000d_"/>
    <s v="Change of use from 11 self-contained studio flats into a single dwellinghouse"/>
    <d v="2015-11-01T00:00:00"/>
    <d v="2017-08-01T00:00:00"/>
    <x v="0"/>
    <x v="0"/>
    <m/>
    <m/>
    <n v="522434"/>
    <n v="176961"/>
    <m/>
    <n v="11"/>
    <m/>
    <m/>
    <m/>
    <m/>
    <m/>
    <m/>
    <n v="11"/>
    <m/>
    <m/>
    <m/>
    <m/>
    <n v="1"/>
    <m/>
    <m/>
    <m/>
    <n v="1"/>
    <n v="0"/>
    <n v="-11"/>
    <n v="0"/>
    <n v="0"/>
    <n v="1"/>
    <n v="0"/>
    <n v="0"/>
    <n v="0"/>
    <n v="-10"/>
    <m/>
    <n v="-10"/>
    <n v="0"/>
    <n v="0"/>
    <n v="0"/>
    <n v="0"/>
    <n v="0"/>
    <n v="0"/>
    <n v="0"/>
    <n v="0"/>
    <n v="0"/>
    <n v="0"/>
    <n v="0"/>
    <n v="0"/>
    <s v="Barnes"/>
    <m/>
  </r>
  <r>
    <s v="13/4790/FUL"/>
    <s v="NEW"/>
    <m/>
    <s v="5 Chestnut Avenue_x000d_Hampton_x000d_TW12 2NY_x000d_"/>
    <s v="Construction of a pair of three storey, semi detached three/four bedroom houses on site of recently demolished bungalow."/>
    <d v="2012-06-11T00:00:00"/>
    <m/>
    <x v="1"/>
    <x v="0"/>
    <m/>
    <m/>
    <n v="513223"/>
    <n v="170169"/>
    <m/>
    <m/>
    <m/>
    <n v="1"/>
    <m/>
    <m/>
    <m/>
    <m/>
    <n v="1"/>
    <m/>
    <m/>
    <m/>
    <m/>
    <n v="2"/>
    <m/>
    <m/>
    <m/>
    <n v="2"/>
    <n v="0"/>
    <n v="0"/>
    <n v="0"/>
    <n v="-1"/>
    <n v="2"/>
    <n v="0"/>
    <n v="0"/>
    <n v="0"/>
    <n v="1"/>
    <m/>
    <n v="0"/>
    <n v="1"/>
    <n v="0"/>
    <n v="0"/>
    <n v="0"/>
    <n v="0"/>
    <n v="0"/>
    <n v="0"/>
    <n v="0"/>
    <n v="0"/>
    <n v="0"/>
    <n v="0"/>
    <n v="0"/>
    <s v="Hampton"/>
    <m/>
  </r>
  <r>
    <s v="14/0010/P3JPA"/>
    <s v="CHU"/>
    <s v="PA"/>
    <s v="7 Elmtree Road_x000d_Teddington_x000d_TW11 8ST_x000d_"/>
    <s v="Change of use from B1 office use to C3 residential (use as single residential dwelling)"/>
    <m/>
    <d v="2017-09-01T00:00:00"/>
    <x v="0"/>
    <x v="0"/>
    <n v="0"/>
    <m/>
    <n v="515389"/>
    <n v="171460"/>
    <m/>
    <m/>
    <n v="1"/>
    <m/>
    <m/>
    <m/>
    <m/>
    <m/>
    <n v="1"/>
    <m/>
    <m/>
    <m/>
    <n v="1"/>
    <m/>
    <m/>
    <m/>
    <m/>
    <n v="1"/>
    <n v="0"/>
    <n v="0"/>
    <n v="-1"/>
    <n v="1"/>
    <n v="0"/>
    <n v="0"/>
    <n v="0"/>
    <n v="0"/>
    <n v="0"/>
    <m/>
    <n v="0"/>
    <n v="0"/>
    <n v="0"/>
    <n v="0"/>
    <n v="0"/>
    <n v="0"/>
    <n v="0"/>
    <n v="0"/>
    <n v="0"/>
    <n v="0"/>
    <n v="0"/>
    <n v="0"/>
    <n v="0"/>
    <s v="Fulwell and Hampton Hill"/>
    <m/>
  </r>
  <r>
    <s v="14/0157/FUL"/>
    <s v="NEW"/>
    <m/>
    <s v="Lockcorp House_x000d_75 Norcutt Road_x000d_Twickenham_x000d_TW2 6SR_x000d_"/>
    <s v="Demolition of the existing light industrial building and replacement with a detached three-storey building (with accommodation in roof) to provide 9 No.flats (all affordable housing) together with 6 off-street car parking spaces and associated amenit"/>
    <m/>
    <m/>
    <x v="2"/>
    <x v="1"/>
    <m/>
    <s v="X"/>
    <n v="515337"/>
    <n v="173383"/>
    <m/>
    <m/>
    <m/>
    <m/>
    <m/>
    <m/>
    <m/>
    <m/>
    <n v="0"/>
    <m/>
    <n v="5"/>
    <n v="3"/>
    <n v="1"/>
    <m/>
    <m/>
    <m/>
    <m/>
    <n v="9"/>
    <n v="0"/>
    <n v="5"/>
    <n v="3"/>
    <n v="1"/>
    <n v="0"/>
    <n v="0"/>
    <n v="0"/>
    <n v="0"/>
    <n v="9"/>
    <m/>
    <n v="0"/>
    <n v="0"/>
    <n v="3"/>
    <n v="3"/>
    <n v="3"/>
    <n v="0"/>
    <n v="0"/>
    <n v="0"/>
    <n v="0"/>
    <n v="0"/>
    <n v="0"/>
    <n v="0"/>
    <n v="0"/>
    <s v="South Twickenham"/>
    <m/>
  </r>
  <r>
    <s v="14/0174/P3JPA"/>
    <s v="CHU"/>
    <s v="PA"/>
    <s v="Block C_x000d_1 - 26 Orchard Road_x000d_Richmond_x000d__x000d_"/>
    <s v="Conversion of units 9, 10 and 14 on 2nd floor (Block C) from B1 office use to C3 residential use (2 apartments)."/>
    <d v="2014-11-12T00:00:00"/>
    <d v="2018-03-01T00:00:00"/>
    <x v="0"/>
    <x v="0"/>
    <n v="2"/>
    <m/>
    <n v="519196"/>
    <n v="175620"/>
    <m/>
    <m/>
    <m/>
    <m/>
    <m/>
    <m/>
    <m/>
    <m/>
    <n v="0"/>
    <m/>
    <n v="1"/>
    <n v="1"/>
    <m/>
    <m/>
    <m/>
    <m/>
    <m/>
    <n v="2"/>
    <n v="0"/>
    <n v="1"/>
    <n v="1"/>
    <n v="0"/>
    <n v="0"/>
    <n v="0"/>
    <n v="0"/>
    <n v="0"/>
    <n v="2"/>
    <m/>
    <n v="2"/>
    <n v="0"/>
    <n v="0"/>
    <n v="0"/>
    <n v="0"/>
    <n v="0"/>
    <n v="0"/>
    <n v="0"/>
    <n v="0"/>
    <n v="0"/>
    <n v="0"/>
    <n v="0"/>
    <n v="0"/>
    <s v="North Richmond"/>
    <m/>
  </r>
  <r>
    <s v="14/0363/P3JPA"/>
    <s v="CHU"/>
    <s v="PA"/>
    <s v="Block C_x000d_1 - 26 Orchard Road_x000d_Richmond_x000d__x000d_"/>
    <s v="Change of use of units 3, 4 &amp; 8 on the first floor (Block C) from offices (B1) to residential (C3) (2 apartments)"/>
    <d v="2014-11-12T00:00:00"/>
    <d v="2018-03-01T00:00:00"/>
    <x v="0"/>
    <x v="0"/>
    <n v="2"/>
    <m/>
    <n v="519196"/>
    <n v="175620"/>
    <m/>
    <m/>
    <m/>
    <m/>
    <m/>
    <m/>
    <m/>
    <m/>
    <n v="0"/>
    <m/>
    <n v="1"/>
    <n v="1"/>
    <m/>
    <m/>
    <m/>
    <m/>
    <m/>
    <n v="2"/>
    <n v="0"/>
    <n v="1"/>
    <n v="1"/>
    <n v="0"/>
    <n v="0"/>
    <n v="0"/>
    <n v="0"/>
    <n v="0"/>
    <n v="2"/>
    <m/>
    <n v="2"/>
    <n v="0"/>
    <n v="0"/>
    <n v="0"/>
    <n v="0"/>
    <n v="0"/>
    <n v="0"/>
    <n v="0"/>
    <n v="0"/>
    <n v="0"/>
    <n v="0"/>
    <n v="0"/>
    <n v="0"/>
    <s v="North Richmond"/>
    <m/>
  </r>
  <r>
    <s v="14/0453/P3JPA"/>
    <s v="CHU"/>
    <s v="PA"/>
    <s v="Block C_x000d_1 - 26 Orchard Road_x000d_Richmond_x000d__x000d_"/>
    <s v="Conversion of units 11, 12 and 13 on 2nd floor (Block C) from B1 office use to C3 residential use (3 apartments)."/>
    <d v="2014-11-12T00:00:00"/>
    <d v="2018-03-01T00:00:00"/>
    <x v="0"/>
    <x v="0"/>
    <n v="3"/>
    <m/>
    <n v="519196"/>
    <n v="175620"/>
    <m/>
    <m/>
    <m/>
    <m/>
    <m/>
    <m/>
    <m/>
    <m/>
    <n v="0"/>
    <m/>
    <n v="3"/>
    <m/>
    <m/>
    <m/>
    <m/>
    <m/>
    <m/>
    <n v="3"/>
    <n v="0"/>
    <n v="3"/>
    <n v="0"/>
    <n v="0"/>
    <n v="0"/>
    <n v="0"/>
    <n v="0"/>
    <n v="0"/>
    <n v="3"/>
    <m/>
    <n v="3"/>
    <n v="0"/>
    <n v="0"/>
    <n v="0"/>
    <n v="0"/>
    <n v="0"/>
    <n v="0"/>
    <n v="0"/>
    <n v="0"/>
    <n v="0"/>
    <n v="0"/>
    <n v="0"/>
    <n v="0"/>
    <s v="North Richmond"/>
    <m/>
  </r>
  <r>
    <s v="14/0484/P3JPA"/>
    <s v="CHU"/>
    <s v="PA"/>
    <s v="4 Latimer Road_x000d_Teddington_x000d_TW11 8QA_x000d_"/>
    <s v="Change of use from B1 (office use) to C3 residential use 1 x 2 bed dwellinghouse)"/>
    <m/>
    <m/>
    <x v="2"/>
    <x v="0"/>
    <n v="1"/>
    <m/>
    <n v="515652"/>
    <n v="171261"/>
    <m/>
    <m/>
    <m/>
    <m/>
    <m/>
    <m/>
    <m/>
    <m/>
    <n v="0"/>
    <m/>
    <m/>
    <m/>
    <m/>
    <m/>
    <m/>
    <m/>
    <m/>
    <n v="0"/>
    <n v="0"/>
    <n v="0"/>
    <n v="0"/>
    <n v="0"/>
    <n v="0"/>
    <n v="0"/>
    <n v="0"/>
    <n v="0"/>
    <n v="1"/>
    <m/>
    <n v="0"/>
    <n v="0"/>
    <n v="0.33333333333333331"/>
    <n v="0.33333333333333331"/>
    <n v="0.33333333333333331"/>
    <n v="0"/>
    <n v="0"/>
    <s v="Y"/>
    <n v="0"/>
    <n v="0"/>
    <n v="0"/>
    <n v="0"/>
    <n v="0"/>
    <s v="Teddington"/>
    <m/>
  </r>
  <r>
    <s v="14/0599/P3JPA"/>
    <s v="CHU"/>
    <s v="PA"/>
    <s v="9 Hanworth Road_x000d_Hampton_x000d_TW12 3DH"/>
    <s v="Change of use of ground floor offices (B1) to residential (C3)"/>
    <d v="2014-09-01T00:00:00"/>
    <m/>
    <x v="1"/>
    <x v="0"/>
    <n v="1"/>
    <s v="X"/>
    <n v="513841"/>
    <n v="170798"/>
    <m/>
    <m/>
    <m/>
    <m/>
    <m/>
    <m/>
    <m/>
    <m/>
    <n v="0"/>
    <m/>
    <m/>
    <m/>
    <m/>
    <m/>
    <m/>
    <m/>
    <m/>
    <n v="0"/>
    <n v="0"/>
    <n v="0"/>
    <n v="0"/>
    <n v="0"/>
    <n v="0"/>
    <n v="0"/>
    <n v="0"/>
    <n v="0"/>
    <n v="1"/>
    <m/>
    <n v="0"/>
    <n v="0"/>
    <n v="1"/>
    <n v="0"/>
    <n v="0"/>
    <n v="0"/>
    <n v="0"/>
    <n v="0"/>
    <n v="0"/>
    <n v="0"/>
    <n v="0"/>
    <n v="0"/>
    <n v="0"/>
    <s v="Hampton North"/>
    <m/>
  </r>
  <r>
    <s v="14/0676/FUL"/>
    <s v="NEW"/>
    <m/>
    <s v="36 Lonsdale Road_x000d_Barnes_x000d_London_x000d_SW13 9EB_x000d_"/>
    <s v="Demolition of single storey garden building and erection of a two storey, 3 bedroom dwelling"/>
    <m/>
    <m/>
    <x v="2"/>
    <x v="0"/>
    <m/>
    <m/>
    <n v="522672"/>
    <n v="177849"/>
    <m/>
    <m/>
    <m/>
    <m/>
    <m/>
    <m/>
    <m/>
    <m/>
    <n v="0"/>
    <m/>
    <m/>
    <m/>
    <n v="1"/>
    <m/>
    <m/>
    <m/>
    <m/>
    <n v="1"/>
    <n v="0"/>
    <n v="0"/>
    <n v="0"/>
    <n v="1"/>
    <n v="0"/>
    <n v="0"/>
    <n v="0"/>
    <n v="0"/>
    <n v="1"/>
    <m/>
    <n v="0"/>
    <n v="0"/>
    <n v="1"/>
    <n v="0"/>
    <n v="0"/>
    <n v="0"/>
    <n v="0"/>
    <s v="Y"/>
    <n v="0"/>
    <n v="0"/>
    <n v="0"/>
    <n v="0"/>
    <n v="0"/>
    <s v="Barnes"/>
    <m/>
  </r>
  <r>
    <s v="14/0790/FUL"/>
    <s v="CHU"/>
    <m/>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d v="2018-03-01T00:00:00"/>
    <x v="0"/>
    <x v="0"/>
    <m/>
    <m/>
    <n v="517592"/>
    <n v="169473"/>
    <m/>
    <m/>
    <m/>
    <m/>
    <m/>
    <m/>
    <m/>
    <m/>
    <n v="0"/>
    <m/>
    <m/>
    <n v="3"/>
    <m/>
    <m/>
    <m/>
    <m/>
    <m/>
    <n v="3"/>
    <n v="0"/>
    <n v="0"/>
    <n v="3"/>
    <n v="0"/>
    <n v="0"/>
    <n v="0"/>
    <n v="0"/>
    <n v="0"/>
    <n v="3"/>
    <m/>
    <n v="3"/>
    <n v="0"/>
    <n v="0"/>
    <n v="0"/>
    <n v="0"/>
    <n v="0"/>
    <n v="0"/>
    <n v="0"/>
    <n v="0"/>
    <n v="0"/>
    <n v="0"/>
    <n v="0"/>
    <n v="0"/>
    <s v="Hampton Wick"/>
    <m/>
  </r>
  <r>
    <s v="14/0790/FUL"/>
    <s v="CHU"/>
    <m/>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m/>
    <x v="1"/>
    <x v="0"/>
    <m/>
    <m/>
    <n v="517592"/>
    <n v="169473"/>
    <m/>
    <m/>
    <m/>
    <m/>
    <m/>
    <m/>
    <m/>
    <m/>
    <n v="0"/>
    <m/>
    <m/>
    <m/>
    <n v="2"/>
    <n v="1"/>
    <m/>
    <m/>
    <m/>
    <n v="3"/>
    <n v="0"/>
    <n v="0"/>
    <n v="0"/>
    <n v="2"/>
    <n v="1"/>
    <n v="0"/>
    <n v="0"/>
    <n v="0"/>
    <n v="3"/>
    <m/>
    <n v="0"/>
    <n v="3"/>
    <n v="0"/>
    <n v="0"/>
    <n v="0"/>
    <n v="0"/>
    <n v="0"/>
    <n v="0"/>
    <n v="0"/>
    <n v="0"/>
    <n v="0"/>
    <n v="0"/>
    <n v="0"/>
    <s v="Hampton Wick"/>
    <m/>
  </r>
  <r>
    <s v="14/1094/FUL"/>
    <s v="CHU"/>
    <m/>
    <s v="323 - 325 Staines Road_x000d_Twickenham_x000d__x000d_"/>
    <s v="Change of use of ground floor of 323 Staines Road from residential (Class C3) to doctors surgery (Class D1); erection of 2 storey side extension and single storey rear extension to 323 Staines Road; creation of 1 x1 bed flat at first floor of 323 Sta"/>
    <d v="2016-03-01T00:00:00"/>
    <d v="2017-04-21T00:00:00"/>
    <x v="0"/>
    <x v="0"/>
    <m/>
    <m/>
    <n v="514178"/>
    <n v="172443"/>
    <m/>
    <m/>
    <m/>
    <n v="1"/>
    <m/>
    <m/>
    <m/>
    <m/>
    <n v="1"/>
    <m/>
    <n v="3"/>
    <m/>
    <m/>
    <m/>
    <m/>
    <m/>
    <m/>
    <n v="3"/>
    <n v="0"/>
    <n v="3"/>
    <n v="0"/>
    <n v="-1"/>
    <n v="0"/>
    <n v="0"/>
    <n v="0"/>
    <n v="0"/>
    <n v="2"/>
    <m/>
    <n v="2"/>
    <n v="0"/>
    <n v="0"/>
    <n v="0"/>
    <n v="0"/>
    <n v="0"/>
    <n v="0"/>
    <n v="0"/>
    <n v="0"/>
    <n v="0"/>
    <n v="0"/>
    <n v="0"/>
    <n v="0"/>
    <s v="West Twickenham"/>
    <m/>
  </r>
  <r>
    <s v="14/1217/FUL"/>
    <s v="CHU"/>
    <m/>
    <s v="1 Church Terrace_x000d_Richmond_x000d_TW10 6SE_x000d_"/>
    <s v="Change of use from office (Class B1) to single family dwelling (Class C3), rear dormers, internal and external alterations, front boundary gate and railings."/>
    <m/>
    <m/>
    <x v="2"/>
    <x v="0"/>
    <m/>
    <m/>
    <n v="517955"/>
    <n v="174763"/>
    <m/>
    <m/>
    <m/>
    <m/>
    <m/>
    <m/>
    <m/>
    <m/>
    <n v="0"/>
    <m/>
    <m/>
    <m/>
    <m/>
    <n v="1"/>
    <m/>
    <m/>
    <m/>
    <n v="1"/>
    <n v="0"/>
    <n v="0"/>
    <n v="0"/>
    <n v="0"/>
    <n v="1"/>
    <n v="0"/>
    <n v="0"/>
    <n v="0"/>
    <n v="1"/>
    <m/>
    <n v="0"/>
    <n v="0.5"/>
    <n v="0.5"/>
    <n v="0"/>
    <n v="0"/>
    <n v="0"/>
    <n v="0"/>
    <s v="Y"/>
    <n v="0"/>
    <n v="0"/>
    <n v="0"/>
    <n v="0"/>
    <n v="0"/>
    <s v="South Richmond"/>
    <m/>
  </r>
  <r>
    <s v="14/1407/P3JPA"/>
    <s v="CHU"/>
    <s v="PA"/>
    <s v="1A Church Road_x000d_Teddington_x000d_TW11 8PF_x000d_"/>
    <s v="Change of use from B1 office use to C3 residential (1x 1 bed unit to ground floor)"/>
    <m/>
    <m/>
    <x v="2"/>
    <x v="0"/>
    <n v="1"/>
    <m/>
    <n v="515728"/>
    <n v="171032"/>
    <m/>
    <m/>
    <m/>
    <m/>
    <m/>
    <m/>
    <m/>
    <m/>
    <n v="0"/>
    <m/>
    <m/>
    <m/>
    <m/>
    <m/>
    <m/>
    <m/>
    <m/>
    <n v="0"/>
    <n v="0"/>
    <n v="0"/>
    <n v="0"/>
    <n v="0"/>
    <n v="0"/>
    <n v="0"/>
    <n v="0"/>
    <n v="0"/>
    <n v="1"/>
    <m/>
    <n v="0"/>
    <n v="0.5"/>
    <n v="0.5"/>
    <n v="0"/>
    <n v="0"/>
    <n v="0"/>
    <n v="0"/>
    <s v="Y"/>
    <n v="0"/>
    <n v="0"/>
    <n v="0"/>
    <n v="0"/>
    <n v="0"/>
    <s v="Teddington"/>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0"/>
    <m/>
    <m/>
    <n v="519650"/>
    <n v="177074"/>
    <m/>
    <m/>
    <m/>
    <m/>
    <m/>
    <m/>
    <m/>
    <m/>
    <n v="0"/>
    <m/>
    <n v="58"/>
    <n v="68"/>
    <n v="2"/>
    <m/>
    <m/>
    <m/>
    <m/>
    <n v="128"/>
    <n v="0"/>
    <n v="58"/>
    <n v="68"/>
    <n v="2"/>
    <n v="0"/>
    <n v="0"/>
    <n v="0"/>
    <n v="0"/>
    <n v="128"/>
    <s v="Y"/>
    <n v="128"/>
    <n v="0"/>
    <n v="0"/>
    <n v="0"/>
    <n v="0"/>
    <n v="0"/>
    <n v="0"/>
    <n v="0"/>
    <n v="0"/>
    <n v="0"/>
    <n v="0"/>
    <n v="0"/>
    <n v="0"/>
    <s v="Kew"/>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1"/>
    <m/>
    <m/>
    <n v="519650"/>
    <n v="177074"/>
    <m/>
    <m/>
    <m/>
    <m/>
    <m/>
    <m/>
    <m/>
    <m/>
    <n v="0"/>
    <m/>
    <n v="0"/>
    <n v="0"/>
    <n v="1"/>
    <m/>
    <m/>
    <m/>
    <m/>
    <n v="1"/>
    <n v="0"/>
    <n v="0"/>
    <n v="0"/>
    <n v="1"/>
    <n v="0"/>
    <n v="0"/>
    <n v="0"/>
    <n v="0"/>
    <n v="1"/>
    <s v="Y"/>
    <n v="1"/>
    <n v="0"/>
    <n v="0"/>
    <n v="0"/>
    <n v="0"/>
    <n v="0"/>
    <n v="0"/>
    <n v="0"/>
    <n v="0"/>
    <n v="0"/>
    <n v="0"/>
    <n v="0"/>
    <n v="0"/>
    <s v="Kew"/>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2"/>
    <m/>
    <m/>
    <n v="519650"/>
    <n v="177074"/>
    <m/>
    <m/>
    <m/>
    <m/>
    <m/>
    <m/>
    <m/>
    <m/>
    <n v="0"/>
    <m/>
    <n v="0"/>
    <n v="0"/>
    <n v="1"/>
    <m/>
    <m/>
    <m/>
    <m/>
    <n v="1"/>
    <n v="0"/>
    <n v="0"/>
    <n v="0"/>
    <n v="1"/>
    <n v="0"/>
    <n v="0"/>
    <n v="0"/>
    <n v="0"/>
    <n v="1"/>
    <s v="Y"/>
    <n v="1"/>
    <n v="0"/>
    <n v="0"/>
    <n v="0"/>
    <n v="0"/>
    <n v="0"/>
    <n v="0"/>
    <n v="0"/>
    <n v="0"/>
    <n v="0"/>
    <n v="0"/>
    <n v="0"/>
    <n v="0"/>
    <s v="Kew"/>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1"/>
    <m/>
    <m/>
    <n v="519650"/>
    <n v="177074"/>
    <m/>
    <m/>
    <m/>
    <m/>
    <m/>
    <m/>
    <m/>
    <m/>
    <n v="0"/>
    <m/>
    <n v="4"/>
    <n v="16"/>
    <m/>
    <m/>
    <m/>
    <m/>
    <m/>
    <n v="20"/>
    <n v="0"/>
    <n v="4"/>
    <n v="16"/>
    <n v="0"/>
    <n v="0"/>
    <n v="0"/>
    <n v="0"/>
    <n v="0"/>
    <n v="20"/>
    <m/>
    <n v="0"/>
    <n v="20"/>
    <n v="0"/>
    <n v="0"/>
    <n v="0"/>
    <n v="0"/>
    <n v="0"/>
    <n v="0"/>
    <n v="0"/>
    <n v="0"/>
    <n v="0"/>
    <n v="0"/>
    <n v="0"/>
    <s v="Kew"/>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0"/>
    <m/>
    <m/>
    <n v="519650"/>
    <n v="177074"/>
    <m/>
    <m/>
    <m/>
    <m/>
    <m/>
    <m/>
    <m/>
    <m/>
    <n v="0"/>
    <m/>
    <n v="3"/>
    <n v="12"/>
    <m/>
    <m/>
    <m/>
    <m/>
    <m/>
    <n v="15"/>
    <n v="0"/>
    <n v="3"/>
    <n v="12"/>
    <n v="0"/>
    <n v="0"/>
    <n v="0"/>
    <n v="0"/>
    <n v="0"/>
    <n v="15"/>
    <m/>
    <n v="0"/>
    <n v="15"/>
    <n v="0"/>
    <n v="0"/>
    <n v="0"/>
    <n v="0"/>
    <n v="0"/>
    <n v="0"/>
    <n v="0"/>
    <n v="0"/>
    <n v="0"/>
    <n v="0"/>
    <n v="0"/>
    <s v="Kew"/>
    <m/>
  </r>
  <r>
    <s v="14/1488/FUL"/>
    <s v="NEW"/>
    <m/>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2"/>
    <m/>
    <m/>
    <n v="519650"/>
    <n v="177074"/>
    <m/>
    <m/>
    <m/>
    <m/>
    <m/>
    <m/>
    <m/>
    <m/>
    <n v="0"/>
    <m/>
    <n v="1"/>
    <n v="4"/>
    <m/>
    <m/>
    <m/>
    <m/>
    <m/>
    <n v="5"/>
    <n v="0"/>
    <n v="1"/>
    <n v="4"/>
    <n v="0"/>
    <n v="0"/>
    <n v="0"/>
    <n v="0"/>
    <n v="0"/>
    <n v="5"/>
    <m/>
    <n v="0"/>
    <n v="5"/>
    <n v="0"/>
    <n v="0"/>
    <n v="0"/>
    <n v="0"/>
    <n v="0"/>
    <n v="0"/>
    <n v="0"/>
    <n v="0"/>
    <n v="0"/>
    <n v="0"/>
    <n v="0"/>
    <s v="Kew"/>
    <m/>
  </r>
  <r>
    <s v="14/1600/FUL"/>
    <s v="EXT"/>
    <m/>
    <s v="186 - 188 Stanley Road_x000d_Teddington_x000d_TW11 8UE_x000d_"/>
    <s v="New one bed flat at first floor level to the rear of 186 Stanley Road."/>
    <m/>
    <d v="2018-03-01T00:00:00"/>
    <x v="0"/>
    <x v="0"/>
    <m/>
    <m/>
    <n v="515122"/>
    <n v="171593"/>
    <m/>
    <m/>
    <m/>
    <m/>
    <m/>
    <m/>
    <m/>
    <m/>
    <n v="0"/>
    <m/>
    <n v="1"/>
    <m/>
    <m/>
    <m/>
    <m/>
    <m/>
    <m/>
    <n v="1"/>
    <n v="0"/>
    <n v="1"/>
    <n v="0"/>
    <n v="0"/>
    <n v="0"/>
    <n v="0"/>
    <n v="0"/>
    <n v="0"/>
    <n v="1"/>
    <m/>
    <n v="1"/>
    <n v="0"/>
    <n v="0"/>
    <n v="0"/>
    <n v="0"/>
    <n v="0"/>
    <n v="0"/>
    <n v="0"/>
    <n v="0"/>
    <n v="0"/>
    <n v="0"/>
    <n v="0"/>
    <n v="0"/>
    <s v="Fulwell and Hampton Hill"/>
    <m/>
  </r>
  <r>
    <s v="14/1619/FUL"/>
    <s v="CHU"/>
    <m/>
    <s v="Rear Of 70 To 74_x000d_Station Road_x000d_Hampton_x000d__x000d_"/>
    <s v="Change of use and conversion of the existing ground floor single-storey rear extension from ancillary retail (Class A1) use to a two bedroom flat (Class C3) together with changes to the fenestration and the provision of associated private amenity spa"/>
    <m/>
    <d v="2017-04-01T00:00:00"/>
    <x v="0"/>
    <x v="0"/>
    <m/>
    <m/>
    <n v="513725"/>
    <n v="169715"/>
    <m/>
    <m/>
    <m/>
    <m/>
    <m/>
    <m/>
    <m/>
    <m/>
    <n v="0"/>
    <m/>
    <m/>
    <n v="1"/>
    <m/>
    <m/>
    <m/>
    <m/>
    <m/>
    <n v="1"/>
    <n v="0"/>
    <n v="0"/>
    <n v="1"/>
    <n v="0"/>
    <n v="0"/>
    <n v="0"/>
    <n v="0"/>
    <n v="0"/>
    <n v="1"/>
    <m/>
    <n v="1"/>
    <n v="0"/>
    <n v="0"/>
    <n v="0"/>
    <n v="0"/>
    <n v="0"/>
    <n v="0"/>
    <n v="0"/>
    <n v="0"/>
    <n v="0"/>
    <n v="0"/>
    <n v="0"/>
    <n v="0"/>
    <s v="Hampton"/>
    <m/>
  </r>
  <r>
    <s v="14/1663/FUL"/>
    <s v="NEW"/>
    <m/>
    <s v="401 Chertsey Road_x000d_Twickenham_x000d_TW2 6LS"/>
    <s v="Construction of single storey 4 bed building for use as additional assisted living care facility in the grounds of an existing care facility."/>
    <d v="2017-04-01T00:00:00"/>
    <d v="2017-12-01T00:00:00"/>
    <x v="0"/>
    <x v="0"/>
    <m/>
    <m/>
    <n v="514477"/>
    <n v="173472"/>
    <m/>
    <m/>
    <m/>
    <m/>
    <m/>
    <m/>
    <m/>
    <m/>
    <n v="0"/>
    <m/>
    <n v="0"/>
    <m/>
    <m/>
    <m/>
    <m/>
    <m/>
    <m/>
    <n v="0"/>
    <n v="0"/>
    <n v="0"/>
    <n v="0"/>
    <n v="0"/>
    <n v="0"/>
    <n v="0"/>
    <n v="0"/>
    <n v="0"/>
    <n v="0"/>
    <m/>
    <n v="0"/>
    <n v="0"/>
    <n v="0"/>
    <n v="0"/>
    <n v="0"/>
    <n v="0"/>
    <n v="0"/>
    <n v="0"/>
    <n v="0"/>
    <n v="0"/>
    <n v="0"/>
    <n v="0"/>
    <n v="0"/>
    <s v="Heathfield"/>
    <m/>
  </r>
  <r>
    <s v="14/1683/FUL"/>
    <s v="NEW"/>
    <m/>
    <s v="14 St Leonards Road_x000d_East Sheen_x000d_London_x000d_SW14 7LY"/>
    <s v="Demolition of mechanic workshop and construction of a new two storey building comprising a two bedroom maisonette at first floor and roof level and ground floor office (revised description)."/>
    <m/>
    <m/>
    <x v="2"/>
    <x v="0"/>
    <m/>
    <s v="X"/>
    <n v="520452"/>
    <n v="175621"/>
    <m/>
    <m/>
    <m/>
    <m/>
    <m/>
    <m/>
    <m/>
    <m/>
    <n v="0"/>
    <m/>
    <m/>
    <n v="1"/>
    <m/>
    <m/>
    <m/>
    <m/>
    <m/>
    <n v="1"/>
    <n v="0"/>
    <n v="0"/>
    <n v="1"/>
    <n v="0"/>
    <n v="0"/>
    <n v="0"/>
    <n v="0"/>
    <n v="0"/>
    <n v="1"/>
    <m/>
    <n v="0"/>
    <n v="0"/>
    <n v="1"/>
    <n v="0"/>
    <n v="0"/>
    <n v="0"/>
    <n v="0"/>
    <n v="0"/>
    <n v="0"/>
    <n v="0"/>
    <n v="0"/>
    <n v="0"/>
    <n v="0"/>
    <s v="East Sheen"/>
    <m/>
  </r>
  <r>
    <s v="14/1717/P3JPA"/>
    <s v="CHU"/>
    <s v="PA"/>
    <s v="37-39 Kew Foot Road_x000d_Richmond_x000d_TW9 2SS_x000d_"/>
    <s v="Change of use from offices (B1) to 20 no. residential (C3) flats comprising 1 studio, 10 x 1 bed and 9 x 2 bed."/>
    <m/>
    <m/>
    <x v="2"/>
    <x v="0"/>
    <n v="20"/>
    <s v="X"/>
    <n v="518111"/>
    <n v="175489"/>
    <m/>
    <m/>
    <m/>
    <m/>
    <m/>
    <m/>
    <m/>
    <m/>
    <n v="0"/>
    <m/>
    <m/>
    <m/>
    <m/>
    <m/>
    <m/>
    <m/>
    <m/>
    <n v="0"/>
    <n v="0"/>
    <n v="0"/>
    <n v="0"/>
    <n v="0"/>
    <n v="0"/>
    <n v="0"/>
    <n v="0"/>
    <n v="0"/>
    <n v="20"/>
    <m/>
    <n v="0"/>
    <n v="0"/>
    <n v="0"/>
    <n v="0"/>
    <n v="6.666666666666667"/>
    <n v="6.666666666666667"/>
    <n v="6.666666666666667"/>
    <n v="0"/>
    <n v="0"/>
    <n v="0"/>
    <n v="0"/>
    <n v="0"/>
    <n v="0"/>
    <s v="North Richmond"/>
    <m/>
  </r>
  <r>
    <s v="14/1742/P3JPA"/>
    <s v="CHU"/>
    <s v="PA"/>
    <s v="63 - 67 High Street_x000d_Teddington_x000d__x000d_"/>
    <s v="Change of use from B1 office use to C3 residential use (3 x 2, 1 x 3 bed units)"/>
    <m/>
    <m/>
    <x v="2"/>
    <x v="0"/>
    <n v="3"/>
    <m/>
    <n v="516147"/>
    <n v="171142"/>
    <m/>
    <m/>
    <m/>
    <m/>
    <m/>
    <m/>
    <m/>
    <m/>
    <n v="0"/>
    <m/>
    <m/>
    <m/>
    <m/>
    <m/>
    <m/>
    <m/>
    <m/>
    <n v="0"/>
    <n v="0"/>
    <n v="0"/>
    <n v="0"/>
    <n v="0"/>
    <n v="0"/>
    <n v="0"/>
    <n v="0"/>
    <n v="0"/>
    <n v="3"/>
    <m/>
    <n v="0"/>
    <n v="0"/>
    <n v="1.5"/>
    <n v="1.5"/>
    <n v="0"/>
    <n v="0"/>
    <n v="0"/>
    <s v="Y"/>
    <n v="0"/>
    <n v="0"/>
    <n v="0"/>
    <n v="0"/>
    <n v="0"/>
    <s v="Teddington"/>
    <m/>
  </r>
  <r>
    <s v="14/1865/FUL"/>
    <s v="EXT"/>
    <m/>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
    <d v="2017-03-01T00:00:00"/>
    <d v="2018-06-01T00:00:00"/>
    <x v="1"/>
    <x v="0"/>
    <m/>
    <m/>
    <n v="514566"/>
    <n v="172678"/>
    <m/>
    <m/>
    <m/>
    <m/>
    <n v="1"/>
    <m/>
    <m/>
    <m/>
    <n v="1"/>
    <m/>
    <m/>
    <m/>
    <n v="2"/>
    <m/>
    <m/>
    <m/>
    <m/>
    <n v="2"/>
    <n v="0"/>
    <n v="0"/>
    <n v="0"/>
    <n v="2"/>
    <n v="-1"/>
    <n v="0"/>
    <n v="0"/>
    <n v="0"/>
    <n v="1"/>
    <m/>
    <n v="0"/>
    <n v="1"/>
    <n v="0"/>
    <n v="0"/>
    <n v="0"/>
    <n v="0"/>
    <n v="0"/>
    <n v="0"/>
    <n v="0"/>
    <n v="0"/>
    <n v="0"/>
    <n v="0"/>
    <n v="0"/>
    <s v="West Twickenham"/>
    <m/>
  </r>
  <r>
    <s v="14/1898/P3JPA"/>
    <s v="CHU"/>
    <s v="PA"/>
    <s v="60 Glentham Road_x000d_Barnes_x000d_London_x000d_SW13 9JJ_x000d_"/>
    <s v="Conversion of first floor to two flats."/>
    <m/>
    <m/>
    <x v="2"/>
    <x v="0"/>
    <n v="2"/>
    <m/>
    <n v="522553"/>
    <n v="177889"/>
    <m/>
    <m/>
    <m/>
    <m/>
    <m/>
    <m/>
    <m/>
    <m/>
    <n v="0"/>
    <m/>
    <m/>
    <m/>
    <m/>
    <m/>
    <m/>
    <m/>
    <m/>
    <n v="0"/>
    <n v="0"/>
    <n v="0"/>
    <n v="0"/>
    <n v="0"/>
    <n v="0"/>
    <n v="0"/>
    <n v="0"/>
    <n v="0"/>
    <n v="2"/>
    <m/>
    <n v="0"/>
    <n v="0"/>
    <n v="1"/>
    <n v="1"/>
    <n v="0"/>
    <n v="0"/>
    <n v="0"/>
    <n v="0"/>
    <n v="0"/>
    <n v="0"/>
    <n v="0"/>
    <n v="0"/>
    <n v="0"/>
    <s v="Barnes"/>
    <m/>
  </r>
  <r>
    <s v="14/1969/P3JPA"/>
    <s v="CHU"/>
    <s v="PA"/>
    <s v="Burgoine Quay_x000d_8 Lower Teddington Road_x000d_Hampton Wick_x000d_Kingston Upon Thames_x000d_KT1 4ER_x000d_"/>
    <s v="Change of use of 3 upper floors from B1 office use to C3 residential use (16 residential units)"/>
    <m/>
    <m/>
    <x v="2"/>
    <x v="0"/>
    <n v="16"/>
    <m/>
    <n v="517676"/>
    <n v="169704"/>
    <m/>
    <m/>
    <m/>
    <m/>
    <m/>
    <m/>
    <m/>
    <m/>
    <n v="0"/>
    <m/>
    <m/>
    <m/>
    <m/>
    <m/>
    <m/>
    <m/>
    <m/>
    <n v="0"/>
    <n v="0"/>
    <n v="0"/>
    <n v="0"/>
    <n v="0"/>
    <n v="0"/>
    <n v="0"/>
    <n v="0"/>
    <n v="0"/>
    <n v="16"/>
    <m/>
    <n v="0"/>
    <n v="0"/>
    <n v="0"/>
    <n v="0"/>
    <n v="5.333333333333333"/>
    <n v="5.333333333333333"/>
    <n v="5.333333333333333"/>
    <s v="Y"/>
    <n v="0"/>
    <n v="0"/>
    <n v="0"/>
    <n v="0"/>
    <n v="0"/>
    <s v="Hampton Wick"/>
    <m/>
  </r>
  <r>
    <s v="14/2011/P3JPA"/>
    <s v="CHU"/>
    <s v="PA"/>
    <s v="Second Floor_x000d_34 York Street_x000d_Twickenham_x000d_TW1 3LJ_x000d_"/>
    <s v="Change of use of 2nd floor from B1 (offices) to C3 (residential) comprising 1 x 1 bedroom flat"/>
    <d v="2017-06-02T00:00:00"/>
    <d v="2017-09-07T00:00:00"/>
    <x v="0"/>
    <x v="0"/>
    <n v="1"/>
    <m/>
    <n v="516358"/>
    <n v="173374"/>
    <m/>
    <m/>
    <m/>
    <m/>
    <m/>
    <m/>
    <m/>
    <m/>
    <n v="0"/>
    <m/>
    <n v="1"/>
    <m/>
    <m/>
    <m/>
    <m/>
    <m/>
    <m/>
    <n v="1"/>
    <n v="0"/>
    <n v="1"/>
    <n v="0"/>
    <n v="0"/>
    <n v="0"/>
    <n v="0"/>
    <n v="0"/>
    <n v="0"/>
    <n v="1"/>
    <m/>
    <n v="1"/>
    <n v="0"/>
    <n v="0"/>
    <n v="0"/>
    <n v="0"/>
    <n v="0"/>
    <n v="0"/>
    <n v="0"/>
    <n v="0"/>
    <n v="0"/>
    <n v="0"/>
    <n v="0"/>
    <n v="0"/>
    <s v="Twickenham Riverside"/>
    <m/>
  </r>
  <r>
    <s v="14/2113/P3JPA"/>
    <s v="CHU"/>
    <s v="PA"/>
    <s v="107 Hampton Road_x000d_Hampton Hill_x000d_Hampton_x000d_TW12 1JQ_x000d_"/>
    <s v="Change of use from B1 office use to C3 residential (2 x 1 bed units)"/>
    <d v="2016-03-01T00:00:00"/>
    <d v="2017-07-24T00:00:00"/>
    <x v="0"/>
    <x v="0"/>
    <n v="2"/>
    <m/>
    <n v="514706"/>
    <n v="171221"/>
    <m/>
    <m/>
    <m/>
    <m/>
    <m/>
    <m/>
    <m/>
    <m/>
    <n v="0"/>
    <m/>
    <n v="2"/>
    <m/>
    <m/>
    <m/>
    <m/>
    <m/>
    <m/>
    <n v="2"/>
    <n v="0"/>
    <n v="2"/>
    <n v="0"/>
    <n v="0"/>
    <n v="0"/>
    <n v="0"/>
    <n v="0"/>
    <n v="0"/>
    <n v="2"/>
    <m/>
    <n v="2"/>
    <n v="0"/>
    <n v="0"/>
    <n v="0"/>
    <n v="0"/>
    <n v="0"/>
    <n v="0"/>
    <n v="0"/>
    <n v="0"/>
    <n v="0"/>
    <n v="0"/>
    <n v="0"/>
    <n v="0"/>
    <s v="Fulwell and Hampton Hill"/>
    <m/>
  </r>
  <r>
    <s v="14/2252/FUL"/>
    <s v="NEW"/>
    <m/>
    <s v="9 Bell Lane_x000d_Twickenham_x000d__x000d_"/>
    <s v="Construction of new 3 storey house plus basement"/>
    <d v="2015-08-01T00:00:00"/>
    <d v="2017-11-03T00:00:00"/>
    <x v="0"/>
    <x v="0"/>
    <m/>
    <m/>
    <n v="516351"/>
    <n v="173277"/>
    <m/>
    <m/>
    <m/>
    <m/>
    <m/>
    <m/>
    <m/>
    <m/>
    <n v="0"/>
    <m/>
    <m/>
    <m/>
    <n v="1"/>
    <m/>
    <m/>
    <m/>
    <m/>
    <n v="1"/>
    <n v="0"/>
    <n v="0"/>
    <n v="0"/>
    <n v="1"/>
    <n v="0"/>
    <n v="0"/>
    <n v="0"/>
    <n v="0"/>
    <n v="1"/>
    <m/>
    <n v="1"/>
    <n v="0"/>
    <n v="0"/>
    <n v="0"/>
    <n v="0"/>
    <n v="0"/>
    <n v="0"/>
    <n v="0"/>
    <n v="0"/>
    <n v="0"/>
    <n v="0"/>
    <n v="0"/>
    <n v="0"/>
    <s v="Twickenham Riverside"/>
    <m/>
  </r>
  <r>
    <s v="14/2257/FUL"/>
    <s v="MIX"/>
    <m/>
    <s v="310 Nelson Road_x000d_Twickenham_x000d_TW2 7AJ_x000d_"/>
    <s v="Partial rebuild and refurbishment of existing building and erection of two-storey side / rear extension with 3No. rear dormers to facilitate the formation of a mixed use building comprising a ground floor retail shop unit (A1 Use Class) and 4 No. 1-b"/>
    <d v="2016-06-01T00:00:00"/>
    <m/>
    <x v="1"/>
    <x v="0"/>
    <m/>
    <m/>
    <n v="513482"/>
    <n v="173963"/>
    <m/>
    <m/>
    <n v="1"/>
    <m/>
    <m/>
    <m/>
    <m/>
    <m/>
    <n v="1"/>
    <m/>
    <n v="4"/>
    <m/>
    <m/>
    <m/>
    <m/>
    <m/>
    <m/>
    <n v="4"/>
    <n v="0"/>
    <n v="4"/>
    <n v="-1"/>
    <n v="0"/>
    <n v="0"/>
    <n v="0"/>
    <n v="0"/>
    <n v="0"/>
    <n v="3"/>
    <m/>
    <n v="0"/>
    <n v="1.5"/>
    <n v="1.5"/>
    <n v="0"/>
    <n v="0"/>
    <n v="0"/>
    <n v="0"/>
    <s v="Y"/>
    <n v="0"/>
    <n v="0"/>
    <n v="0"/>
    <n v="0"/>
    <n v="0"/>
    <s v="Heathfield"/>
    <m/>
  </r>
  <r>
    <s v="14/2447/FUL"/>
    <s v="CHU"/>
    <m/>
    <s v="18A Hill Street_x000d_Richmond_x000d_TW9 1TN_x000d_"/>
    <s v="Change of use of first and second floors from beauty salon (Class D1) to 2 no. residential flats (within Class C3)."/>
    <m/>
    <d v="2018-03-21T00:00:00"/>
    <x v="0"/>
    <x v="0"/>
    <m/>
    <m/>
    <n v="517792"/>
    <n v="174717"/>
    <m/>
    <m/>
    <m/>
    <m/>
    <m/>
    <m/>
    <m/>
    <m/>
    <n v="0"/>
    <m/>
    <n v="2"/>
    <m/>
    <m/>
    <m/>
    <m/>
    <m/>
    <m/>
    <n v="2"/>
    <n v="0"/>
    <n v="2"/>
    <n v="0"/>
    <n v="0"/>
    <n v="0"/>
    <n v="0"/>
    <n v="0"/>
    <n v="0"/>
    <n v="2"/>
    <m/>
    <n v="2"/>
    <n v="0"/>
    <n v="0"/>
    <n v="0"/>
    <n v="0"/>
    <n v="0"/>
    <n v="0"/>
    <n v="0"/>
    <n v="0"/>
    <n v="0"/>
    <n v="0"/>
    <n v="0"/>
    <n v="0"/>
    <s v="South Richmond"/>
    <m/>
  </r>
  <r>
    <s v="14/2490/FUL"/>
    <s v="NEW"/>
    <m/>
    <s v="29 Charles Street_x000d_Barnes_x000d_London_x000d__x000d_"/>
    <s v="Demolition of existing lock up garages and car repair garage and redevelopment to provide five dwellings (four houses on ground and basement level and one first floor flat) and 148 sqm of office (B1) accommodation, with associated parking and landsca"/>
    <d v="2017-04-01T00:00:00"/>
    <m/>
    <x v="1"/>
    <x v="0"/>
    <m/>
    <m/>
    <n v="521356"/>
    <n v="176060"/>
    <m/>
    <m/>
    <m/>
    <m/>
    <m/>
    <m/>
    <m/>
    <m/>
    <n v="0"/>
    <m/>
    <n v="1"/>
    <n v="3"/>
    <n v="1"/>
    <m/>
    <m/>
    <m/>
    <m/>
    <n v="5"/>
    <n v="0"/>
    <n v="1"/>
    <n v="3"/>
    <n v="1"/>
    <n v="0"/>
    <n v="0"/>
    <n v="0"/>
    <n v="0"/>
    <n v="5"/>
    <m/>
    <n v="0"/>
    <n v="2.5"/>
    <n v="2.5"/>
    <n v="0"/>
    <n v="0"/>
    <n v="0"/>
    <n v="0"/>
    <s v="Y"/>
    <n v="0"/>
    <n v="0"/>
    <n v="0"/>
    <n v="0"/>
    <n v="0"/>
    <s v="Mortlake and Barnes Common"/>
    <m/>
  </r>
  <r>
    <s v="14/2505/P3JPA"/>
    <s v="CHU"/>
    <s v="PA"/>
    <s v="18A Hill Street_x000d_Richmond_x000d_TW9 1TN_x000d_"/>
    <s v="Change of use of third floor from office (B1a) to residential (C3) comprising 1 x 1 bed flat"/>
    <d v="2017-06-13T00:00:00"/>
    <d v="2018-03-21T00:00:00"/>
    <x v="0"/>
    <x v="0"/>
    <n v="1"/>
    <m/>
    <n v="517792"/>
    <n v="174717"/>
    <m/>
    <m/>
    <m/>
    <m/>
    <m/>
    <m/>
    <m/>
    <m/>
    <n v="0"/>
    <m/>
    <n v="1"/>
    <m/>
    <m/>
    <m/>
    <m/>
    <m/>
    <m/>
    <n v="1"/>
    <n v="0"/>
    <n v="1"/>
    <n v="0"/>
    <n v="0"/>
    <n v="0"/>
    <n v="0"/>
    <n v="0"/>
    <n v="0"/>
    <n v="1"/>
    <m/>
    <n v="1"/>
    <n v="0"/>
    <n v="0"/>
    <n v="0"/>
    <n v="0"/>
    <n v="0"/>
    <n v="0"/>
    <n v="0"/>
    <n v="0"/>
    <n v="0"/>
    <n v="0"/>
    <n v="0"/>
    <n v="0"/>
    <s v="South Richmond"/>
    <m/>
  </r>
  <r>
    <s v="14/2543/FUL"/>
    <s v="CHU"/>
    <m/>
    <s v="305 Sandycombe Road_x000d_Richmond_x000d_TW9 3NA_x000d_"/>
    <s v="Change of use of the ground floor of the building from Estate Agents (Use Class A2) to a residential flat (Use Class C3) with rear infill extension, the conversion of the upper floor self-contained maisonette to two self-contained flats (one on each"/>
    <d v="2016-02-01T00:00:00"/>
    <m/>
    <x v="1"/>
    <x v="0"/>
    <m/>
    <m/>
    <n v="519109"/>
    <n v="176524"/>
    <m/>
    <n v="2"/>
    <m/>
    <m/>
    <m/>
    <m/>
    <m/>
    <m/>
    <n v="2"/>
    <m/>
    <n v="1"/>
    <n v="2"/>
    <n v="1"/>
    <m/>
    <m/>
    <m/>
    <m/>
    <n v="4"/>
    <n v="0"/>
    <n v="-1"/>
    <n v="2"/>
    <n v="1"/>
    <n v="0"/>
    <n v="0"/>
    <n v="0"/>
    <n v="0"/>
    <n v="2"/>
    <m/>
    <n v="0"/>
    <n v="2"/>
    <n v="0"/>
    <n v="0"/>
    <n v="0"/>
    <n v="0"/>
    <n v="0"/>
    <n v="0"/>
    <n v="0"/>
    <n v="0"/>
    <n v="0"/>
    <n v="0"/>
    <n v="0"/>
    <s v="Kew"/>
    <m/>
  </r>
  <r>
    <s v="14/2578/FUL"/>
    <s v="NEW"/>
    <m/>
    <s v="Land North Of Mill Farm Business Park_x000d_Millfield Road_x000d_Whitton_x000d__x000d_"/>
    <s v="Erection of five houses and nineteen flats together with amenity space and car parking (100% Affordable)."/>
    <d v="2015-12-01T00:00:00"/>
    <d v="2017-08-04T00:00:00"/>
    <x v="0"/>
    <x v="1"/>
    <m/>
    <m/>
    <n v="512288"/>
    <n v="173490"/>
    <m/>
    <m/>
    <m/>
    <m/>
    <m/>
    <m/>
    <m/>
    <m/>
    <n v="0"/>
    <m/>
    <n v="3"/>
    <n v="17"/>
    <n v="4"/>
    <m/>
    <m/>
    <m/>
    <m/>
    <n v="24"/>
    <n v="0"/>
    <n v="3"/>
    <n v="17"/>
    <n v="4"/>
    <n v="0"/>
    <n v="0"/>
    <n v="0"/>
    <n v="0"/>
    <n v="24"/>
    <s v="Y"/>
    <n v="24"/>
    <n v="0"/>
    <n v="0"/>
    <n v="0"/>
    <n v="0"/>
    <n v="0"/>
    <n v="0"/>
    <n v="0"/>
    <n v="0"/>
    <n v="0"/>
    <n v="0"/>
    <n v="0"/>
    <n v="0"/>
    <s v="Heathfield"/>
    <m/>
  </r>
  <r>
    <s v="14/2687/FUL"/>
    <s v="CON"/>
    <m/>
    <s v="6 Cambrian Road_x000d_Richmond_x000d__x000d_"/>
    <s v="Reversion from two flats into one single 4 bed dwellinghouse and addition of solar panels"/>
    <m/>
    <d v="2018-07-31T00:00:00"/>
    <x v="1"/>
    <x v="0"/>
    <m/>
    <m/>
    <n v="518693"/>
    <n v="174117"/>
    <m/>
    <n v="1"/>
    <n v="1"/>
    <m/>
    <m/>
    <m/>
    <m/>
    <m/>
    <n v="2"/>
    <m/>
    <m/>
    <m/>
    <m/>
    <n v="1"/>
    <m/>
    <m/>
    <m/>
    <n v="1"/>
    <n v="0"/>
    <n v="-1"/>
    <n v="-1"/>
    <n v="0"/>
    <n v="1"/>
    <n v="0"/>
    <n v="0"/>
    <n v="0"/>
    <n v="-1"/>
    <m/>
    <n v="0"/>
    <n v="-1"/>
    <n v="0"/>
    <n v="0"/>
    <n v="0"/>
    <n v="0"/>
    <n v="0"/>
    <n v="0"/>
    <n v="0"/>
    <n v="0"/>
    <n v="0"/>
    <n v="0"/>
    <n v="0"/>
    <s v="South Richmond"/>
    <m/>
  </r>
  <r>
    <s v="14/2704/FUL"/>
    <s v="NEW"/>
    <m/>
    <s v="2 - 4 Princes Road_x000d_Kew_x000d__x000d_"/>
    <s v="Demolition of 2 existing semi-detached houses and erection of 2 new energy efficient semi-detached houses with basements."/>
    <d v="2016-04-01T00:00:00"/>
    <d v="2017-08-31T00:00:00"/>
    <x v="0"/>
    <x v="0"/>
    <m/>
    <m/>
    <n v="518921"/>
    <n v="176949"/>
    <m/>
    <m/>
    <m/>
    <n v="2"/>
    <m/>
    <m/>
    <m/>
    <m/>
    <n v="2"/>
    <m/>
    <m/>
    <m/>
    <m/>
    <n v="2"/>
    <m/>
    <m/>
    <m/>
    <n v="2"/>
    <n v="0"/>
    <n v="0"/>
    <n v="0"/>
    <n v="-2"/>
    <n v="2"/>
    <n v="0"/>
    <n v="0"/>
    <n v="0"/>
    <n v="0"/>
    <m/>
    <n v="0"/>
    <n v="0"/>
    <n v="0"/>
    <n v="0"/>
    <n v="0"/>
    <n v="0"/>
    <n v="0"/>
    <n v="0"/>
    <n v="0"/>
    <n v="0"/>
    <n v="0"/>
    <n v="0"/>
    <n v="0"/>
    <s v="Kew"/>
    <m/>
  </r>
  <r>
    <s v="14/2735/FUL"/>
    <s v="NEW"/>
    <m/>
    <s v="67 High Street_x000d_Hampton_x000d_TW12 2SX_x000d_"/>
    <s v="New build detached house to rear, new garages within current large garden plot of 67 High St Hampton, new car access alongside existing house and demolition of single storey garage."/>
    <d v="2016-01-14T00:00:00"/>
    <d v="2017-06-23T00:00:00"/>
    <x v="0"/>
    <x v="0"/>
    <m/>
    <m/>
    <n v="514203"/>
    <n v="169867"/>
    <m/>
    <m/>
    <m/>
    <m/>
    <m/>
    <m/>
    <m/>
    <m/>
    <n v="0"/>
    <m/>
    <m/>
    <m/>
    <m/>
    <n v="1"/>
    <m/>
    <m/>
    <m/>
    <n v="1"/>
    <n v="0"/>
    <n v="0"/>
    <n v="0"/>
    <n v="0"/>
    <n v="1"/>
    <n v="0"/>
    <n v="0"/>
    <n v="0"/>
    <n v="1"/>
    <m/>
    <n v="1"/>
    <n v="0"/>
    <n v="0"/>
    <n v="0"/>
    <n v="0"/>
    <n v="0"/>
    <n v="0"/>
    <n v="0"/>
    <n v="0"/>
    <n v="0"/>
    <n v="0"/>
    <n v="0"/>
    <n v="0"/>
    <s v="Hampton"/>
    <m/>
  </r>
  <r>
    <s v="14/2736/FUL"/>
    <s v="NEW"/>
    <m/>
    <s v="40 Wellington Road_x000d_Hampton_x000d_TW12 1JT_x000d_"/>
    <s v="Demolition and the replacement of an existing bungalow with a single family dwelling."/>
    <d v="2017-01-01T00:00:00"/>
    <d v="2018-08-31T00:00:00"/>
    <x v="1"/>
    <x v="0"/>
    <m/>
    <m/>
    <n v="514662"/>
    <n v="171639"/>
    <m/>
    <m/>
    <m/>
    <n v="1"/>
    <m/>
    <m/>
    <m/>
    <m/>
    <n v="1"/>
    <m/>
    <m/>
    <m/>
    <m/>
    <n v="1"/>
    <m/>
    <m/>
    <m/>
    <n v="1"/>
    <n v="0"/>
    <n v="0"/>
    <n v="0"/>
    <n v="-1"/>
    <n v="1"/>
    <n v="0"/>
    <n v="0"/>
    <n v="0"/>
    <n v="0"/>
    <m/>
    <n v="0"/>
    <n v="0"/>
    <n v="0"/>
    <n v="0"/>
    <n v="0"/>
    <n v="0"/>
    <n v="0"/>
    <n v="0"/>
    <n v="0"/>
    <n v="0"/>
    <n v="0"/>
    <n v="0"/>
    <n v="0"/>
    <s v="Fulwell and Hampton Hill"/>
    <m/>
  </r>
  <r>
    <s v="14/2797/P3JPA"/>
    <s v="CHU"/>
    <s v="PA"/>
    <s v="Crane Mews_x000d_32 Gould Road_x000d_Twickenham_x000d__x000d_"/>
    <s v="Proposed change of use of part of an existing two storey office block (B1a Use Class) to Residential (C3 Use Class) creating 6 No.flats (comprising 1 x 1-bed unit and 5 x 2-bed units)."/>
    <d v="2017-06-30T00:00:00"/>
    <m/>
    <x v="1"/>
    <x v="0"/>
    <n v="6"/>
    <m/>
    <n v="515206"/>
    <n v="173341"/>
    <m/>
    <m/>
    <m/>
    <m/>
    <m/>
    <m/>
    <m/>
    <m/>
    <n v="0"/>
    <m/>
    <m/>
    <m/>
    <m/>
    <m/>
    <m/>
    <m/>
    <m/>
    <n v="0"/>
    <n v="0"/>
    <n v="0"/>
    <n v="0"/>
    <n v="0"/>
    <n v="0"/>
    <n v="0"/>
    <n v="0"/>
    <n v="0"/>
    <n v="6"/>
    <m/>
    <n v="0"/>
    <n v="6"/>
    <n v="0"/>
    <n v="0"/>
    <n v="0"/>
    <n v="0"/>
    <n v="0"/>
    <n v="0"/>
    <n v="0"/>
    <n v="0"/>
    <n v="0"/>
    <n v="0"/>
    <n v="0"/>
    <s v="South Twickenham"/>
    <m/>
  </r>
  <r>
    <s v="14/3011/FUL"/>
    <s v="CHU"/>
    <m/>
    <s v="2 Broad Street_x000d_Teddington_x000d_TW11 8RF_x000d_"/>
    <s v="Refurbishment and remodelling of the existing dry cleaners (Use Class A1: Shops)  and workshop (Use Class B1c: light industrial) including infill extensions and alterations, conversion of seven x one self-contained flats to six residential flats (com"/>
    <d v="2018-04-04T00:00:00"/>
    <m/>
    <x v="2"/>
    <x v="0"/>
    <m/>
    <m/>
    <n v="515537"/>
    <n v="170973"/>
    <m/>
    <n v="1"/>
    <m/>
    <m/>
    <m/>
    <m/>
    <m/>
    <m/>
    <n v="1"/>
    <m/>
    <n v="2"/>
    <n v="4"/>
    <m/>
    <m/>
    <m/>
    <m/>
    <m/>
    <n v="6"/>
    <n v="0"/>
    <n v="1"/>
    <n v="4"/>
    <n v="0"/>
    <n v="0"/>
    <n v="0"/>
    <n v="0"/>
    <n v="0"/>
    <n v="5"/>
    <m/>
    <n v="0"/>
    <n v="2.5"/>
    <n v="2.5"/>
    <n v="0"/>
    <n v="0"/>
    <n v="0"/>
    <n v="0"/>
    <s v="Y"/>
    <n v="0"/>
    <n v="0"/>
    <n v="0"/>
    <n v="0"/>
    <n v="0"/>
    <s v="Teddington"/>
    <m/>
  </r>
  <r>
    <s v="14/3027/P3JPA"/>
    <s v="CHU"/>
    <s v="PA"/>
    <s v="Barnes Police Station_x000d_92 - 102 Station Road_x000d_Barnes_x000d_London_x000d_SW13 0NG_x000d_"/>
    <s v="Change of use from office building (use class B1a) to residential use (use class C3)."/>
    <d v="2016-03-01T00:00:00"/>
    <d v="2018-11-01T00:00:00"/>
    <x v="1"/>
    <x v="0"/>
    <n v="7"/>
    <m/>
    <n v="521980"/>
    <n v="176064"/>
    <m/>
    <m/>
    <m/>
    <m/>
    <m/>
    <m/>
    <m/>
    <m/>
    <n v="0"/>
    <m/>
    <m/>
    <m/>
    <m/>
    <m/>
    <m/>
    <m/>
    <m/>
    <n v="0"/>
    <n v="0"/>
    <n v="0"/>
    <n v="0"/>
    <n v="0"/>
    <n v="0"/>
    <n v="0"/>
    <n v="0"/>
    <n v="0"/>
    <n v="7"/>
    <m/>
    <n v="0"/>
    <n v="7"/>
    <n v="0"/>
    <n v="0"/>
    <n v="0"/>
    <n v="0"/>
    <n v="0"/>
    <n v="0"/>
    <n v="0"/>
    <n v="0"/>
    <n v="0"/>
    <n v="0"/>
    <n v="0"/>
    <s v="Mortlake and Barnes Common"/>
    <m/>
  </r>
  <r>
    <s v="14/3047/FUL"/>
    <s v="CHU"/>
    <m/>
    <s v="80 Lonsdale Road_x000d_Barnes_x000d_London_x000d_SW13 9JS_x000d_"/>
    <s v="Change of use from HMO to residential. Conversion of building to three self-contained flats."/>
    <d v="2017-02-01T00:00:00"/>
    <d v="2017-11-02T00:00:00"/>
    <x v="0"/>
    <x v="0"/>
    <m/>
    <m/>
    <n v="522453"/>
    <n v="177859"/>
    <m/>
    <n v="0"/>
    <m/>
    <m/>
    <m/>
    <m/>
    <m/>
    <m/>
    <n v="0"/>
    <m/>
    <m/>
    <n v="3"/>
    <m/>
    <m/>
    <m/>
    <m/>
    <m/>
    <n v="3"/>
    <n v="0"/>
    <n v="0"/>
    <n v="3"/>
    <n v="0"/>
    <n v="0"/>
    <n v="0"/>
    <n v="0"/>
    <n v="0"/>
    <n v="3"/>
    <m/>
    <n v="3"/>
    <n v="0"/>
    <n v="0"/>
    <n v="0"/>
    <n v="0"/>
    <n v="0"/>
    <n v="0"/>
    <n v="0"/>
    <n v="0"/>
    <n v="0"/>
    <n v="0"/>
    <n v="0"/>
    <n v="0"/>
    <s v="Barnes"/>
    <m/>
  </r>
  <r>
    <s v="14/3053/FUL"/>
    <s v="MIX"/>
    <m/>
    <s v="276 Nelson Road_x000d_Twickenham_x000d_TW2 7BW"/>
    <s v="Erection of a two storey side extension incorporating a new dwelling together with landscaping."/>
    <d v="2016-11-10T00:00:00"/>
    <d v="2017-10-01T00:00:00"/>
    <x v="0"/>
    <x v="0"/>
    <m/>
    <m/>
    <n v="513624"/>
    <n v="173910"/>
    <m/>
    <m/>
    <m/>
    <m/>
    <m/>
    <m/>
    <m/>
    <m/>
    <n v="0"/>
    <m/>
    <m/>
    <m/>
    <n v="1"/>
    <m/>
    <m/>
    <m/>
    <m/>
    <n v="1"/>
    <n v="0"/>
    <n v="0"/>
    <n v="0"/>
    <n v="1"/>
    <n v="0"/>
    <n v="0"/>
    <n v="0"/>
    <n v="0"/>
    <n v="1"/>
    <m/>
    <n v="1"/>
    <n v="0"/>
    <n v="0"/>
    <n v="0"/>
    <n v="0"/>
    <n v="0"/>
    <n v="0"/>
    <n v="0"/>
    <n v="0"/>
    <n v="0"/>
    <n v="0"/>
    <n v="0"/>
    <n v="0"/>
    <s v="Whitton"/>
    <m/>
  </r>
  <r>
    <s v="14/3416/FUL"/>
    <s v="CON"/>
    <m/>
    <s v="82 Amyand Park Road_x000d_Twickenham_x000d__x000d_"/>
    <s v="Reversion from 3 flats into a single 5 bedroom family house and front boundary wall"/>
    <m/>
    <d v="2017-04-01T00:00:00"/>
    <x v="0"/>
    <x v="0"/>
    <m/>
    <m/>
    <n v="516451"/>
    <n v="173765"/>
    <m/>
    <m/>
    <n v="3"/>
    <m/>
    <m/>
    <m/>
    <m/>
    <m/>
    <n v="3"/>
    <m/>
    <m/>
    <m/>
    <m/>
    <n v="1"/>
    <m/>
    <m/>
    <m/>
    <n v="1"/>
    <n v="0"/>
    <n v="0"/>
    <n v="-3"/>
    <n v="0"/>
    <n v="1"/>
    <n v="0"/>
    <n v="0"/>
    <n v="0"/>
    <n v="-2"/>
    <m/>
    <n v="-2"/>
    <n v="0"/>
    <n v="0"/>
    <n v="0"/>
    <n v="0"/>
    <n v="0"/>
    <n v="0"/>
    <n v="0"/>
    <n v="0"/>
    <n v="0"/>
    <n v="0"/>
    <n v="0"/>
    <n v="0"/>
    <s v="Twickenham Riverside"/>
    <m/>
  </r>
  <r>
    <s v="14/3429/FUL"/>
    <s v="NEW"/>
    <m/>
    <s v="9A Lion Gate Gardens_x000d_Richmond_x000d_TW9 2DW_x000d_"/>
    <s v="Demolition of existing building and re-build of single residential dwelling on similar scale to previously approved planning 13/1508/HOT."/>
    <m/>
    <d v="2018-01-29T00:00:00"/>
    <x v="0"/>
    <x v="0"/>
    <m/>
    <m/>
    <n v="518789"/>
    <n v="176014"/>
    <m/>
    <m/>
    <m/>
    <m/>
    <n v="1"/>
    <m/>
    <m/>
    <m/>
    <n v="1"/>
    <m/>
    <m/>
    <m/>
    <m/>
    <m/>
    <m/>
    <n v="1"/>
    <m/>
    <n v="1"/>
    <n v="0"/>
    <n v="0"/>
    <n v="0"/>
    <n v="0"/>
    <n v="-1"/>
    <n v="0"/>
    <n v="1"/>
    <n v="0"/>
    <n v="0"/>
    <m/>
    <n v="0"/>
    <n v="0"/>
    <n v="0"/>
    <n v="0"/>
    <n v="0"/>
    <n v="0"/>
    <n v="0"/>
    <n v="0"/>
    <n v="0"/>
    <n v="0"/>
    <n v="0"/>
    <n v="0"/>
    <n v="0"/>
    <s v="North Richmond"/>
    <m/>
  </r>
  <r>
    <s v="14/3662/FUL"/>
    <s v="NEW"/>
    <m/>
    <s v="Ancaster House_x000d_Richmond Hill_x000d_Richmond_x000d_TW10 6RN_x000d_"/>
    <s v="Internal and external alterations to Ancaster House for a conversion to 3 houses comprising of 2 no 4 bed and 1 no 6 bed house together with incidental works and erection of 1 no 4 bed, and 3 no 3 bed houses situated within existing boundary wall  to"/>
    <d v="2016-01-15T00:00:00"/>
    <d v="2018-03-13T00:00:00"/>
    <x v="0"/>
    <x v="0"/>
    <m/>
    <m/>
    <n v="518495"/>
    <n v="173761"/>
    <m/>
    <n v="3"/>
    <n v="3"/>
    <n v="1"/>
    <n v="1"/>
    <m/>
    <m/>
    <m/>
    <n v="8"/>
    <m/>
    <m/>
    <m/>
    <n v="3"/>
    <n v="4"/>
    <m/>
    <m/>
    <m/>
    <n v="7"/>
    <n v="0"/>
    <n v="-3"/>
    <n v="-3"/>
    <n v="2"/>
    <n v="3"/>
    <n v="0"/>
    <n v="0"/>
    <n v="0"/>
    <n v="-1"/>
    <m/>
    <n v="-1"/>
    <n v="0"/>
    <n v="0"/>
    <n v="0"/>
    <n v="0"/>
    <n v="0"/>
    <n v="0"/>
    <n v="0"/>
    <n v="0"/>
    <n v="0"/>
    <n v="0"/>
    <n v="0"/>
    <n v="0"/>
    <s v="Ham, Petersham and Richmond Riverside"/>
    <m/>
  </r>
  <r>
    <s v="14/3756/FUL"/>
    <s v="NEW"/>
    <m/>
    <s v="San Toy_x000d_Old Farm Road_x000d_Hampton_x000d_TW12 3QT_x000d_"/>
    <s v="Demolition of existing dwelling and erection of new 2 storey detached house"/>
    <d v="2015-08-04T00:00:00"/>
    <d v="2017-04-19T00:00:00"/>
    <x v="0"/>
    <x v="0"/>
    <m/>
    <m/>
    <n v="512660"/>
    <n v="170659"/>
    <m/>
    <m/>
    <n v="1"/>
    <m/>
    <m/>
    <m/>
    <m/>
    <m/>
    <n v="1"/>
    <m/>
    <m/>
    <m/>
    <m/>
    <n v="1"/>
    <m/>
    <m/>
    <m/>
    <n v="1"/>
    <n v="0"/>
    <n v="0"/>
    <n v="-1"/>
    <n v="0"/>
    <n v="1"/>
    <n v="0"/>
    <n v="0"/>
    <n v="0"/>
    <n v="0"/>
    <m/>
    <n v="0"/>
    <n v="0"/>
    <n v="0"/>
    <n v="0"/>
    <n v="0"/>
    <n v="0"/>
    <n v="0"/>
    <n v="0"/>
    <n v="0"/>
    <n v="0"/>
    <n v="0"/>
    <n v="0"/>
    <n v="0"/>
    <s v="Hampton North"/>
    <m/>
  </r>
  <r>
    <s v="14/3780/FUL"/>
    <s v="MIX"/>
    <m/>
    <s v="Richmond Film Services_x000d_Park Lane_x000d_Richmond_x000d_TW9 2RA_x000d_"/>
    <s v="The conversion and restoration of the Old School building to form 5 no. residential apartments, and 90 square metres of B1a Office space, and the erection of 3no. terraced townhouses with basement accommodation at the rear, with car parking, landscap"/>
    <d v="2016-07-01T00:00:00"/>
    <d v="2018-06-29T00:00:00"/>
    <x v="1"/>
    <x v="0"/>
    <m/>
    <m/>
    <n v="517917"/>
    <n v="175196"/>
    <m/>
    <m/>
    <m/>
    <m/>
    <m/>
    <m/>
    <m/>
    <m/>
    <n v="0"/>
    <m/>
    <m/>
    <n v="5"/>
    <n v="3"/>
    <m/>
    <m/>
    <m/>
    <m/>
    <n v="8"/>
    <n v="0"/>
    <n v="0"/>
    <n v="5"/>
    <n v="3"/>
    <n v="0"/>
    <n v="0"/>
    <n v="0"/>
    <n v="0"/>
    <n v="8"/>
    <m/>
    <n v="0"/>
    <n v="8"/>
    <n v="0"/>
    <n v="0"/>
    <n v="0"/>
    <n v="0"/>
    <n v="0"/>
    <n v="0"/>
    <n v="0"/>
    <n v="0"/>
    <n v="0"/>
    <n v="0"/>
    <n v="0"/>
    <s v="South Richmond"/>
    <m/>
  </r>
  <r>
    <s v="14/3783/FUL"/>
    <s v="NEW"/>
    <m/>
    <s v="51 Burtons Road_x000d_Hampton Hill_x000d_Hampton_x000d_TW12 1DE"/>
    <s v="Erection of 2 bedroom house on land adjacent to 51 Burtons Road"/>
    <d v="2017-06-22T00:00:00"/>
    <d v="2018-07-01T00:00:00"/>
    <x v="1"/>
    <x v="0"/>
    <m/>
    <m/>
    <n v="514252"/>
    <n v="171505"/>
    <m/>
    <m/>
    <m/>
    <m/>
    <m/>
    <m/>
    <m/>
    <m/>
    <n v="0"/>
    <m/>
    <m/>
    <n v="1"/>
    <m/>
    <m/>
    <m/>
    <m/>
    <m/>
    <n v="1"/>
    <n v="0"/>
    <n v="0"/>
    <n v="1"/>
    <n v="0"/>
    <n v="0"/>
    <n v="0"/>
    <n v="0"/>
    <n v="0"/>
    <n v="1"/>
    <m/>
    <n v="0"/>
    <n v="1"/>
    <n v="0"/>
    <n v="0"/>
    <n v="0"/>
    <n v="0"/>
    <n v="0"/>
    <n v="0"/>
    <n v="0"/>
    <n v="0"/>
    <n v="0"/>
    <n v="0"/>
    <n v="0"/>
    <s v="Fulwell and Hampton Hill"/>
    <m/>
  </r>
  <r>
    <s v="14/3840/FUL"/>
    <s v="CHU"/>
    <m/>
    <s v="32 - 34 Paradise Road_x000d_Richmond_x000d_TW9 1SE_x000d_"/>
    <s v="Change of use and conversion from offices to 2 dwellinghouses, with associated internal and external works"/>
    <d v="2016-03-01T00:00:00"/>
    <d v="2017-11-23T00:00:00"/>
    <x v="0"/>
    <x v="0"/>
    <m/>
    <m/>
    <n v="518080"/>
    <n v="174863"/>
    <m/>
    <m/>
    <m/>
    <m/>
    <m/>
    <m/>
    <m/>
    <m/>
    <n v="0"/>
    <m/>
    <m/>
    <m/>
    <m/>
    <n v="2"/>
    <m/>
    <m/>
    <m/>
    <n v="2"/>
    <n v="0"/>
    <n v="0"/>
    <n v="0"/>
    <n v="0"/>
    <n v="2"/>
    <n v="0"/>
    <n v="0"/>
    <n v="0"/>
    <n v="2"/>
    <m/>
    <n v="2"/>
    <n v="0"/>
    <n v="0"/>
    <n v="0"/>
    <n v="0"/>
    <n v="0"/>
    <n v="0"/>
    <n v="0"/>
    <n v="0"/>
    <n v="0"/>
    <n v="0"/>
    <n v="0"/>
    <n v="0"/>
    <s v="South Richmond"/>
    <m/>
  </r>
  <r>
    <s v="14/3983/FUL"/>
    <s v="NEW"/>
    <m/>
    <s v="Kings Road Garage_x000d_Kings Road_x000d_Richmond_x000d_TW10 6EG_x000d_"/>
    <s v="Demolition of existing buildings and erection of 2 pairs of two storey four bedroom townhouses, with basements, roofspace accomodation, associated landscaping and 4 car parking spaces."/>
    <d v="2017-04-14T00:00:00"/>
    <m/>
    <x v="1"/>
    <x v="0"/>
    <m/>
    <m/>
    <n v="518627"/>
    <n v="175012"/>
    <m/>
    <m/>
    <m/>
    <m/>
    <m/>
    <m/>
    <m/>
    <m/>
    <n v="0"/>
    <m/>
    <m/>
    <m/>
    <m/>
    <n v="4"/>
    <m/>
    <m/>
    <m/>
    <n v="4"/>
    <n v="0"/>
    <n v="0"/>
    <n v="0"/>
    <n v="0"/>
    <n v="4"/>
    <n v="0"/>
    <n v="0"/>
    <n v="0"/>
    <n v="4"/>
    <m/>
    <n v="0"/>
    <n v="4"/>
    <n v="0"/>
    <n v="0"/>
    <n v="0"/>
    <n v="0"/>
    <n v="0"/>
    <n v="0"/>
    <n v="0"/>
    <n v="0"/>
    <n v="0"/>
    <n v="0"/>
    <n v="0"/>
    <s v="South Richmond"/>
    <m/>
  </r>
  <r>
    <s v="14/4044/P3JPA"/>
    <s v="CHU"/>
    <s v="PA"/>
    <s v="4 Old Lodge Place_x000d_Twickenham_x000d_TW1 1RQ_x000d_"/>
    <s v="Proposed change of use from B1(a) Office use to C3 Residential use (4 No.residential flats)."/>
    <m/>
    <d v="2017-07-01T00:00:00"/>
    <x v="0"/>
    <x v="0"/>
    <n v="4"/>
    <m/>
    <n v="516835"/>
    <n v="174314"/>
    <m/>
    <m/>
    <m/>
    <m/>
    <m/>
    <m/>
    <m/>
    <m/>
    <n v="0"/>
    <m/>
    <n v="2"/>
    <n v="2"/>
    <m/>
    <m/>
    <m/>
    <m/>
    <m/>
    <n v="4"/>
    <n v="0"/>
    <n v="2"/>
    <n v="2"/>
    <n v="0"/>
    <n v="0"/>
    <n v="0"/>
    <n v="0"/>
    <n v="0"/>
    <n v="4"/>
    <m/>
    <n v="4"/>
    <n v="0"/>
    <n v="0"/>
    <n v="0"/>
    <n v="0"/>
    <n v="0"/>
    <n v="0"/>
    <n v="0"/>
    <n v="0"/>
    <n v="0"/>
    <n v="0"/>
    <n v="0"/>
    <n v="0"/>
    <s v="St. Margarets and North Twickenham"/>
    <m/>
  </r>
  <r>
    <s v="14/4045/P3JPA"/>
    <s v="CHU"/>
    <s v="PA"/>
    <s v="5 Old Lodge Place_x000d_Twickenham_x000d_TW1 1RQ_x000d_"/>
    <s v="Proposed change of use from B1(a) Office use to C3 Residential use (5 No. 1-bed flats and 1No 2-bed flat) and associated on-site car parking (8 bays)."/>
    <m/>
    <d v="2017-04-10T00:00:00"/>
    <x v="0"/>
    <x v="0"/>
    <n v="6"/>
    <m/>
    <n v="516841"/>
    <n v="174321"/>
    <m/>
    <m/>
    <m/>
    <m/>
    <m/>
    <m/>
    <m/>
    <m/>
    <n v="0"/>
    <m/>
    <n v="6"/>
    <m/>
    <m/>
    <m/>
    <m/>
    <m/>
    <m/>
    <n v="6"/>
    <n v="0"/>
    <n v="6"/>
    <n v="0"/>
    <n v="0"/>
    <n v="0"/>
    <n v="0"/>
    <n v="0"/>
    <n v="0"/>
    <n v="6"/>
    <m/>
    <n v="6"/>
    <n v="0"/>
    <n v="0"/>
    <n v="0"/>
    <n v="0"/>
    <n v="0"/>
    <n v="0"/>
    <n v="0"/>
    <n v="0"/>
    <n v="0"/>
    <n v="0"/>
    <n v="0"/>
    <n v="0"/>
    <s v="St. Margarets and North Twickenham"/>
    <m/>
  </r>
  <r>
    <s v="14/4251/P3JPA"/>
    <s v="CHU"/>
    <s v="PA"/>
    <s v="Clarence Court_x000d_5 Dee Road_x000d_Richmond_x000d__x000d_"/>
    <s v="Change of use of 3 floors from offices (B1) to residential (C3) to comprise 5 one and two bed apartments"/>
    <d v="2015-05-01T00:00:00"/>
    <d v="2017-09-26T00:00:00"/>
    <x v="0"/>
    <x v="0"/>
    <n v="5"/>
    <m/>
    <n v="518766"/>
    <n v="175373"/>
    <m/>
    <m/>
    <m/>
    <m/>
    <m/>
    <m/>
    <m/>
    <m/>
    <n v="0"/>
    <m/>
    <n v="3"/>
    <n v="2"/>
    <m/>
    <m/>
    <m/>
    <m/>
    <m/>
    <n v="5"/>
    <n v="0"/>
    <n v="3"/>
    <n v="2"/>
    <n v="0"/>
    <n v="0"/>
    <n v="0"/>
    <n v="0"/>
    <n v="0"/>
    <n v="5"/>
    <m/>
    <n v="5"/>
    <n v="0"/>
    <n v="0"/>
    <n v="0"/>
    <n v="0"/>
    <n v="0"/>
    <n v="0"/>
    <n v="0"/>
    <n v="0"/>
    <n v="0"/>
    <n v="0"/>
    <n v="0"/>
    <n v="0"/>
    <s v="North Richmond"/>
    <m/>
  </r>
  <r>
    <s v="14/4339/FUL"/>
    <s v="CHU"/>
    <m/>
    <s v="Sandycombe Lodge_x000d_40 Sandycoombe Road_x000d_Twickenham_x000d_TW1 2LR_x000d_"/>
    <s v="Restoration and conversion of existing residential dwelling (use class C3)  into a visitor attraction dedicated to Turner in Twickenham (use class D1). Works include alterations to the building - taking down later first floor additions to North and S"/>
    <d v="2016-06-21T00:00:00"/>
    <d v="2017-06-30T00:00:00"/>
    <x v="0"/>
    <x v="0"/>
    <m/>
    <m/>
    <n v="517090"/>
    <n v="174103"/>
    <m/>
    <m/>
    <m/>
    <n v="1"/>
    <m/>
    <m/>
    <m/>
    <m/>
    <n v="1"/>
    <m/>
    <m/>
    <m/>
    <m/>
    <m/>
    <m/>
    <m/>
    <m/>
    <n v="0"/>
    <n v="0"/>
    <n v="0"/>
    <n v="0"/>
    <n v="-1"/>
    <n v="0"/>
    <n v="0"/>
    <n v="0"/>
    <n v="0"/>
    <n v="-1"/>
    <m/>
    <n v="-1"/>
    <n v="0"/>
    <n v="0"/>
    <n v="0"/>
    <n v="0"/>
    <n v="0"/>
    <n v="0"/>
    <n v="0"/>
    <n v="0"/>
    <n v="0"/>
    <n v="0"/>
    <n v="0"/>
    <n v="0"/>
    <s v="Twickenham Riverside"/>
    <m/>
  </r>
  <r>
    <s v="14/4450/FUL"/>
    <s v="NEW"/>
    <m/>
    <s v="318B Upper Richmond Road West_x000d_East Sheen_x000d_London_x000d_SW14 7JN_x000d_"/>
    <s v="New single-storey (two bed) 'mews style' dwelling to the rear of the plot in place of existing workshop annexe."/>
    <d v="2016-06-30T00:00:00"/>
    <d v="2017-09-01T00:00:00"/>
    <x v="0"/>
    <x v="0"/>
    <m/>
    <m/>
    <n v="520265"/>
    <n v="175339"/>
    <m/>
    <m/>
    <m/>
    <m/>
    <m/>
    <m/>
    <m/>
    <m/>
    <n v="0"/>
    <m/>
    <m/>
    <n v="1"/>
    <m/>
    <m/>
    <m/>
    <m/>
    <m/>
    <n v="1"/>
    <n v="0"/>
    <n v="0"/>
    <n v="1"/>
    <n v="0"/>
    <n v="0"/>
    <n v="0"/>
    <n v="0"/>
    <n v="0"/>
    <n v="1"/>
    <m/>
    <n v="1"/>
    <n v="0"/>
    <n v="0"/>
    <n v="0"/>
    <n v="0"/>
    <n v="0"/>
    <n v="0"/>
    <n v="0"/>
    <n v="0"/>
    <n v="0"/>
    <n v="0"/>
    <n v="0"/>
    <n v="0"/>
    <s v="East Sheen"/>
    <m/>
  </r>
  <r>
    <s v="14/4464/P3JPA"/>
    <s v="CHU"/>
    <s v="PA"/>
    <s v="111 Heath Road_x000d_Twickenham_x000d_TW1 4AH_x000d_"/>
    <s v="Change of use of part of the ground floor and first floor offices (B1a) to residential (C3) comprising 6 one bed  residential units."/>
    <d v="2018-02-01T00:00:00"/>
    <m/>
    <x v="1"/>
    <x v="0"/>
    <n v="6"/>
    <m/>
    <n v="515764"/>
    <n v="173105"/>
    <m/>
    <m/>
    <m/>
    <m/>
    <m/>
    <m/>
    <m/>
    <m/>
    <n v="0"/>
    <m/>
    <m/>
    <m/>
    <m/>
    <m/>
    <m/>
    <m/>
    <m/>
    <n v="0"/>
    <n v="0"/>
    <n v="0"/>
    <n v="0"/>
    <n v="0"/>
    <n v="0"/>
    <n v="0"/>
    <n v="0"/>
    <n v="0"/>
    <n v="6"/>
    <m/>
    <n v="0"/>
    <n v="6"/>
    <n v="0"/>
    <n v="0"/>
    <n v="0"/>
    <n v="0"/>
    <n v="0"/>
    <n v="0"/>
    <n v="0"/>
    <n v="0"/>
    <n v="0"/>
    <n v="0"/>
    <n v="0"/>
    <s v="South Twickenham"/>
    <m/>
  </r>
  <r>
    <s v="14/4632/FUL"/>
    <s v="NEW"/>
    <m/>
    <s v="2 Manor Gardens_x000d_Hampton_x000d_TW12 2TU_x000d_"/>
    <s v="New detached 2 storey house at northern end of property plot, new single storey detached garage, new driveway off Cardinal's Walk. Existing house retained to Manor Gardens, sub division of plot."/>
    <m/>
    <m/>
    <x v="2"/>
    <x v="0"/>
    <m/>
    <m/>
    <n v="514133"/>
    <n v="170165"/>
    <m/>
    <m/>
    <m/>
    <m/>
    <m/>
    <m/>
    <m/>
    <m/>
    <n v="0"/>
    <m/>
    <m/>
    <m/>
    <n v="1"/>
    <m/>
    <m/>
    <m/>
    <m/>
    <n v="1"/>
    <n v="0"/>
    <n v="0"/>
    <n v="0"/>
    <n v="1"/>
    <n v="0"/>
    <n v="0"/>
    <n v="0"/>
    <n v="0"/>
    <n v="1"/>
    <m/>
    <n v="0"/>
    <n v="0"/>
    <n v="0.5"/>
    <n v="0.5"/>
    <n v="0"/>
    <n v="0"/>
    <n v="0"/>
    <s v="Y"/>
    <n v="0"/>
    <n v="0"/>
    <n v="0"/>
    <n v="0"/>
    <n v="0"/>
    <s v="Hampton"/>
    <m/>
  </r>
  <r>
    <s v="14/4669/P3JPA"/>
    <s v="CHU"/>
    <s v="PA"/>
    <s v="5 The Mews_x000d_St Margarets Road_x000d_Twickenham_x000d_TW1 1RF_x000d_"/>
    <s v="Change of use from (B1a) office to (C3) residential use (1 No.House)."/>
    <m/>
    <m/>
    <x v="2"/>
    <x v="0"/>
    <n v="1"/>
    <m/>
    <n v="516725"/>
    <n v="174330"/>
    <m/>
    <m/>
    <m/>
    <m/>
    <m/>
    <m/>
    <m/>
    <m/>
    <n v="0"/>
    <m/>
    <m/>
    <m/>
    <m/>
    <m/>
    <m/>
    <m/>
    <m/>
    <n v="0"/>
    <n v="0"/>
    <n v="0"/>
    <n v="0"/>
    <n v="0"/>
    <n v="0"/>
    <n v="0"/>
    <n v="0"/>
    <n v="0"/>
    <n v="1"/>
    <m/>
    <n v="0"/>
    <n v="0"/>
    <n v="0.5"/>
    <n v="0.5"/>
    <n v="0"/>
    <n v="0"/>
    <n v="0"/>
    <s v="Y"/>
    <n v="0"/>
    <n v="0"/>
    <n v="0"/>
    <n v="0"/>
    <n v="0"/>
    <s v="St. Margarets and North Twickenham"/>
    <m/>
  </r>
  <r>
    <s v="14/4721/FUL"/>
    <s v="NEW"/>
    <m/>
    <s v="97A White Hart Lane_x000d_Barnes_x000d_London_x000d_SW13 0JL_x000d_"/>
    <s v="Demolition of the existing buildings and erection of a mixed-use residential-led redevelopment of two storeys over basement with roof accommodation and balconies and roof terraces comprising eight apartments; 401m2 of B1(a) floorspace; twelve car par"/>
    <m/>
    <m/>
    <x v="2"/>
    <x v="0"/>
    <m/>
    <s v="X"/>
    <n v="521414"/>
    <n v="175749"/>
    <m/>
    <m/>
    <m/>
    <m/>
    <m/>
    <m/>
    <m/>
    <m/>
    <n v="0"/>
    <m/>
    <n v="2"/>
    <n v="6"/>
    <m/>
    <m/>
    <m/>
    <m/>
    <m/>
    <n v="8"/>
    <n v="0"/>
    <n v="2"/>
    <n v="6"/>
    <n v="0"/>
    <n v="0"/>
    <n v="0"/>
    <n v="0"/>
    <n v="0"/>
    <n v="8"/>
    <m/>
    <n v="0"/>
    <n v="0"/>
    <n v="2.6666666666666665"/>
    <n v="2.6666666666666665"/>
    <n v="2.6666666666666665"/>
    <n v="0"/>
    <n v="0"/>
    <n v="0"/>
    <n v="0"/>
    <n v="0"/>
    <n v="0"/>
    <n v="0"/>
    <n v="0"/>
    <s v="Mortlake and Barnes Common"/>
    <m/>
  </r>
  <r>
    <s v="14/4724/FUL"/>
    <s v="CON"/>
    <m/>
    <s v="60 High Street_x000d_Hampton Hill_x000d_TW12 1PD_x000d_"/>
    <s v="Conversion of rear of property and upper floors into 3 No. residential flats. Including the addition of a terrace with railings at first floor level to the rear of the property and change of garage doors to glazed doors to the rear elevation. Creatio"/>
    <m/>
    <m/>
    <x v="2"/>
    <x v="0"/>
    <m/>
    <m/>
    <n v="514380"/>
    <n v="170969"/>
    <m/>
    <m/>
    <m/>
    <n v="1"/>
    <m/>
    <m/>
    <m/>
    <m/>
    <n v="1"/>
    <m/>
    <n v="3"/>
    <m/>
    <m/>
    <m/>
    <m/>
    <m/>
    <m/>
    <n v="3"/>
    <n v="0"/>
    <n v="3"/>
    <n v="0"/>
    <n v="-1"/>
    <n v="0"/>
    <n v="0"/>
    <n v="0"/>
    <n v="0"/>
    <n v="2"/>
    <m/>
    <n v="0"/>
    <n v="0"/>
    <n v="1"/>
    <n v="1"/>
    <n v="0"/>
    <n v="0"/>
    <n v="0"/>
    <s v="Y"/>
    <n v="0"/>
    <n v="0"/>
    <n v="0"/>
    <n v="0"/>
    <n v="0"/>
    <s v="Fulwell and Hampton Hill"/>
    <m/>
  </r>
  <r>
    <s v="14/4793/FUL"/>
    <s v="MIX"/>
    <m/>
    <s v="42 Sheen Lane_x000d_East Sheen_x000d_London_x000d_SW14 8LP_x000d_"/>
    <s v="Refurbishment of existing shop and refurbishment and part extension of existing 1st floor flat to provide 2 new 1 and 2 bed flats. Refurbishment and part demolition of existing 2 storey barn to provide new 2 bed 2 storey dwelling."/>
    <d v="2018-01-14T00:00:00"/>
    <m/>
    <x v="1"/>
    <x v="0"/>
    <m/>
    <m/>
    <n v="520471"/>
    <n v="175586"/>
    <m/>
    <m/>
    <m/>
    <m/>
    <n v="1"/>
    <m/>
    <m/>
    <m/>
    <n v="1"/>
    <m/>
    <n v="1"/>
    <n v="2"/>
    <m/>
    <m/>
    <m/>
    <m/>
    <m/>
    <n v="3"/>
    <n v="0"/>
    <n v="1"/>
    <n v="2"/>
    <n v="0"/>
    <n v="-1"/>
    <n v="0"/>
    <n v="0"/>
    <n v="0"/>
    <n v="2"/>
    <m/>
    <n v="0"/>
    <n v="2"/>
    <n v="0"/>
    <n v="0"/>
    <n v="0"/>
    <n v="0"/>
    <n v="0"/>
    <n v="0"/>
    <n v="0"/>
    <n v="0"/>
    <n v="0"/>
    <n v="0"/>
    <n v="0"/>
    <s v="East Sheen"/>
    <m/>
  </r>
  <r>
    <s v="14/4801/FUL"/>
    <s v="NEW"/>
    <m/>
    <s v="65 Heathside_x000d_Whitton_x000d_Hounslow_x000d_TW4 5NJ_x000d_"/>
    <s v="Erection of a detached 3 bedroom dwelling with associated landscaping, 2 no. off-street parking spaces and new vehicle crossover."/>
    <d v="2016-09-26T00:00:00"/>
    <d v="2018-08-31T00:00:00"/>
    <x v="1"/>
    <x v="0"/>
    <m/>
    <m/>
    <n v="512996"/>
    <n v="173588"/>
    <m/>
    <m/>
    <m/>
    <m/>
    <m/>
    <m/>
    <m/>
    <m/>
    <n v="0"/>
    <m/>
    <m/>
    <m/>
    <n v="1"/>
    <m/>
    <m/>
    <m/>
    <m/>
    <n v="1"/>
    <n v="0"/>
    <n v="0"/>
    <n v="0"/>
    <n v="1"/>
    <n v="0"/>
    <n v="0"/>
    <n v="0"/>
    <n v="0"/>
    <n v="1"/>
    <m/>
    <n v="0"/>
    <n v="1"/>
    <n v="0"/>
    <n v="0"/>
    <n v="0"/>
    <n v="0"/>
    <n v="0"/>
    <n v="0"/>
    <n v="0"/>
    <n v="0"/>
    <n v="0"/>
    <n v="0"/>
    <n v="0"/>
    <s v="Heathfield"/>
    <m/>
  </r>
  <r>
    <s v="14/4839/FUL"/>
    <s v="NEW"/>
    <m/>
    <s v="The Cottage_x000d_Eel Pie Island_x000d_Twickenham_x000d_TW1 3DY_x000d_"/>
    <s v="Demolition of existing house and construction of a new 3 bedroom house."/>
    <m/>
    <m/>
    <x v="2"/>
    <x v="0"/>
    <m/>
    <m/>
    <n v="516355"/>
    <n v="173076"/>
    <m/>
    <m/>
    <n v="1"/>
    <m/>
    <m/>
    <m/>
    <m/>
    <m/>
    <n v="1"/>
    <m/>
    <m/>
    <m/>
    <n v="1"/>
    <m/>
    <m/>
    <m/>
    <m/>
    <n v="1"/>
    <n v="0"/>
    <n v="0"/>
    <n v="-1"/>
    <n v="1"/>
    <n v="0"/>
    <n v="0"/>
    <n v="0"/>
    <n v="0"/>
    <n v="0"/>
    <m/>
    <n v="0"/>
    <n v="0"/>
    <n v="0"/>
    <n v="0"/>
    <n v="0"/>
    <n v="0"/>
    <n v="0"/>
    <n v="0"/>
    <n v="0"/>
    <n v="0"/>
    <n v="0"/>
    <n v="0"/>
    <n v="0"/>
    <s v="Twickenham Riverside"/>
    <m/>
  </r>
  <r>
    <s v="14/4842/FUL"/>
    <s v="CHU"/>
    <m/>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1"/>
    <m/>
    <m/>
    <n v="516146"/>
    <n v="173335"/>
    <m/>
    <m/>
    <m/>
    <m/>
    <m/>
    <m/>
    <m/>
    <m/>
    <n v="0"/>
    <m/>
    <n v="3"/>
    <n v="13"/>
    <m/>
    <m/>
    <m/>
    <m/>
    <m/>
    <n v="16"/>
    <n v="0"/>
    <n v="3"/>
    <n v="13"/>
    <n v="0"/>
    <n v="0"/>
    <n v="0"/>
    <n v="0"/>
    <n v="0"/>
    <n v="16"/>
    <m/>
    <n v="0"/>
    <n v="16"/>
    <n v="0"/>
    <n v="0"/>
    <n v="0"/>
    <n v="0"/>
    <n v="0"/>
    <n v="0"/>
    <n v="0"/>
    <n v="0"/>
    <n v="0"/>
    <n v="0"/>
    <n v="0"/>
    <s v="Twickenham Riverside"/>
    <m/>
  </r>
  <r>
    <s v="14/4842/FUL"/>
    <s v="CHU"/>
    <m/>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2"/>
    <m/>
    <m/>
    <n v="516146"/>
    <n v="173335"/>
    <m/>
    <m/>
    <m/>
    <m/>
    <m/>
    <m/>
    <m/>
    <m/>
    <n v="0"/>
    <m/>
    <n v="11"/>
    <n v="18"/>
    <m/>
    <m/>
    <m/>
    <m/>
    <m/>
    <n v="29"/>
    <n v="0"/>
    <n v="11"/>
    <n v="18"/>
    <n v="0"/>
    <n v="0"/>
    <n v="0"/>
    <n v="0"/>
    <n v="0"/>
    <n v="29"/>
    <m/>
    <n v="0"/>
    <n v="29"/>
    <n v="0"/>
    <n v="0"/>
    <n v="0"/>
    <n v="0"/>
    <n v="0"/>
    <n v="0"/>
    <n v="0"/>
    <n v="0"/>
    <n v="0"/>
    <n v="0"/>
    <n v="0"/>
    <s v="Twickenham Riverside"/>
    <m/>
  </r>
  <r>
    <s v="14/4848/FUL"/>
    <s v="NEW"/>
    <m/>
    <s v="Land On Corner Of Castlegate And Lower Mortlake Road_x000d_Castlegate_x000d_Richmond_x000d__x000d_"/>
    <s v="Erect a two storey detached house following demolition of existing garages."/>
    <m/>
    <m/>
    <x v="2"/>
    <x v="0"/>
    <m/>
    <m/>
    <n v="518775"/>
    <n v="175592"/>
    <m/>
    <m/>
    <m/>
    <m/>
    <m/>
    <m/>
    <m/>
    <m/>
    <n v="0"/>
    <m/>
    <m/>
    <n v="1"/>
    <m/>
    <m/>
    <m/>
    <m/>
    <m/>
    <n v="1"/>
    <n v="0"/>
    <n v="0"/>
    <n v="1"/>
    <n v="0"/>
    <n v="0"/>
    <n v="0"/>
    <n v="0"/>
    <n v="0"/>
    <n v="1"/>
    <m/>
    <n v="0"/>
    <n v="0"/>
    <n v="1"/>
    <n v="0"/>
    <n v="0"/>
    <n v="0"/>
    <n v="0"/>
    <s v="Y"/>
    <n v="0"/>
    <n v="0"/>
    <n v="0"/>
    <n v="0"/>
    <n v="0"/>
    <s v="North Richmond"/>
    <m/>
  </r>
  <r>
    <s v="14/4865/FUL"/>
    <s v="NEW"/>
    <m/>
    <s v="93 - 95 High Street_x000d_Teddington_x000d__x000d_"/>
    <s v="Demolition of rear store and erection of 2 storey dwelling."/>
    <m/>
    <d v="2017-10-03T00:00:00"/>
    <x v="0"/>
    <x v="0"/>
    <m/>
    <m/>
    <n v="516234"/>
    <n v="171147"/>
    <m/>
    <m/>
    <m/>
    <m/>
    <m/>
    <m/>
    <m/>
    <m/>
    <n v="0"/>
    <m/>
    <m/>
    <n v="1"/>
    <m/>
    <m/>
    <m/>
    <m/>
    <m/>
    <n v="1"/>
    <n v="0"/>
    <n v="0"/>
    <n v="1"/>
    <n v="0"/>
    <n v="0"/>
    <n v="0"/>
    <n v="0"/>
    <n v="0"/>
    <n v="1"/>
    <m/>
    <n v="1"/>
    <n v="0"/>
    <n v="0"/>
    <n v="0"/>
    <n v="0"/>
    <n v="0"/>
    <n v="0"/>
    <n v="0"/>
    <n v="0"/>
    <n v="0"/>
    <n v="0"/>
    <n v="0"/>
    <n v="0"/>
    <s v="Teddington"/>
    <m/>
  </r>
  <r>
    <s v="14/4978/FUL"/>
    <s v="NEW"/>
    <m/>
    <s v="37 Cambridge Park_x000d_Twickenham_x000d_TW1 2JU_x000d_"/>
    <s v="Replacing existing 4 bedroom house with a pair of semi-detached 4-5 bedroom houses with lower ground, ground and first floors plus roof space"/>
    <d v="2016-06-01T00:00:00"/>
    <d v="2017-04-01T00:00:00"/>
    <x v="0"/>
    <x v="0"/>
    <m/>
    <m/>
    <n v="517595"/>
    <n v="174010"/>
    <m/>
    <m/>
    <m/>
    <m/>
    <n v="1"/>
    <m/>
    <m/>
    <m/>
    <n v="1"/>
    <m/>
    <m/>
    <m/>
    <n v="2"/>
    <m/>
    <m/>
    <m/>
    <m/>
    <n v="2"/>
    <n v="0"/>
    <n v="0"/>
    <n v="0"/>
    <n v="2"/>
    <n v="-1"/>
    <n v="0"/>
    <n v="0"/>
    <n v="0"/>
    <n v="1"/>
    <m/>
    <n v="1"/>
    <n v="0"/>
    <n v="0"/>
    <n v="0"/>
    <n v="0"/>
    <n v="0"/>
    <n v="0"/>
    <n v="0"/>
    <n v="0"/>
    <n v="0"/>
    <n v="0"/>
    <n v="0"/>
    <n v="0"/>
    <s v="Twickenham Riverside"/>
    <m/>
  </r>
  <r>
    <s v="14/5167/FUL"/>
    <s v="NEW"/>
    <m/>
    <s v="24 Denbigh Gardens_x000d_Richmond_x000d_TW10 6EL_x000d_"/>
    <s v="Demolition of existing house. Erection of a new house with similar footprint and heights"/>
    <d v="2017-03-01T00:00:00"/>
    <m/>
    <x v="1"/>
    <x v="0"/>
    <m/>
    <m/>
    <n v="518835"/>
    <n v="174669"/>
    <m/>
    <m/>
    <m/>
    <m/>
    <n v="1"/>
    <m/>
    <m/>
    <m/>
    <n v="1"/>
    <m/>
    <m/>
    <m/>
    <m/>
    <n v="1"/>
    <m/>
    <m/>
    <m/>
    <n v="1"/>
    <n v="0"/>
    <n v="0"/>
    <n v="0"/>
    <n v="0"/>
    <n v="0"/>
    <n v="0"/>
    <n v="0"/>
    <n v="0"/>
    <n v="0"/>
    <m/>
    <n v="0"/>
    <n v="0"/>
    <n v="0"/>
    <n v="0"/>
    <n v="0"/>
    <n v="0"/>
    <n v="0"/>
    <n v="0"/>
    <n v="0"/>
    <n v="0"/>
    <n v="0"/>
    <n v="0"/>
    <n v="0"/>
    <s v="South Richmond"/>
    <m/>
  </r>
  <r>
    <s v="14/5240/FUL"/>
    <s v="NEW"/>
    <m/>
    <s v="60 Lowther Road_x000d_Barnes_x000d_London_x000d_SW13 9NU_x000d_"/>
    <s v="Complete demolition of existing single family dwelling to allow for the construction of a new four storey single family dwelling with basement level"/>
    <d v="2016-03-14T00:00:00"/>
    <d v="2017-04-28T00:00:00"/>
    <x v="0"/>
    <x v="0"/>
    <m/>
    <m/>
    <n v="521957"/>
    <n v="176986"/>
    <m/>
    <m/>
    <m/>
    <m/>
    <n v="1"/>
    <m/>
    <m/>
    <m/>
    <n v="1"/>
    <m/>
    <m/>
    <m/>
    <m/>
    <n v="1"/>
    <m/>
    <m/>
    <m/>
    <n v="1"/>
    <n v="0"/>
    <n v="0"/>
    <n v="0"/>
    <n v="0"/>
    <n v="0"/>
    <n v="0"/>
    <n v="0"/>
    <n v="0"/>
    <n v="0"/>
    <m/>
    <n v="0"/>
    <n v="0"/>
    <n v="0"/>
    <n v="0"/>
    <n v="0"/>
    <n v="0"/>
    <n v="0"/>
    <n v="0"/>
    <n v="0"/>
    <n v="0"/>
    <n v="0"/>
    <n v="0"/>
    <n v="0"/>
    <s v="Barnes"/>
    <m/>
  </r>
  <r>
    <s v="14/5284/FUL"/>
    <s v="CON"/>
    <m/>
    <s v="46 Halford Road_x000d_Richmond_x000d__x000d_"/>
    <s v="The reversion of a Building of Townscape Merit from two self-contained flats (1x1 and 1x3 beds) to a single-family dwelling (Use Class C3: Dwelling Houses) including a rear side infill extension with associated works."/>
    <m/>
    <d v="2018-03-23T00:00:00"/>
    <x v="0"/>
    <x v="0"/>
    <m/>
    <m/>
    <n v="518090"/>
    <n v="174701"/>
    <m/>
    <n v="1"/>
    <m/>
    <n v="1"/>
    <m/>
    <m/>
    <m/>
    <m/>
    <n v="2"/>
    <m/>
    <m/>
    <m/>
    <m/>
    <n v="1"/>
    <m/>
    <m/>
    <m/>
    <n v="1"/>
    <n v="0"/>
    <n v="-1"/>
    <n v="0"/>
    <n v="-1"/>
    <n v="1"/>
    <n v="0"/>
    <n v="0"/>
    <n v="0"/>
    <n v="-1"/>
    <m/>
    <n v="-1"/>
    <n v="0"/>
    <n v="0"/>
    <n v="0"/>
    <n v="0"/>
    <n v="0"/>
    <n v="0"/>
    <n v="0"/>
    <n v="0"/>
    <n v="0"/>
    <n v="0"/>
    <n v="0"/>
    <n v="0"/>
    <s v="South Richmond"/>
    <m/>
  </r>
  <r>
    <s v="14/5300/FUL"/>
    <s v="NEW"/>
    <m/>
    <s v="Land Adjacent To_x000d_29A High Street_x000d_Hampton Wick_x000d__x000d_"/>
    <s v="Demolition of two storage units and erection of new single dwelling"/>
    <m/>
    <m/>
    <x v="2"/>
    <x v="0"/>
    <m/>
    <m/>
    <n v="517535"/>
    <n v="169497"/>
    <m/>
    <m/>
    <m/>
    <m/>
    <m/>
    <m/>
    <m/>
    <m/>
    <n v="0"/>
    <m/>
    <m/>
    <n v="1"/>
    <m/>
    <m/>
    <m/>
    <m/>
    <m/>
    <n v="1"/>
    <n v="0"/>
    <n v="0"/>
    <n v="1"/>
    <n v="0"/>
    <n v="0"/>
    <n v="0"/>
    <n v="0"/>
    <n v="0"/>
    <n v="1"/>
    <m/>
    <n v="0"/>
    <n v="0"/>
    <n v="0.5"/>
    <n v="0.5"/>
    <n v="0"/>
    <n v="0"/>
    <n v="0"/>
    <s v="Y"/>
    <n v="0"/>
    <n v="0"/>
    <n v="0"/>
    <n v="0"/>
    <n v="0"/>
    <s v="Hampton Wick"/>
    <m/>
  </r>
  <r>
    <s v="14/5306/FUL"/>
    <s v="CHU"/>
    <m/>
    <s v="21 - 21A St Johns Road_x000d_Richmond_x000d__x000d_"/>
    <s v="Change of use from B1 to residential (Number 21) and demolition of existing 2-storey dwelling (21A) with erection of back extension with basement"/>
    <d v="2017-05-01T00:00:00"/>
    <m/>
    <x v="1"/>
    <x v="0"/>
    <m/>
    <m/>
    <n v="518248"/>
    <n v="175334"/>
    <m/>
    <m/>
    <n v="1"/>
    <m/>
    <m/>
    <m/>
    <m/>
    <m/>
    <n v="1"/>
    <m/>
    <m/>
    <m/>
    <m/>
    <n v="1"/>
    <m/>
    <m/>
    <m/>
    <n v="1"/>
    <n v="0"/>
    <n v="0"/>
    <n v="-1"/>
    <n v="0"/>
    <n v="1"/>
    <n v="0"/>
    <n v="0"/>
    <n v="0"/>
    <n v="0"/>
    <m/>
    <n v="0"/>
    <n v="0"/>
    <n v="0"/>
    <n v="0"/>
    <n v="0"/>
    <n v="0"/>
    <n v="0"/>
    <n v="0"/>
    <n v="0"/>
    <n v="0"/>
    <n v="0"/>
    <n v="0"/>
    <n v="0"/>
    <s v="North Richmond"/>
    <m/>
  </r>
  <r>
    <s v="14/5364/P3JPA"/>
    <s v="CHU"/>
    <s v="PA"/>
    <s v="22 Linden Road_x000d_Hampton_x000d_TW12 2JB_x000d_"/>
    <s v="change of use from B1 office use to C3 residential use"/>
    <d v="2016-03-01T00:00:00"/>
    <m/>
    <x v="1"/>
    <x v="0"/>
    <n v="1"/>
    <m/>
    <n v="513125"/>
    <n v="169836"/>
    <m/>
    <m/>
    <m/>
    <m/>
    <m/>
    <m/>
    <m/>
    <m/>
    <n v="0"/>
    <m/>
    <m/>
    <m/>
    <m/>
    <m/>
    <m/>
    <m/>
    <m/>
    <n v="0"/>
    <n v="0"/>
    <n v="0"/>
    <n v="0"/>
    <n v="0"/>
    <n v="0"/>
    <n v="0"/>
    <n v="0"/>
    <n v="0"/>
    <n v="1"/>
    <m/>
    <n v="0"/>
    <n v="1"/>
    <n v="0"/>
    <n v="0"/>
    <n v="0"/>
    <n v="0"/>
    <n v="0"/>
    <n v="0"/>
    <n v="0"/>
    <n v="0"/>
    <n v="0"/>
    <n v="0"/>
    <n v="0"/>
    <s v="Hampton"/>
    <m/>
  </r>
  <r>
    <s v="15/0160/FUL"/>
    <s v="NEW"/>
    <m/>
    <s v="1 Latimer Road_x000d_Teddington_x000d_TW11 8QA_x000d_"/>
    <s v="Demolition of existing dwelling and erection of two buildings containing  1No. two bedroom house, 1No. two bedroom apartment and 1No. three bedroom apartment."/>
    <d v="2017-10-02T00:00:00"/>
    <m/>
    <x v="1"/>
    <x v="0"/>
    <m/>
    <m/>
    <n v="515646"/>
    <n v="171303"/>
    <m/>
    <m/>
    <m/>
    <n v="1"/>
    <m/>
    <m/>
    <m/>
    <m/>
    <n v="1"/>
    <m/>
    <m/>
    <n v="2"/>
    <n v="1"/>
    <m/>
    <m/>
    <m/>
    <m/>
    <n v="3"/>
    <n v="0"/>
    <n v="0"/>
    <n v="2"/>
    <n v="0"/>
    <n v="0"/>
    <n v="0"/>
    <n v="0"/>
    <n v="0"/>
    <n v="2"/>
    <m/>
    <n v="0"/>
    <n v="1"/>
    <n v="1"/>
    <n v="0"/>
    <n v="0"/>
    <n v="0"/>
    <n v="0"/>
    <s v="Y"/>
    <n v="0"/>
    <n v="0"/>
    <n v="0"/>
    <n v="0"/>
    <n v="0"/>
    <s v="Teddington"/>
    <m/>
  </r>
  <r>
    <s v="15/0182/FUL"/>
    <s v="NEW"/>
    <m/>
    <s v="2 Longford Close_x000d_Hampton Hill_x000d_TW12 1AB_x000d_"/>
    <s v="Extension to the side of the existing building, that will become a new 2 bedroom family dwelling."/>
    <d v="2016-03-14T00:00:00"/>
    <d v="2018-08-01T00:00:00"/>
    <x v="1"/>
    <x v="0"/>
    <m/>
    <m/>
    <n v="513256"/>
    <n v="171788"/>
    <m/>
    <m/>
    <m/>
    <m/>
    <m/>
    <m/>
    <m/>
    <m/>
    <n v="0"/>
    <m/>
    <m/>
    <n v="1"/>
    <m/>
    <m/>
    <m/>
    <m/>
    <m/>
    <n v="1"/>
    <n v="0"/>
    <n v="0"/>
    <n v="1"/>
    <n v="0"/>
    <n v="0"/>
    <n v="0"/>
    <n v="0"/>
    <n v="0"/>
    <n v="1"/>
    <m/>
    <n v="0"/>
    <n v="1"/>
    <n v="0"/>
    <n v="0"/>
    <n v="0"/>
    <n v="0"/>
    <n v="0"/>
    <n v="0"/>
    <n v="0"/>
    <n v="0"/>
    <n v="0"/>
    <n v="0"/>
    <n v="0"/>
    <s v="Hampton North"/>
    <m/>
  </r>
  <r>
    <s v="15/0421/FUL"/>
    <s v="CON"/>
    <m/>
    <s v="17 Kings Road_x000d_Richmond_x000d__x000d_"/>
    <s v="Reversion of a Building of Townscape Merit from four self-contained flats (3x2 and 1x1 beds) to a single-family dwelling (Use Class C3: Dwelling Houses) with lower and upper ground rear extensions, external alterations to dormers, fenestration, and s"/>
    <d v="2018-03-01T00:00:00"/>
    <m/>
    <x v="1"/>
    <x v="0"/>
    <m/>
    <m/>
    <n v="518586"/>
    <n v="174575"/>
    <m/>
    <n v="1"/>
    <n v="3"/>
    <m/>
    <m/>
    <m/>
    <m/>
    <m/>
    <n v="4"/>
    <m/>
    <m/>
    <m/>
    <m/>
    <n v="1"/>
    <m/>
    <m/>
    <m/>
    <n v="1"/>
    <n v="0"/>
    <n v="-1"/>
    <n v="-3"/>
    <n v="0"/>
    <n v="1"/>
    <n v="0"/>
    <n v="0"/>
    <n v="0"/>
    <n v="-3"/>
    <m/>
    <n v="0"/>
    <n v="-3"/>
    <n v="0"/>
    <n v="0"/>
    <n v="0"/>
    <n v="0"/>
    <n v="0"/>
    <n v="0"/>
    <n v="0"/>
    <n v="0"/>
    <n v="0"/>
    <n v="0"/>
    <n v="0"/>
    <s v="South Richmond"/>
    <m/>
  </r>
  <r>
    <s v="15/0426/FUL"/>
    <s v="CHU"/>
    <m/>
    <s v="10 The Broadway_x000d_Barnes_x000d_London_x000d_SW13 0NY"/>
    <s v="Partial change of use of existing D1/D2 commercial premises via conversion of building at ground and basement levels to provide single residential unit, including external alterations and rear basement extension."/>
    <d v="2016-03-01T00:00:00"/>
    <d v="2017-06-01T00:00:00"/>
    <x v="0"/>
    <x v="0"/>
    <m/>
    <m/>
    <n v="521256"/>
    <n v="176019"/>
    <m/>
    <m/>
    <m/>
    <m/>
    <m/>
    <m/>
    <m/>
    <m/>
    <n v="0"/>
    <m/>
    <m/>
    <n v="1"/>
    <m/>
    <m/>
    <m/>
    <m/>
    <m/>
    <n v="1"/>
    <n v="0"/>
    <n v="0"/>
    <n v="1"/>
    <n v="0"/>
    <n v="0"/>
    <n v="0"/>
    <n v="0"/>
    <n v="0"/>
    <n v="1"/>
    <m/>
    <n v="1"/>
    <n v="0"/>
    <n v="0"/>
    <n v="0"/>
    <n v="0"/>
    <n v="0"/>
    <n v="0"/>
    <n v="0"/>
    <n v="0"/>
    <n v="0"/>
    <n v="0"/>
    <n v="0"/>
    <n v="0"/>
    <s v="Mortlake and Barnes Common"/>
    <m/>
  </r>
  <r>
    <s v="15/0429/FUL"/>
    <s v="EXT"/>
    <m/>
    <s v="1 Ham Farm Road_x000d_Ham_x000d_Richmond_x000d_TW10 5ND_x000d_"/>
    <s v="Ground floor and first floor extension to rear of existing garage to create a self-contained residential unit."/>
    <m/>
    <m/>
    <x v="2"/>
    <x v="0"/>
    <m/>
    <m/>
    <n v="517863"/>
    <n v="171889"/>
    <m/>
    <m/>
    <m/>
    <m/>
    <m/>
    <m/>
    <m/>
    <m/>
    <n v="0"/>
    <m/>
    <m/>
    <m/>
    <n v="1"/>
    <m/>
    <m/>
    <m/>
    <m/>
    <n v="1"/>
    <n v="0"/>
    <n v="0"/>
    <n v="0"/>
    <n v="1"/>
    <n v="0"/>
    <n v="0"/>
    <n v="0"/>
    <n v="0"/>
    <n v="1"/>
    <m/>
    <n v="0"/>
    <n v="0"/>
    <n v="0.5"/>
    <n v="0.5"/>
    <n v="0"/>
    <n v="0"/>
    <n v="0"/>
    <s v="Y"/>
    <n v="0"/>
    <n v="0"/>
    <n v="0"/>
    <n v="0"/>
    <n v="0"/>
    <s v="Ham, Petersham and Richmond Riverside"/>
    <m/>
  </r>
  <r>
    <s v="15/0547/FUL"/>
    <s v="NEW"/>
    <m/>
    <s v="97A - 97B High Street_x000d_Hampton Wick_x000d__x000d_"/>
    <s v="Demolition of shops and redevelopment to form 4 No self contained Residential Units"/>
    <d v="2016-10-01T00:00:00"/>
    <d v="2017-12-01T00:00:00"/>
    <x v="0"/>
    <x v="0"/>
    <m/>
    <m/>
    <n v="517388"/>
    <n v="169760"/>
    <m/>
    <m/>
    <m/>
    <m/>
    <m/>
    <m/>
    <m/>
    <m/>
    <n v="0"/>
    <m/>
    <n v="4"/>
    <m/>
    <m/>
    <m/>
    <m/>
    <m/>
    <m/>
    <n v="4"/>
    <n v="0"/>
    <n v="4"/>
    <n v="0"/>
    <n v="0"/>
    <n v="0"/>
    <n v="0"/>
    <n v="0"/>
    <n v="0"/>
    <n v="4"/>
    <m/>
    <n v="4"/>
    <n v="0"/>
    <n v="0"/>
    <n v="0"/>
    <n v="0"/>
    <n v="0"/>
    <n v="0"/>
    <n v="0"/>
    <n v="0"/>
    <n v="0"/>
    <n v="0"/>
    <n v="0"/>
    <n v="0"/>
    <s v="Hampton Wick"/>
    <m/>
  </r>
  <r>
    <s v="15/0588/FUL"/>
    <s v="NEW"/>
    <m/>
    <s v="Rear Of_x000d_70 - 74 Station Road_x000d_Hampton_x000d_TW12 2AX_x000d_"/>
    <s v="Renewal of planning permission 12/0052/FUL dated 11 May 2012 for the erection of a part single and part two-storey side extension to the existing building to provide for a two bedroom dwelling unit together with associated private amenity space, cycl"/>
    <d v="2016-04-01T00:00:00"/>
    <d v="2017-04-01T00:00:00"/>
    <x v="0"/>
    <x v="0"/>
    <m/>
    <m/>
    <n v="513727"/>
    <n v="169746"/>
    <m/>
    <m/>
    <m/>
    <m/>
    <m/>
    <m/>
    <m/>
    <m/>
    <n v="0"/>
    <m/>
    <m/>
    <n v="1"/>
    <m/>
    <m/>
    <m/>
    <m/>
    <m/>
    <n v="1"/>
    <n v="0"/>
    <n v="0"/>
    <n v="1"/>
    <n v="0"/>
    <n v="0"/>
    <n v="0"/>
    <n v="0"/>
    <n v="0"/>
    <n v="1"/>
    <m/>
    <n v="1"/>
    <n v="0"/>
    <n v="0"/>
    <n v="0"/>
    <n v="0"/>
    <n v="0"/>
    <n v="0"/>
    <n v="0"/>
    <n v="0"/>
    <n v="0"/>
    <n v="0"/>
    <n v="0"/>
    <n v="0"/>
    <s v="Hampton"/>
    <m/>
  </r>
  <r>
    <s v="15/0591/FUL"/>
    <s v="NEW"/>
    <m/>
    <s v="23 Rodney Road_x000d_Twickenham_x000d_TW2 7AW_x000d_"/>
    <s v="Demolition of existing garden sheds and creation of a new two bedroom house adjoining No.23 Rodney Road."/>
    <m/>
    <m/>
    <x v="2"/>
    <x v="1"/>
    <m/>
    <m/>
    <n v="513235"/>
    <n v="173951"/>
    <m/>
    <m/>
    <m/>
    <m/>
    <m/>
    <m/>
    <m/>
    <m/>
    <n v="0"/>
    <m/>
    <m/>
    <n v="1"/>
    <m/>
    <m/>
    <m/>
    <m/>
    <m/>
    <n v="1"/>
    <n v="0"/>
    <n v="0"/>
    <n v="1"/>
    <n v="0"/>
    <n v="0"/>
    <n v="0"/>
    <n v="0"/>
    <n v="0"/>
    <n v="1"/>
    <m/>
    <n v="0"/>
    <n v="0"/>
    <n v="0.5"/>
    <n v="0.5"/>
    <n v="0"/>
    <n v="0"/>
    <n v="0"/>
    <s v="Y"/>
    <n v="0"/>
    <n v="0"/>
    <n v="0"/>
    <n v="0"/>
    <n v="0"/>
    <s v="Whitton"/>
    <m/>
  </r>
  <r>
    <s v="15/0659/P3JPA"/>
    <s v="CHU"/>
    <s v="PA"/>
    <s v="The Lodge_x000d_69 The Green_x000d_Twickenham_x000d_TW2 5TU_x000d_"/>
    <s v="Proposed change of use from B1(a) (Office) use to C3 Residential use (1 no. 1 bed apartments and 4 no. 2 bed apartments)"/>
    <d v="2015-05-01T00:00:00"/>
    <d v="2017-06-27T00:00:00"/>
    <x v="0"/>
    <x v="0"/>
    <n v="5"/>
    <m/>
    <n v="515269"/>
    <n v="172790"/>
    <m/>
    <m/>
    <m/>
    <m/>
    <m/>
    <m/>
    <m/>
    <m/>
    <n v="0"/>
    <m/>
    <n v="1"/>
    <n v="4"/>
    <m/>
    <m/>
    <m/>
    <m/>
    <m/>
    <n v="5"/>
    <n v="0"/>
    <n v="1"/>
    <n v="4"/>
    <n v="0"/>
    <n v="0"/>
    <n v="0"/>
    <n v="0"/>
    <n v="0"/>
    <n v="5"/>
    <m/>
    <n v="5"/>
    <n v="0"/>
    <n v="0"/>
    <n v="0"/>
    <n v="0"/>
    <n v="0"/>
    <n v="0"/>
    <n v="0"/>
    <n v="0"/>
    <n v="0"/>
    <n v="0"/>
    <n v="0"/>
    <n v="0"/>
    <s v="South Twickenham"/>
    <m/>
  </r>
  <r>
    <s v="15/0736/FUL"/>
    <s v="CON"/>
    <m/>
    <s v="10A Red Lion Street_x000d_Richmond_x000d_TW9 1RW_x000d_"/>
    <s v="Change of use from a single two bedroom flat on first and second floor to two no. one bedroom flats"/>
    <d v="2018-03-29T00:00:00"/>
    <m/>
    <x v="1"/>
    <x v="0"/>
    <m/>
    <m/>
    <n v="517868"/>
    <n v="174750"/>
    <m/>
    <m/>
    <n v="1"/>
    <m/>
    <m/>
    <m/>
    <m/>
    <m/>
    <n v="1"/>
    <m/>
    <n v="2"/>
    <m/>
    <m/>
    <m/>
    <m/>
    <m/>
    <m/>
    <n v="2"/>
    <n v="0"/>
    <n v="2"/>
    <n v="-1"/>
    <n v="0"/>
    <n v="0"/>
    <n v="0"/>
    <n v="0"/>
    <n v="0"/>
    <n v="1"/>
    <m/>
    <n v="0"/>
    <n v="1"/>
    <n v="0"/>
    <n v="0"/>
    <n v="0"/>
    <n v="0"/>
    <n v="0"/>
    <n v="0"/>
    <n v="0"/>
    <n v="0"/>
    <n v="0"/>
    <n v="0"/>
    <n v="0"/>
    <s v="South Richmond"/>
    <m/>
  </r>
  <r>
    <s v="15/0802/FUL"/>
    <s v="NEW"/>
    <m/>
    <s v="Garages To Rear Of 18 To 20 Cassilis Road And_x000d_Norfolk Close_x000d_Twickenham_x000d__x000d_"/>
    <s v="Demolition of existing garages and erection of a new single storey 2 bedroom house with parking for one car."/>
    <d v="2016-12-19T00:00:00"/>
    <d v="2017-09-19T00:00:00"/>
    <x v="0"/>
    <x v="0"/>
    <m/>
    <m/>
    <n v="516789"/>
    <n v="174462"/>
    <m/>
    <m/>
    <m/>
    <m/>
    <m/>
    <m/>
    <m/>
    <m/>
    <n v="0"/>
    <m/>
    <m/>
    <n v="1"/>
    <m/>
    <m/>
    <m/>
    <m/>
    <m/>
    <n v="1"/>
    <n v="0"/>
    <n v="0"/>
    <n v="1"/>
    <n v="0"/>
    <n v="0"/>
    <n v="0"/>
    <n v="0"/>
    <n v="0"/>
    <n v="1"/>
    <m/>
    <n v="1"/>
    <n v="0"/>
    <n v="0"/>
    <n v="0"/>
    <n v="0"/>
    <n v="0"/>
    <n v="0"/>
    <n v="0"/>
    <n v="0"/>
    <n v="0"/>
    <n v="0"/>
    <n v="0"/>
    <n v="0"/>
    <s v="St. Margarets and North Twickenham"/>
    <m/>
  </r>
  <r>
    <s v="15/0834/FUL"/>
    <s v="NEW"/>
    <m/>
    <s v="48 Fourth Cross Road_x000d_Twickenham_x000d_TW2 5EL_x000d_"/>
    <s v="Demolition of Existing 3 Bedroom Bungalow and Erection Of a New 3-Bedroom Detached House."/>
    <m/>
    <m/>
    <x v="2"/>
    <x v="0"/>
    <m/>
    <m/>
    <n v="514720"/>
    <n v="172712"/>
    <m/>
    <m/>
    <m/>
    <n v="1"/>
    <m/>
    <m/>
    <m/>
    <m/>
    <n v="1"/>
    <m/>
    <m/>
    <m/>
    <n v="1"/>
    <m/>
    <m/>
    <m/>
    <m/>
    <n v="1"/>
    <n v="0"/>
    <n v="0"/>
    <n v="0"/>
    <n v="0"/>
    <n v="0"/>
    <n v="0"/>
    <n v="0"/>
    <n v="0"/>
    <n v="0"/>
    <m/>
    <n v="0"/>
    <n v="0"/>
    <n v="0"/>
    <n v="0"/>
    <n v="0"/>
    <n v="0"/>
    <n v="0"/>
    <n v="0"/>
    <n v="0"/>
    <n v="0"/>
    <n v="0"/>
    <n v="0"/>
    <n v="0"/>
    <s v="West Twickenham"/>
    <m/>
  </r>
  <r>
    <s v="15/0853/P3JPA"/>
    <s v="CHU"/>
    <s v="PA"/>
    <s v="116 St Margarets Road_x000d_Twickenham_x000d_TW1 2AA_x000d_"/>
    <s v="Proposed change of use for first and second floors from B1(a) Office use to C3 Residential use (2 x 1 bedroom flats)."/>
    <m/>
    <d v="2017-11-14T00:00:00"/>
    <x v="0"/>
    <x v="0"/>
    <n v="2"/>
    <m/>
    <n v="516859"/>
    <n v="174250"/>
    <m/>
    <m/>
    <m/>
    <m/>
    <m/>
    <m/>
    <m/>
    <m/>
    <n v="0"/>
    <m/>
    <n v="2"/>
    <m/>
    <m/>
    <m/>
    <m/>
    <m/>
    <m/>
    <n v="2"/>
    <n v="0"/>
    <n v="2"/>
    <n v="0"/>
    <n v="0"/>
    <n v="0"/>
    <n v="0"/>
    <n v="0"/>
    <n v="0"/>
    <n v="2"/>
    <m/>
    <n v="2"/>
    <n v="0"/>
    <n v="0"/>
    <n v="0"/>
    <n v="0"/>
    <n v="0"/>
    <n v="0"/>
    <n v="0"/>
    <n v="0"/>
    <n v="0"/>
    <n v="0"/>
    <n v="0"/>
    <n v="0"/>
    <s v="St. Margarets and North Twickenham"/>
    <m/>
  </r>
  <r>
    <s v="15/1135/PS192"/>
    <s v="CHU"/>
    <m/>
    <s v="Ground Floor_x000d_18 Water Lane_x000d_Richmond_x000d_TW9 1TJ_x000d_"/>
    <s v="Change of use from Office (B1) to residentail (C3)."/>
    <m/>
    <d v="2018-07-31T00:00:00"/>
    <x v="1"/>
    <x v="0"/>
    <m/>
    <m/>
    <n v="517679"/>
    <n v="174711"/>
    <m/>
    <m/>
    <m/>
    <m/>
    <m/>
    <m/>
    <m/>
    <m/>
    <n v="0"/>
    <m/>
    <n v="1"/>
    <m/>
    <m/>
    <m/>
    <m/>
    <m/>
    <m/>
    <n v="1"/>
    <n v="0"/>
    <n v="1"/>
    <n v="0"/>
    <n v="0"/>
    <n v="0"/>
    <n v="0"/>
    <n v="0"/>
    <n v="0"/>
    <n v="1"/>
    <m/>
    <n v="0"/>
    <n v="1"/>
    <n v="0"/>
    <n v="0"/>
    <n v="0"/>
    <n v="0"/>
    <n v="0"/>
    <n v="0"/>
    <n v="0"/>
    <n v="0"/>
    <n v="0"/>
    <n v="0"/>
    <n v="0"/>
    <s v="South Richmond"/>
    <m/>
  </r>
  <r>
    <s v="15/1214/FUL"/>
    <s v="CON"/>
    <m/>
    <s v="129 Waldegrave Road_x000d_Teddington_x000d__x000d_"/>
    <s v="Ground, basement and first floor rear extensions, rear dormer/ front gable extensions and introduction of an additional self contained flat at 129 Waldegrave road"/>
    <d v="2015-05-22T00:00:00"/>
    <d v="2017-09-06T00:00:00"/>
    <x v="0"/>
    <x v="0"/>
    <m/>
    <m/>
    <n v="515693"/>
    <n v="171449"/>
    <m/>
    <n v="1"/>
    <m/>
    <m/>
    <m/>
    <m/>
    <m/>
    <m/>
    <n v="1"/>
    <m/>
    <m/>
    <n v="4"/>
    <m/>
    <m/>
    <m/>
    <m/>
    <m/>
    <n v="4"/>
    <n v="0"/>
    <n v="-1"/>
    <n v="4"/>
    <n v="0"/>
    <n v="0"/>
    <n v="0"/>
    <n v="0"/>
    <n v="0"/>
    <n v="3"/>
    <m/>
    <n v="3"/>
    <n v="0"/>
    <n v="0"/>
    <n v="0"/>
    <n v="0"/>
    <n v="0"/>
    <n v="0"/>
    <n v="0"/>
    <n v="0"/>
    <n v="0"/>
    <n v="0"/>
    <n v="0"/>
    <n v="0"/>
    <s v="Teddington"/>
    <m/>
  </r>
  <r>
    <s v="15/1342/FUL"/>
    <s v="CON"/>
    <m/>
    <s v="8 Cambrian Road_x000d_Richmond_x000d__x000d_"/>
    <s v="Conversion from three flats into one single dwellinghouse. Solar panels to the rear roof pitch."/>
    <m/>
    <m/>
    <x v="2"/>
    <x v="0"/>
    <m/>
    <m/>
    <n v="518700"/>
    <n v="174117"/>
    <m/>
    <n v="2"/>
    <n v="1"/>
    <m/>
    <m/>
    <m/>
    <m/>
    <m/>
    <n v="3"/>
    <m/>
    <m/>
    <m/>
    <m/>
    <n v="1"/>
    <m/>
    <m/>
    <m/>
    <n v="1"/>
    <n v="0"/>
    <n v="-2"/>
    <n v="-1"/>
    <n v="0"/>
    <n v="1"/>
    <n v="0"/>
    <n v="0"/>
    <n v="0"/>
    <n v="-2"/>
    <m/>
    <n v="0"/>
    <n v="0"/>
    <n v="-1"/>
    <n v="-1"/>
    <n v="0"/>
    <n v="0"/>
    <n v="0"/>
    <s v="Y"/>
    <n v="0"/>
    <n v="0"/>
    <n v="0"/>
    <n v="0"/>
    <n v="0"/>
    <s v="South Richmond"/>
    <m/>
  </r>
  <r>
    <s v="15/1397/P3JPA"/>
    <s v="CHU"/>
    <s v="PA"/>
    <s v="38-42 Hampton Road_x000d_Teddington_x000d_TW11 0JE_x000d_"/>
    <s v="Change of use from B1 office use to C3 residential use (17 x 1 bed units (2 person), 10 x 2 bed units (3 person), 8 x 2 bed units (4 person) units (totalling 35 residential units)."/>
    <d v="2017-10-02T00:00:00"/>
    <d v="2018-05-25T00:00:00"/>
    <x v="1"/>
    <x v="0"/>
    <n v="35"/>
    <m/>
    <n v="515085"/>
    <n v="171148"/>
    <m/>
    <m/>
    <m/>
    <m/>
    <m/>
    <m/>
    <m/>
    <m/>
    <n v="0"/>
    <m/>
    <m/>
    <m/>
    <m/>
    <m/>
    <m/>
    <m/>
    <m/>
    <n v="0"/>
    <n v="0"/>
    <n v="0"/>
    <n v="0"/>
    <n v="0"/>
    <n v="0"/>
    <n v="0"/>
    <n v="0"/>
    <n v="0"/>
    <n v="35"/>
    <m/>
    <n v="0"/>
    <n v="35"/>
    <n v="0"/>
    <n v="0"/>
    <n v="0"/>
    <n v="0"/>
    <n v="0"/>
    <n v="0"/>
    <n v="0"/>
    <n v="0"/>
    <n v="0"/>
    <n v="0"/>
    <n v="0"/>
    <s v="Fulwell and Hampton Hill"/>
    <m/>
  </r>
  <r>
    <s v="15/1444/FUL"/>
    <s v="CHU"/>
    <m/>
    <s v="3 - 5 Richmond Hill_x000d_Richmond_x000d__x000d_"/>
    <s v="The reversion of the interconnected Buildings of Townscape Merit from vacant office premises (Use Class B1: Business) to residential use single-family dwelling (Use Class C3: Dwelling Houses) with external alterations and associated works."/>
    <d v="2014-12-01T00:00:00"/>
    <m/>
    <x v="1"/>
    <x v="0"/>
    <m/>
    <m/>
    <n v="517973"/>
    <n v="174455"/>
    <m/>
    <m/>
    <m/>
    <m/>
    <m/>
    <m/>
    <m/>
    <m/>
    <n v="0"/>
    <m/>
    <m/>
    <m/>
    <m/>
    <n v="1"/>
    <m/>
    <m/>
    <m/>
    <n v="1"/>
    <n v="0"/>
    <n v="0"/>
    <n v="0"/>
    <n v="0"/>
    <n v="1"/>
    <n v="0"/>
    <n v="0"/>
    <n v="0"/>
    <n v="1"/>
    <m/>
    <m/>
    <m/>
    <n v="1"/>
    <n v="0"/>
    <n v="0"/>
    <n v="0"/>
    <n v="0"/>
    <s v="Y"/>
    <n v="0"/>
    <n v="0"/>
    <n v="0"/>
    <n v="0"/>
    <n v="0"/>
    <s v="Ham, Petersham and Richmond Riverside"/>
    <m/>
  </r>
  <r>
    <s v="15/1485/FUL"/>
    <s v="CON"/>
    <m/>
    <s v="26 St Stephens Gardens_x000d_Twickenham_x000d__x000d_"/>
    <s v="Conversion of three flats back into a single dwelling with ground floor extension and roof works"/>
    <d v="2016-02-01T00:00:00"/>
    <d v="2017-07-13T00:00:00"/>
    <x v="0"/>
    <x v="0"/>
    <m/>
    <m/>
    <n v="517161"/>
    <n v="174045"/>
    <m/>
    <m/>
    <n v="3"/>
    <m/>
    <m/>
    <m/>
    <m/>
    <m/>
    <n v="3"/>
    <m/>
    <m/>
    <m/>
    <m/>
    <n v="1"/>
    <m/>
    <m/>
    <m/>
    <n v="1"/>
    <n v="0"/>
    <n v="0"/>
    <n v="-3"/>
    <n v="0"/>
    <n v="1"/>
    <n v="0"/>
    <n v="0"/>
    <n v="0"/>
    <n v="-2"/>
    <m/>
    <n v="-2"/>
    <n v="0"/>
    <n v="0"/>
    <n v="0"/>
    <n v="0"/>
    <n v="0"/>
    <n v="0"/>
    <n v="0"/>
    <n v="0"/>
    <n v="0"/>
    <n v="0"/>
    <n v="0"/>
    <n v="0"/>
    <s v="Twickenham Riverside"/>
    <m/>
  </r>
  <r>
    <s v="15/1486/FUL"/>
    <s v="NEW"/>
    <m/>
    <s v="8 Heathside_x000d_Whitton_x000d_Hounslow_x000d_TW4 5NN_x000d_"/>
    <s v="Demolition of existing dwelling and erection of 2 No.4 bed semi-detached dwellings with associated parking and landscaping."/>
    <d v="2018-07-01T00:00:00"/>
    <m/>
    <x v="2"/>
    <x v="0"/>
    <m/>
    <m/>
    <n v="512819"/>
    <n v="173657"/>
    <m/>
    <m/>
    <n v="1"/>
    <m/>
    <m/>
    <m/>
    <m/>
    <m/>
    <n v="1"/>
    <m/>
    <m/>
    <m/>
    <m/>
    <n v="2"/>
    <m/>
    <m/>
    <m/>
    <n v="2"/>
    <n v="0"/>
    <n v="0"/>
    <n v="-1"/>
    <n v="0"/>
    <n v="2"/>
    <n v="0"/>
    <n v="0"/>
    <n v="0"/>
    <n v="1"/>
    <m/>
    <n v="0"/>
    <n v="0.5"/>
    <n v="0.5"/>
    <n v="0"/>
    <n v="0"/>
    <n v="0"/>
    <n v="0"/>
    <s v="Y"/>
    <n v="0"/>
    <n v="0"/>
    <n v="0"/>
    <n v="0"/>
    <n v="0"/>
    <s v="Heathfield"/>
    <m/>
  </r>
  <r>
    <s v="15/1614/FUL"/>
    <s v="CON"/>
    <m/>
    <s v="12 - 13 Church Street_x000d_Twickenham_x000d__x000d_"/>
    <s v="Conversion of existing flat to 2 flats, 2 x 2 Bed, including second floor rear extension to No. 12."/>
    <d v="2016-06-14T00:00:00"/>
    <d v="2017-06-08T00:00:00"/>
    <x v="0"/>
    <x v="0"/>
    <m/>
    <m/>
    <n v="516373"/>
    <n v="173327"/>
    <m/>
    <m/>
    <m/>
    <m/>
    <n v="1"/>
    <m/>
    <m/>
    <m/>
    <n v="1"/>
    <m/>
    <m/>
    <n v="2"/>
    <m/>
    <m/>
    <m/>
    <m/>
    <m/>
    <n v="2"/>
    <n v="0"/>
    <n v="0"/>
    <n v="2"/>
    <n v="0"/>
    <n v="-1"/>
    <n v="0"/>
    <n v="0"/>
    <n v="0"/>
    <n v="1"/>
    <m/>
    <n v="1"/>
    <n v="0"/>
    <n v="0"/>
    <n v="0"/>
    <n v="0"/>
    <n v="0"/>
    <n v="0"/>
    <n v="0"/>
    <n v="0"/>
    <n v="0"/>
    <n v="0"/>
    <n v="0"/>
    <n v="0"/>
    <s v="Twickenham Riverside"/>
    <m/>
  </r>
  <r>
    <s v="15/1638/FUL"/>
    <s v="NEW"/>
    <m/>
    <s v="53 Cole Park Road_x000d_Twickenham_x000d_TW1 1HT_x000d_"/>
    <s v="Demolition of the existing dwelling and erection of 2 No.semi-detached dwellings and associated hard and soft landscaping."/>
    <d v="2018-02-01T00:00:00"/>
    <m/>
    <x v="1"/>
    <x v="0"/>
    <m/>
    <m/>
    <n v="516222"/>
    <n v="174079"/>
    <m/>
    <m/>
    <m/>
    <m/>
    <m/>
    <n v="1"/>
    <m/>
    <m/>
    <n v="1"/>
    <m/>
    <m/>
    <m/>
    <m/>
    <m/>
    <n v="2"/>
    <m/>
    <m/>
    <n v="2"/>
    <n v="0"/>
    <n v="0"/>
    <n v="0"/>
    <n v="0"/>
    <n v="0"/>
    <n v="1"/>
    <n v="0"/>
    <n v="0"/>
    <n v="1"/>
    <m/>
    <n v="0"/>
    <n v="1"/>
    <n v="0"/>
    <n v="0"/>
    <n v="0"/>
    <n v="0"/>
    <n v="0"/>
    <n v="0"/>
    <n v="0"/>
    <n v="0"/>
    <n v="0"/>
    <n v="0"/>
    <n v="0"/>
    <s v="St. Margarets and North Twickenham"/>
    <m/>
  </r>
  <r>
    <s v="15/1687/FUL"/>
    <s v="CHU"/>
    <m/>
    <s v="186 Castelnau_x000d_Barnes_x000d_London_x000d_SW13 9DH"/>
    <s v="Change of use for part of the ground floor (A1 use) shop to (C3 use) residential and single storey rear extension to create a new 1 bedroom residential dwelling."/>
    <m/>
    <m/>
    <x v="2"/>
    <x v="0"/>
    <m/>
    <m/>
    <n v="522786"/>
    <n v="177761"/>
    <m/>
    <m/>
    <m/>
    <m/>
    <m/>
    <m/>
    <m/>
    <m/>
    <n v="0"/>
    <m/>
    <n v="1"/>
    <m/>
    <m/>
    <m/>
    <m/>
    <m/>
    <m/>
    <n v="1"/>
    <n v="0"/>
    <n v="1"/>
    <n v="0"/>
    <n v="0"/>
    <n v="0"/>
    <n v="0"/>
    <n v="0"/>
    <n v="0"/>
    <n v="1"/>
    <m/>
    <n v="0"/>
    <n v="0"/>
    <n v="0.5"/>
    <n v="0.5"/>
    <n v="0"/>
    <n v="0"/>
    <n v="0"/>
    <s v="Y"/>
    <n v="0"/>
    <n v="0"/>
    <n v="0"/>
    <n v="0"/>
    <n v="0"/>
    <s v="Barnes"/>
    <m/>
  </r>
  <r>
    <s v="15/1696/FUL"/>
    <s v="NEW"/>
    <m/>
    <s v="21A St Leonards Road_x000d_East Sheen_x000d_London_x000d_SW14 7LY_x000d_"/>
    <s v="Partial demolition and alterations to the existing building and the erection of 3 x 3-bedroom new build houses on the eastern part of the site, with associated parking and landscaping."/>
    <m/>
    <m/>
    <x v="2"/>
    <x v="0"/>
    <m/>
    <m/>
    <n v="520397"/>
    <n v="175552"/>
    <m/>
    <m/>
    <m/>
    <m/>
    <m/>
    <m/>
    <m/>
    <m/>
    <n v="0"/>
    <m/>
    <m/>
    <m/>
    <n v="3"/>
    <m/>
    <m/>
    <m/>
    <m/>
    <n v="3"/>
    <n v="0"/>
    <n v="0"/>
    <n v="0"/>
    <n v="3"/>
    <n v="0"/>
    <n v="0"/>
    <n v="0"/>
    <n v="0"/>
    <n v="3"/>
    <m/>
    <n v="0"/>
    <n v="0"/>
    <n v="1.5"/>
    <n v="1.5"/>
    <n v="0"/>
    <n v="0"/>
    <n v="0"/>
    <s v="Y"/>
    <n v="0"/>
    <n v="0"/>
    <n v="0"/>
    <n v="0"/>
    <n v="0"/>
    <s v="East Sheen"/>
    <m/>
  </r>
  <r>
    <s v="15/1725/FUL"/>
    <s v="EXT"/>
    <m/>
    <s v="2 - 6 Bardolph Road_x000d_Richmond_x000d__x000d_"/>
    <s v="Single storey mansard style roof extension to provide 8 residential units to existing office building with the provision of stair access cores and associated site works and 3 storey extension for staircases, sustainability technologies and elevation"/>
    <m/>
    <d v="2017-05-15T00:00:00"/>
    <x v="0"/>
    <x v="0"/>
    <m/>
    <m/>
    <n v="518858"/>
    <n v="175468"/>
    <m/>
    <m/>
    <m/>
    <m/>
    <m/>
    <m/>
    <m/>
    <m/>
    <n v="0"/>
    <m/>
    <n v="4"/>
    <n v="4"/>
    <m/>
    <m/>
    <m/>
    <m/>
    <m/>
    <n v="8"/>
    <n v="0"/>
    <n v="4"/>
    <n v="4"/>
    <n v="0"/>
    <n v="0"/>
    <n v="0"/>
    <n v="0"/>
    <n v="0"/>
    <n v="8"/>
    <s v="Y"/>
    <n v="8"/>
    <n v="0"/>
    <n v="0"/>
    <n v="0"/>
    <n v="0"/>
    <n v="0"/>
    <n v="0"/>
    <n v="0"/>
    <n v="0"/>
    <n v="0"/>
    <n v="0"/>
    <n v="0"/>
    <n v="0"/>
    <s v="North Richmond"/>
    <m/>
  </r>
  <r>
    <s v="15/1753/FUL"/>
    <s v="NEW"/>
    <m/>
    <s v="Prince House_x000d_116 High Street_x000d_Hampton Hill_x000d_Hampton_x000d_TW12 1NT_x000d_"/>
    <s v="Erection of a two bedroom flat at second floor level."/>
    <m/>
    <d v="2017-12-01T00:00:00"/>
    <x v="0"/>
    <x v="0"/>
    <m/>
    <m/>
    <n v="514512"/>
    <n v="171251"/>
    <m/>
    <m/>
    <m/>
    <m/>
    <m/>
    <m/>
    <m/>
    <m/>
    <n v="0"/>
    <m/>
    <m/>
    <n v="1"/>
    <m/>
    <m/>
    <m/>
    <m/>
    <m/>
    <n v="1"/>
    <n v="0"/>
    <n v="0"/>
    <n v="1"/>
    <n v="0"/>
    <n v="0"/>
    <n v="0"/>
    <n v="0"/>
    <n v="0"/>
    <n v="1"/>
    <m/>
    <n v="1"/>
    <n v="0"/>
    <n v="0"/>
    <n v="0"/>
    <n v="0"/>
    <n v="0"/>
    <n v="0"/>
    <n v="0"/>
    <n v="0"/>
    <n v="0"/>
    <n v="0"/>
    <n v="0"/>
    <n v="0"/>
    <s v="Fulwell and Hampton Hill"/>
    <m/>
  </r>
  <r>
    <s v="15/1784/FUL"/>
    <s v="CON"/>
    <m/>
    <s v="5 The Crescent_x000d_Barnes_x000d_London_x000d_SW13 0NN"/>
    <s v="Change of use from 2x 1bedroom residential units to 1x 3bedroom family apartment with 2 pitched roof dormer extensions to the rear main roof"/>
    <m/>
    <m/>
    <x v="2"/>
    <x v="0"/>
    <m/>
    <m/>
    <n v="522089"/>
    <n v="176450"/>
    <m/>
    <n v="2"/>
    <m/>
    <m/>
    <m/>
    <m/>
    <m/>
    <m/>
    <n v="2"/>
    <m/>
    <m/>
    <m/>
    <n v="1"/>
    <m/>
    <m/>
    <m/>
    <m/>
    <n v="1"/>
    <n v="0"/>
    <n v="-2"/>
    <n v="0"/>
    <n v="1"/>
    <n v="0"/>
    <n v="0"/>
    <n v="0"/>
    <n v="0"/>
    <n v="-1"/>
    <m/>
    <n v="0"/>
    <n v="0"/>
    <n v="-0.5"/>
    <n v="-0.5"/>
    <n v="0"/>
    <n v="0"/>
    <n v="0"/>
    <s v="Y"/>
    <n v="0"/>
    <n v="0"/>
    <n v="0"/>
    <n v="0"/>
    <n v="0"/>
    <s v="Mortlake and Barnes Common"/>
    <m/>
  </r>
  <r>
    <s v="15/1805/FUL"/>
    <s v="CHU"/>
    <m/>
    <s v="2 Richmond Hill_x000d_Richmond_x000d__x000d_"/>
    <s v="The reversion of a Grade II Listed Building from office premises (Use Class B1: Business) to a single-family dwelling (Use Class C3: Dwelling Houses) with external alterations and associated works."/>
    <d v="2015-10-01T00:00:00"/>
    <d v="2018-01-31T00:00:00"/>
    <x v="0"/>
    <x v="0"/>
    <m/>
    <m/>
    <n v="517968"/>
    <n v="174497"/>
    <m/>
    <m/>
    <m/>
    <m/>
    <m/>
    <m/>
    <m/>
    <m/>
    <n v="0"/>
    <m/>
    <m/>
    <m/>
    <m/>
    <n v="1"/>
    <m/>
    <m/>
    <m/>
    <n v="1"/>
    <n v="0"/>
    <n v="0"/>
    <n v="0"/>
    <n v="0"/>
    <n v="1"/>
    <n v="0"/>
    <n v="0"/>
    <n v="0"/>
    <n v="1"/>
    <m/>
    <n v="1"/>
    <n v="0"/>
    <n v="0"/>
    <n v="0"/>
    <n v="0"/>
    <n v="0"/>
    <n v="0"/>
    <n v="0"/>
    <n v="0"/>
    <n v="0"/>
    <n v="0"/>
    <n v="0"/>
    <n v="0"/>
    <s v="Ham, Petersham and Richmond Riverside"/>
    <m/>
  </r>
  <r>
    <s v="15/1836/FUL"/>
    <s v="NEW"/>
    <m/>
    <s v="Land At Rear Of Latchmere Lodge_x000d_Church Road_x000d_Ham_x000d__x000d_"/>
    <s v="Proposed two bedroom house with two off-road parking spaces and enclosed garden."/>
    <d v="2016-10-03T00:00:00"/>
    <d v="2017-05-04T00:00:00"/>
    <x v="0"/>
    <x v="0"/>
    <m/>
    <m/>
    <n v="518422"/>
    <n v="171405"/>
    <m/>
    <m/>
    <m/>
    <m/>
    <m/>
    <m/>
    <m/>
    <m/>
    <n v="0"/>
    <m/>
    <m/>
    <n v="1"/>
    <m/>
    <m/>
    <m/>
    <m/>
    <m/>
    <n v="1"/>
    <n v="0"/>
    <n v="0"/>
    <n v="1"/>
    <n v="0"/>
    <n v="0"/>
    <n v="0"/>
    <n v="0"/>
    <n v="0"/>
    <n v="1"/>
    <m/>
    <n v="1"/>
    <n v="0"/>
    <n v="0"/>
    <n v="0"/>
    <n v="0"/>
    <n v="0"/>
    <n v="0"/>
    <n v="0"/>
    <n v="0"/>
    <n v="0"/>
    <n v="0"/>
    <n v="0"/>
    <n v="0"/>
    <s v="Ham, Petersham and Richmond Riverside"/>
    <m/>
  </r>
  <r>
    <s v="15/1881/P3JPA"/>
    <s v="CHU"/>
    <s v="PA"/>
    <s v="Shanklin House_x000d_70 Sheen Road_x000d_Richmond_x000d_TW9 1UF_x000d_"/>
    <s v="Change of use of 1st and 2nd floors from B1 (office) use to 1 x 2 bed dwelling unit (C3) use."/>
    <m/>
    <m/>
    <x v="2"/>
    <x v="0"/>
    <n v="1"/>
    <m/>
    <n v="518392"/>
    <n v="175032"/>
    <m/>
    <m/>
    <m/>
    <m/>
    <m/>
    <m/>
    <m/>
    <m/>
    <n v="0"/>
    <m/>
    <m/>
    <m/>
    <m/>
    <m/>
    <m/>
    <m/>
    <m/>
    <n v="0"/>
    <n v="0"/>
    <n v="0"/>
    <n v="0"/>
    <n v="0"/>
    <n v="0"/>
    <n v="0"/>
    <n v="0"/>
    <n v="0"/>
    <n v="1"/>
    <m/>
    <n v="0"/>
    <n v="0"/>
    <n v="0.5"/>
    <n v="0.5"/>
    <n v="0"/>
    <n v="0"/>
    <n v="0"/>
    <s v="Y"/>
    <n v="0"/>
    <n v="0"/>
    <n v="0"/>
    <n v="0"/>
    <n v="0"/>
    <s v="South Richmond"/>
    <m/>
  </r>
  <r>
    <s v="15/1884/FUL"/>
    <s v="EXT"/>
    <m/>
    <s v="1 Victoria Villas_x000d_Richmond_x000d_TW9 2GW"/>
    <s v="Erection of a single storey extension at fourth floor level on top of the existing building to provide 3 self contained flats."/>
    <m/>
    <d v="2017-08-30T00:00:00"/>
    <x v="0"/>
    <x v="0"/>
    <m/>
    <m/>
    <n v="518794"/>
    <n v="175433"/>
    <m/>
    <m/>
    <m/>
    <m/>
    <m/>
    <m/>
    <m/>
    <m/>
    <n v="0"/>
    <m/>
    <n v="2"/>
    <n v="1"/>
    <m/>
    <m/>
    <m/>
    <m/>
    <m/>
    <n v="3"/>
    <n v="0"/>
    <n v="2"/>
    <n v="1"/>
    <n v="0"/>
    <n v="0"/>
    <n v="0"/>
    <n v="0"/>
    <n v="0"/>
    <n v="3"/>
    <m/>
    <n v="3"/>
    <n v="0"/>
    <n v="0"/>
    <n v="0"/>
    <n v="0"/>
    <n v="0"/>
    <n v="0"/>
    <n v="0"/>
    <n v="0"/>
    <n v="0"/>
    <n v="0"/>
    <n v="0"/>
    <n v="0"/>
    <s v="North Richmond"/>
    <m/>
  </r>
  <r>
    <s v="15/1904/FUL"/>
    <s v="CON"/>
    <m/>
    <s v="59 Lonsdale Road_x000d_Barnes_x000d_London_x000d_SW13 9JR_x000d_"/>
    <s v="Reunification of two flats into a single dwelling."/>
    <m/>
    <m/>
    <x v="2"/>
    <x v="0"/>
    <m/>
    <m/>
    <n v="522253"/>
    <n v="177766"/>
    <m/>
    <m/>
    <n v="1"/>
    <n v="1"/>
    <m/>
    <m/>
    <m/>
    <m/>
    <n v="2"/>
    <m/>
    <m/>
    <m/>
    <m/>
    <n v="1"/>
    <m/>
    <m/>
    <m/>
    <n v="1"/>
    <n v="0"/>
    <n v="0"/>
    <n v="-1"/>
    <n v="-1"/>
    <n v="1"/>
    <n v="0"/>
    <n v="0"/>
    <n v="0"/>
    <n v="-1"/>
    <m/>
    <n v="0"/>
    <n v="0"/>
    <n v="-0.5"/>
    <n v="-0.5"/>
    <n v="0"/>
    <n v="0"/>
    <n v="0"/>
    <s v="Y"/>
    <n v="0"/>
    <n v="0"/>
    <n v="0"/>
    <n v="0"/>
    <n v="0"/>
    <s v="Barnes"/>
    <m/>
  </r>
  <r>
    <s v="15/1932/P3JPA"/>
    <s v="CHU"/>
    <s v="PA"/>
    <s v="52 - 54 Glentham Road_x000d_Barnes_x000d_London_x000d_SW13 9JJ_x000d_"/>
    <s v="Change of use from Office (B1a) to a single class C3 dwelling house"/>
    <d v="2015-11-01T00:00:00"/>
    <d v="2017-06-15T00:00:00"/>
    <x v="0"/>
    <x v="0"/>
    <n v="1"/>
    <m/>
    <n v="522590"/>
    <n v="177884"/>
    <m/>
    <m/>
    <m/>
    <m/>
    <m/>
    <m/>
    <m/>
    <m/>
    <n v="0"/>
    <m/>
    <m/>
    <m/>
    <m/>
    <m/>
    <n v="1"/>
    <m/>
    <m/>
    <n v="1"/>
    <n v="0"/>
    <n v="0"/>
    <n v="0"/>
    <n v="0"/>
    <n v="0"/>
    <n v="1"/>
    <n v="0"/>
    <n v="0"/>
    <n v="1"/>
    <m/>
    <n v="1"/>
    <n v="0"/>
    <n v="0"/>
    <n v="0"/>
    <n v="0"/>
    <n v="0"/>
    <n v="0"/>
    <n v="0"/>
    <n v="0"/>
    <n v="0"/>
    <n v="0"/>
    <n v="0"/>
    <n v="0"/>
    <s v="Barnes"/>
    <m/>
  </r>
  <r>
    <s v="15/1949/FUL"/>
    <s v="CON"/>
    <m/>
    <s v="1A Glebe Cottages_x000d_Twickenham Road_x000d_Hanworth_x000d_Feltham_x000d_TW13 6HG_x000d_"/>
    <s v="Proposed two storey side and single storey rear extension and conversion of the property into 2 No. 2 bedroom flats with associated front parking, refuse and cycle storage.  Construction of a rear outbuilding for residential use ancillary to the firs"/>
    <d v="2016-10-01T00:00:00"/>
    <d v="2017-11-01T00:00:00"/>
    <x v="0"/>
    <x v="0"/>
    <m/>
    <m/>
    <n v="513106"/>
    <n v="172165"/>
    <m/>
    <m/>
    <m/>
    <n v="1"/>
    <m/>
    <m/>
    <m/>
    <m/>
    <n v="1"/>
    <m/>
    <n v="2"/>
    <m/>
    <m/>
    <m/>
    <m/>
    <m/>
    <m/>
    <n v="2"/>
    <n v="0"/>
    <n v="2"/>
    <n v="0"/>
    <n v="-1"/>
    <n v="0"/>
    <n v="0"/>
    <n v="0"/>
    <n v="0"/>
    <n v="1"/>
    <m/>
    <n v="1"/>
    <n v="0"/>
    <n v="0"/>
    <n v="0"/>
    <n v="0"/>
    <n v="0"/>
    <n v="0"/>
    <n v="0"/>
    <n v="0"/>
    <n v="0"/>
    <n v="0"/>
    <n v="0"/>
    <n v="0"/>
    <s v="West Twickenham"/>
    <m/>
  </r>
  <r>
    <s v="15/1968/FUL"/>
    <s v="EXT"/>
    <m/>
    <s v="Land Rear Of_x000d_70 - 76 Station Road_x000d_Hampton_x000d__x000d_"/>
    <s v="Renewal of planning permission 12/2084/FUL dated 15 October 2012 for the extension and alteration to the roof of No. 76d involving changes to the fenestration and the insertion of dormer windows and roof lights to create a one bedroom self-contained"/>
    <d v="2016-05-14T00:00:00"/>
    <d v="2017-04-01T00:00:00"/>
    <x v="0"/>
    <x v="0"/>
    <m/>
    <m/>
    <n v="513733"/>
    <n v="169743"/>
    <m/>
    <m/>
    <m/>
    <m/>
    <m/>
    <m/>
    <m/>
    <m/>
    <n v="0"/>
    <m/>
    <n v="1"/>
    <m/>
    <m/>
    <m/>
    <m/>
    <m/>
    <m/>
    <n v="1"/>
    <n v="0"/>
    <n v="1"/>
    <n v="0"/>
    <n v="0"/>
    <n v="0"/>
    <n v="0"/>
    <n v="0"/>
    <n v="0"/>
    <n v="1"/>
    <m/>
    <n v="1"/>
    <n v="0"/>
    <n v="0"/>
    <n v="0"/>
    <n v="0"/>
    <n v="0"/>
    <n v="0"/>
    <n v="0"/>
    <n v="0"/>
    <n v="0"/>
    <n v="0"/>
    <n v="0"/>
    <n v="0"/>
    <s v="Hampton"/>
    <m/>
  </r>
  <r>
    <s v="15/2207/GPD15"/>
    <s v="CHU"/>
    <s v="PA"/>
    <s v="20A London Road_x000d_Twickenham_x000d_TW1 3RR_x000d_"/>
    <s v="Change of use from office use (B1a) to residential use (C3) to create 2 flats."/>
    <m/>
    <d v="2017-04-07T00:00:00"/>
    <x v="0"/>
    <x v="0"/>
    <n v="2"/>
    <m/>
    <n v="516259"/>
    <n v="173377"/>
    <m/>
    <m/>
    <m/>
    <m/>
    <m/>
    <m/>
    <m/>
    <m/>
    <n v="0"/>
    <m/>
    <n v="1"/>
    <n v="1"/>
    <m/>
    <m/>
    <m/>
    <m/>
    <m/>
    <n v="2"/>
    <n v="0"/>
    <n v="1"/>
    <n v="1"/>
    <n v="0"/>
    <n v="0"/>
    <n v="0"/>
    <n v="0"/>
    <n v="0"/>
    <n v="2"/>
    <m/>
    <n v="2"/>
    <n v="0"/>
    <n v="0"/>
    <n v="0"/>
    <n v="0"/>
    <n v="0"/>
    <n v="0"/>
    <n v="0"/>
    <n v="0"/>
    <n v="0"/>
    <n v="0"/>
    <n v="0"/>
    <n v="0"/>
    <s v="Twickenham Riverside"/>
    <m/>
  </r>
  <r>
    <s v="15/2268/GPD15"/>
    <s v="CHU"/>
    <s v="PA"/>
    <s v="19 - 21 High Street_x000d_Whitton_x000d_Twickenham_x000d_TW2 7LB_x000d_"/>
    <s v="Change of use from B1 offices to C3 residential."/>
    <d v="2016-07-21T00:00:00"/>
    <d v="2017-05-16T00:00:00"/>
    <x v="0"/>
    <x v="0"/>
    <n v="2"/>
    <m/>
    <n v="514204"/>
    <n v="173884"/>
    <m/>
    <m/>
    <m/>
    <m/>
    <m/>
    <m/>
    <m/>
    <m/>
    <n v="0"/>
    <m/>
    <m/>
    <n v="2"/>
    <m/>
    <m/>
    <m/>
    <m/>
    <m/>
    <n v="2"/>
    <n v="0"/>
    <n v="0"/>
    <n v="2"/>
    <n v="0"/>
    <n v="0"/>
    <n v="0"/>
    <n v="0"/>
    <n v="0"/>
    <n v="2"/>
    <m/>
    <n v="2"/>
    <n v="0"/>
    <n v="0"/>
    <n v="0"/>
    <n v="0"/>
    <n v="0"/>
    <n v="0"/>
    <n v="0"/>
    <n v="0"/>
    <n v="0"/>
    <n v="0"/>
    <n v="0"/>
    <n v="0"/>
    <s v="Whitton"/>
    <m/>
  </r>
  <r>
    <s v="15/2318/FUL"/>
    <s v="CHU"/>
    <m/>
    <s v="27 Friars Stile Road_x000d_Richmond_x000d_TW10 6NH_x000d_"/>
    <s v="Change of use from dentist surgery to residential."/>
    <d v="2016-04-01T00:00:00"/>
    <d v="2017-06-14T00:00:00"/>
    <x v="0"/>
    <x v="0"/>
    <m/>
    <m/>
    <n v="518451"/>
    <n v="174379"/>
    <m/>
    <m/>
    <m/>
    <m/>
    <m/>
    <m/>
    <m/>
    <m/>
    <n v="0"/>
    <m/>
    <m/>
    <n v="1"/>
    <m/>
    <m/>
    <m/>
    <m/>
    <m/>
    <n v="1"/>
    <n v="0"/>
    <n v="0"/>
    <n v="1"/>
    <n v="0"/>
    <n v="0"/>
    <n v="0"/>
    <n v="0"/>
    <n v="0"/>
    <n v="1"/>
    <m/>
    <n v="1"/>
    <n v="0"/>
    <n v="0"/>
    <n v="0"/>
    <n v="0"/>
    <n v="0"/>
    <n v="0"/>
    <n v="0"/>
    <n v="0"/>
    <n v="0"/>
    <n v="0"/>
    <n v="0"/>
    <n v="0"/>
    <s v="South Richmond"/>
    <m/>
  </r>
  <r>
    <s v="15/2342/FUL"/>
    <s v="NEW"/>
    <m/>
    <s v="27 Popes Grove_x000d_Twickenham_x000d_TW1 4JZ_x000d_"/>
    <s v="Proposed new dwellinghouse to replace existing."/>
    <m/>
    <d v="2017-06-30T00:00:00"/>
    <x v="0"/>
    <x v="0"/>
    <m/>
    <m/>
    <n v="515567"/>
    <n v="172744"/>
    <m/>
    <m/>
    <m/>
    <n v="1"/>
    <m/>
    <m/>
    <m/>
    <m/>
    <n v="1"/>
    <m/>
    <m/>
    <m/>
    <m/>
    <n v="1"/>
    <m/>
    <m/>
    <m/>
    <n v="1"/>
    <n v="0"/>
    <n v="0"/>
    <n v="0"/>
    <n v="-1"/>
    <n v="1"/>
    <n v="0"/>
    <n v="0"/>
    <n v="0"/>
    <n v="0"/>
    <m/>
    <n v="0"/>
    <n v="0"/>
    <n v="0"/>
    <n v="0"/>
    <n v="0"/>
    <n v="0"/>
    <n v="0"/>
    <n v="0"/>
    <n v="0"/>
    <n v="0"/>
    <n v="0"/>
    <n v="0"/>
    <n v="0"/>
    <s v="South Twickenham"/>
    <m/>
  </r>
  <r>
    <s v="15/2377/FUL"/>
    <s v="NEW"/>
    <m/>
    <s v="6 Manor Gardens_x000d_Hampton_x000d_TW12 2TU_x000d_"/>
    <s v="Two houses together with driveway access and landscpaing"/>
    <d v="2016-11-01T00:00:00"/>
    <d v="2017-09-29T00:00:00"/>
    <x v="0"/>
    <x v="0"/>
    <m/>
    <m/>
    <n v="514094"/>
    <n v="170156"/>
    <m/>
    <m/>
    <m/>
    <m/>
    <n v="1"/>
    <m/>
    <m/>
    <m/>
    <n v="1"/>
    <m/>
    <m/>
    <m/>
    <m/>
    <n v="2"/>
    <m/>
    <m/>
    <m/>
    <n v="2"/>
    <n v="0"/>
    <n v="0"/>
    <n v="0"/>
    <n v="0"/>
    <n v="1"/>
    <n v="0"/>
    <n v="0"/>
    <n v="0"/>
    <n v="1"/>
    <m/>
    <n v="1"/>
    <n v="0"/>
    <n v="0"/>
    <n v="0"/>
    <n v="0"/>
    <n v="0"/>
    <n v="0"/>
    <n v="0"/>
    <n v="0"/>
    <n v="0"/>
    <n v="0"/>
    <n v="0"/>
    <n v="0"/>
    <s v="Hampton"/>
    <m/>
  </r>
  <r>
    <s v="15/2407/FUL"/>
    <s v="NEW"/>
    <m/>
    <s v="Car Park Adjacent To Number_x000d_23 Holly Road_x000d_Twickenham_x000d__x000d_"/>
    <s v="Erection of a pair of 2-storey semi-detached 1-bed cottages with car parking, cycle and refuse/recycling storage."/>
    <d v="2016-06-14T00:00:00"/>
    <d v="2017-09-15T00:00:00"/>
    <x v="0"/>
    <x v="0"/>
    <m/>
    <m/>
    <n v="516199"/>
    <n v="173320"/>
    <m/>
    <m/>
    <m/>
    <m/>
    <m/>
    <m/>
    <m/>
    <m/>
    <n v="0"/>
    <m/>
    <n v="2"/>
    <m/>
    <m/>
    <m/>
    <m/>
    <m/>
    <m/>
    <n v="2"/>
    <n v="0"/>
    <n v="2"/>
    <n v="0"/>
    <n v="0"/>
    <n v="0"/>
    <n v="0"/>
    <n v="0"/>
    <n v="0"/>
    <n v="2"/>
    <m/>
    <n v="2"/>
    <n v="0"/>
    <n v="0"/>
    <n v="0"/>
    <n v="0"/>
    <n v="0"/>
    <n v="0"/>
    <n v="0"/>
    <n v="0"/>
    <n v="0"/>
    <n v="0"/>
    <n v="0"/>
    <n v="0"/>
    <s v="Twickenham Riverside"/>
    <m/>
  </r>
  <r>
    <s v="15/2440/VRC"/>
    <s v="NEW"/>
    <m/>
    <s v="11 Sandycombe Road_x000d_Richmond_x000d_TW9 2EP_x000d_"/>
    <s v="Variation of condition 2 of application 08/4792/FUL to allow for amendments including:_x000d_- Introduction of clerestory windows to eastern elevation of office building;_x000d_- 2 Conservation rooflights added to front (western) elevation of residential buildin"/>
    <d v="2018-04-01T00:00:00"/>
    <m/>
    <x v="2"/>
    <x v="0"/>
    <m/>
    <m/>
    <n v="519022"/>
    <n v="175824"/>
    <m/>
    <m/>
    <m/>
    <m/>
    <m/>
    <m/>
    <m/>
    <m/>
    <n v="0"/>
    <m/>
    <m/>
    <n v="4"/>
    <m/>
    <m/>
    <m/>
    <m/>
    <m/>
    <n v="4"/>
    <n v="0"/>
    <n v="0"/>
    <n v="4"/>
    <n v="0"/>
    <n v="0"/>
    <n v="0"/>
    <n v="0"/>
    <n v="0"/>
    <n v="4"/>
    <m/>
    <n v="0"/>
    <n v="2"/>
    <n v="2"/>
    <n v="0"/>
    <n v="0"/>
    <n v="0"/>
    <n v="0"/>
    <s v="Y"/>
    <n v="0"/>
    <n v="0"/>
    <n v="0"/>
    <n v="0"/>
    <n v="0"/>
    <s v="Kew"/>
    <m/>
  </r>
  <r>
    <s v="15/2452/FUL"/>
    <s v="NEW"/>
    <m/>
    <s v="77 - 79 Richmond Road_x000d_Twickenham_x000d__x000d_"/>
    <s v="Refurbishment and Extension of existing dwelling - No 79 Richmond Road; Demolition of existing shop and associated office, storage - No 77 Richmond Road; Erection of new single storey B1/D1 employment unit; Erection of new detached 3 Bed Family Unit."/>
    <d v="2016-05-12T00:00:00"/>
    <m/>
    <x v="1"/>
    <x v="0"/>
    <m/>
    <m/>
    <n v="516657"/>
    <n v="173659"/>
    <m/>
    <m/>
    <m/>
    <m/>
    <m/>
    <m/>
    <m/>
    <m/>
    <n v="0"/>
    <m/>
    <m/>
    <m/>
    <n v="1"/>
    <m/>
    <m/>
    <m/>
    <m/>
    <n v="1"/>
    <n v="0"/>
    <n v="0"/>
    <n v="0"/>
    <n v="1"/>
    <n v="0"/>
    <n v="0"/>
    <n v="0"/>
    <n v="0"/>
    <n v="1"/>
    <m/>
    <n v="0"/>
    <n v="1"/>
    <n v="0"/>
    <n v="0"/>
    <n v="0"/>
    <n v="0"/>
    <n v="0"/>
    <n v="0"/>
    <n v="0"/>
    <n v="0"/>
    <n v="0"/>
    <n v="0"/>
    <n v="0"/>
    <s v="Twickenham Riverside"/>
    <m/>
  </r>
  <r>
    <s v="15/2746/GPD15"/>
    <s v="CHU"/>
    <m/>
    <s v="Burnham House_x000d_4 Archer Mews_x000d_Hampton Hill_x000d_Hampton_x000d_TW12 1RN_x000d_"/>
    <s v="Change of use from B1a (office use) to C3 residential use (3 units)"/>
    <d v="2016-07-14T00:00:00"/>
    <d v="2017-04-01T00:00:00"/>
    <x v="0"/>
    <x v="0"/>
    <n v="3"/>
    <m/>
    <n v="514304"/>
    <n v="170984"/>
    <m/>
    <m/>
    <m/>
    <m/>
    <m/>
    <m/>
    <m/>
    <m/>
    <n v="0"/>
    <m/>
    <n v="1"/>
    <n v="1"/>
    <n v="1"/>
    <m/>
    <m/>
    <m/>
    <m/>
    <n v="3"/>
    <n v="0"/>
    <n v="1"/>
    <n v="1"/>
    <n v="1"/>
    <n v="0"/>
    <n v="0"/>
    <n v="0"/>
    <n v="0"/>
    <n v="3"/>
    <m/>
    <n v="3"/>
    <n v="0"/>
    <n v="0"/>
    <n v="0"/>
    <n v="0"/>
    <n v="0"/>
    <n v="0"/>
    <n v="0"/>
    <n v="0"/>
    <n v="0"/>
    <n v="0"/>
    <n v="0"/>
    <n v="0"/>
    <s v="Fulwell and Hampton Hill"/>
    <m/>
  </r>
  <r>
    <s v="15/2757/FUL"/>
    <s v="NEW"/>
    <m/>
    <s v="Land Adjacent To 32_x000d_Bexhill Road_x000d_East Sheen_x000d_London_x000d__x000d_"/>
    <s v="Erection of a single two-bedroom house and the demolition of three lock-up garages."/>
    <d v="2018-03-01T00:00:00"/>
    <m/>
    <x v="1"/>
    <x v="0"/>
    <m/>
    <m/>
    <n v="520254"/>
    <n v="175724"/>
    <m/>
    <m/>
    <m/>
    <m/>
    <m/>
    <m/>
    <m/>
    <m/>
    <n v="0"/>
    <m/>
    <m/>
    <n v="1"/>
    <m/>
    <m/>
    <m/>
    <m/>
    <m/>
    <n v="1"/>
    <n v="0"/>
    <n v="0"/>
    <n v="1"/>
    <n v="0"/>
    <n v="0"/>
    <n v="0"/>
    <n v="0"/>
    <n v="0"/>
    <n v="1"/>
    <m/>
    <n v="0"/>
    <n v="1"/>
    <n v="0"/>
    <n v="0"/>
    <n v="0"/>
    <n v="0"/>
    <n v="0"/>
    <n v="0"/>
    <n v="0"/>
    <n v="0"/>
    <n v="0"/>
    <n v="0"/>
    <n v="0"/>
    <s v="East Sheen"/>
    <m/>
  </r>
  <r>
    <s v="15/2854/FUL"/>
    <s v="NEW"/>
    <m/>
    <s v="Garages At_x000d_Riverside Drive_x000d_Ham_x000d__x000d_"/>
    <s v="Demolition of a row of 18 garages; Proposed to construct two two-bedroom Wheelchair Bungalows; Provision of two car parking spaces."/>
    <m/>
    <m/>
    <x v="2"/>
    <x v="1"/>
    <m/>
    <m/>
    <n v="517050"/>
    <n v="172680"/>
    <m/>
    <m/>
    <m/>
    <m/>
    <m/>
    <m/>
    <m/>
    <m/>
    <n v="0"/>
    <m/>
    <m/>
    <n v="2"/>
    <m/>
    <m/>
    <m/>
    <m/>
    <m/>
    <n v="2"/>
    <n v="0"/>
    <n v="0"/>
    <n v="2"/>
    <n v="0"/>
    <n v="0"/>
    <n v="0"/>
    <n v="0"/>
    <n v="0"/>
    <n v="2"/>
    <m/>
    <n v="0"/>
    <n v="0"/>
    <n v="1"/>
    <n v="1"/>
    <n v="0"/>
    <n v="0"/>
    <n v="0"/>
    <s v="Y"/>
    <n v="0"/>
    <n v="0"/>
    <n v="0"/>
    <n v="0"/>
    <n v="0"/>
    <s v="Ham, Petersham and Richmond Riverside"/>
    <m/>
  </r>
  <r>
    <s v="15/2855/FUL"/>
    <s v="NEW"/>
    <m/>
    <s v="Garages At_x000d_Maguire Drive_x000d_Ham_x000d__x000d_"/>
    <s v="Demolition of 20 garages in two rows; Construction of two three-bedroom houses"/>
    <m/>
    <m/>
    <x v="2"/>
    <x v="1"/>
    <m/>
    <m/>
    <n v="517476"/>
    <n v="171658"/>
    <m/>
    <m/>
    <m/>
    <m/>
    <m/>
    <m/>
    <m/>
    <m/>
    <n v="0"/>
    <m/>
    <m/>
    <m/>
    <n v="2"/>
    <m/>
    <m/>
    <m/>
    <m/>
    <n v="2"/>
    <n v="0"/>
    <n v="0"/>
    <n v="0"/>
    <n v="2"/>
    <n v="0"/>
    <n v="0"/>
    <n v="0"/>
    <n v="0"/>
    <n v="2"/>
    <m/>
    <n v="0"/>
    <n v="0"/>
    <n v="1"/>
    <n v="1"/>
    <n v="0"/>
    <n v="0"/>
    <n v="0"/>
    <s v="Y"/>
    <n v="0"/>
    <n v="0"/>
    <n v="0"/>
    <n v="0"/>
    <n v="0"/>
    <s v="Ham, Petersham and Richmond Riverside"/>
    <m/>
  </r>
  <r>
    <s v="15/2857/FUL"/>
    <s v="NEW"/>
    <m/>
    <s v="Garages At_x000d_Clifford Road_x000d_Petersham_x000d__x000d_"/>
    <s v="Removal of 26 garages; Creation of 3 two storey three-bedroom houses. Provision of 11 parking spaces in a shared surface courtyard"/>
    <m/>
    <m/>
    <x v="2"/>
    <x v="1"/>
    <m/>
    <m/>
    <n v="517848"/>
    <n v="172830"/>
    <m/>
    <m/>
    <m/>
    <m/>
    <m/>
    <m/>
    <m/>
    <m/>
    <n v="0"/>
    <m/>
    <m/>
    <m/>
    <n v="3"/>
    <m/>
    <m/>
    <m/>
    <m/>
    <n v="3"/>
    <n v="0"/>
    <n v="0"/>
    <n v="0"/>
    <n v="3"/>
    <n v="0"/>
    <n v="0"/>
    <n v="0"/>
    <n v="0"/>
    <n v="3"/>
    <m/>
    <n v="0"/>
    <n v="0"/>
    <n v="1.5"/>
    <n v="1.5"/>
    <n v="0"/>
    <n v="0"/>
    <n v="0"/>
    <s v="Y"/>
    <n v="0"/>
    <n v="0"/>
    <n v="0"/>
    <n v="0"/>
    <n v="0"/>
    <s v="Ham, Petersham and Richmond Riverside"/>
    <m/>
  </r>
  <r>
    <s v="15/2904/FUL"/>
    <s v="CHU"/>
    <m/>
    <s v="1 London Road_x000d_Twickenham_x000d_TW1 3SX_x000d_"/>
    <s v="Conversion of A2 office space at the upper levels to 2 no. self-contained flats with access to the rear of the building."/>
    <m/>
    <m/>
    <x v="2"/>
    <x v="0"/>
    <m/>
    <m/>
    <n v="516260"/>
    <n v="173296"/>
    <m/>
    <m/>
    <m/>
    <m/>
    <m/>
    <m/>
    <m/>
    <m/>
    <n v="0"/>
    <m/>
    <n v="1"/>
    <n v="1"/>
    <m/>
    <m/>
    <m/>
    <m/>
    <m/>
    <n v="2"/>
    <n v="0"/>
    <n v="1"/>
    <n v="1"/>
    <n v="0"/>
    <n v="0"/>
    <n v="0"/>
    <n v="0"/>
    <n v="0"/>
    <n v="2"/>
    <m/>
    <n v="0"/>
    <n v="0"/>
    <n v="1"/>
    <n v="1"/>
    <n v="0"/>
    <n v="0"/>
    <n v="0"/>
    <s v="Y"/>
    <n v="0"/>
    <n v="0"/>
    <n v="0"/>
    <n v="0"/>
    <n v="0"/>
    <s v="Twickenham Riverside"/>
    <m/>
  </r>
  <r>
    <s v="15/2911/FUL"/>
    <s v="NEW"/>
    <m/>
    <s v="17A Tower Road_x000d_Twickenham_x000d_TW1 4PD"/>
    <s v="Demolition of existing single family dwelling and creation of new replacement single family dwelling."/>
    <m/>
    <m/>
    <x v="2"/>
    <x v="0"/>
    <m/>
    <m/>
    <n v="515807"/>
    <n v="172452"/>
    <m/>
    <m/>
    <n v="1"/>
    <m/>
    <m/>
    <m/>
    <m/>
    <m/>
    <n v="1"/>
    <m/>
    <m/>
    <m/>
    <n v="1"/>
    <m/>
    <m/>
    <m/>
    <m/>
    <n v="1"/>
    <n v="0"/>
    <n v="0"/>
    <n v="-1"/>
    <n v="1"/>
    <n v="0"/>
    <n v="0"/>
    <n v="0"/>
    <n v="0"/>
    <n v="0"/>
    <m/>
    <n v="0"/>
    <n v="0"/>
    <n v="0"/>
    <n v="0"/>
    <n v="0"/>
    <n v="0"/>
    <n v="0"/>
    <n v="0"/>
    <n v="0"/>
    <n v="0"/>
    <n v="0"/>
    <n v="0"/>
    <n v="0"/>
    <s v="South Twickenham"/>
    <m/>
  </r>
  <r>
    <s v="15/2975/FUL"/>
    <s v="CHU"/>
    <m/>
    <s v="14 King Street_x000d_Twickenham_x000d_TW1 3SN_x000d_"/>
    <s v="Erection of new pitched roof and conversion of upper floors over existing retail use to form 1no self-contained flat. Single storey rear extension to form additional flat. New shop front."/>
    <m/>
    <d v="2017-10-16T00:00:00"/>
    <x v="0"/>
    <x v="0"/>
    <m/>
    <m/>
    <n v="516248"/>
    <n v="173265"/>
    <m/>
    <m/>
    <m/>
    <m/>
    <m/>
    <m/>
    <m/>
    <m/>
    <n v="0"/>
    <m/>
    <n v="1"/>
    <n v="1"/>
    <m/>
    <m/>
    <m/>
    <m/>
    <m/>
    <n v="2"/>
    <n v="0"/>
    <n v="1"/>
    <n v="1"/>
    <n v="0"/>
    <n v="0"/>
    <n v="0"/>
    <n v="0"/>
    <n v="0"/>
    <n v="2"/>
    <m/>
    <n v="2"/>
    <n v="0"/>
    <n v="0"/>
    <n v="0"/>
    <n v="0"/>
    <n v="0"/>
    <n v="0"/>
    <n v="0"/>
    <n v="0"/>
    <n v="0"/>
    <n v="0"/>
    <n v="0"/>
    <n v="0"/>
    <s v="Twickenham Riverside"/>
    <m/>
  </r>
  <r>
    <s v="15/3062/FUL"/>
    <s v="CON"/>
    <m/>
    <s v="20A Red Lion Street_x000d_Richmond_x000d_TW9 1RW_x000d_"/>
    <s v="Subdivision of existing flat to create an additional unit and infill of void and new roof"/>
    <m/>
    <d v="2018-06-29T00:00:00"/>
    <x v="1"/>
    <x v="0"/>
    <m/>
    <m/>
    <n v="517894"/>
    <n v="174757"/>
    <m/>
    <m/>
    <m/>
    <n v="1"/>
    <m/>
    <m/>
    <m/>
    <m/>
    <n v="1"/>
    <m/>
    <n v="2"/>
    <m/>
    <m/>
    <m/>
    <m/>
    <m/>
    <m/>
    <n v="2"/>
    <n v="0"/>
    <n v="2"/>
    <n v="0"/>
    <n v="-1"/>
    <n v="0"/>
    <n v="0"/>
    <n v="0"/>
    <n v="0"/>
    <n v="1"/>
    <m/>
    <n v="0"/>
    <n v="1"/>
    <n v="0"/>
    <n v="0"/>
    <n v="0"/>
    <n v="0"/>
    <n v="0"/>
    <n v="0"/>
    <n v="0"/>
    <n v="0"/>
    <n v="0"/>
    <n v="0"/>
    <n v="0"/>
    <s v="South Richmond"/>
    <m/>
  </r>
  <r>
    <s v="15/3072/FUL"/>
    <s v="CHU"/>
    <m/>
    <s v="Christ Church_x000d_Station Road_x000d_Teddington_x000d__x000d_"/>
    <s v="Conversion, extension and alteration of the existing church building to provide for 6 x 2 bedroom flats over four levels together with 6 off-street car parking spaces, motorcycle parking, garden amenity areas and refuse, recycling and cycle parking a"/>
    <d v="2018-03-01T00:00:00"/>
    <m/>
    <x v="1"/>
    <x v="0"/>
    <m/>
    <m/>
    <n v="516013"/>
    <n v="171023"/>
    <m/>
    <m/>
    <m/>
    <m/>
    <m/>
    <m/>
    <m/>
    <m/>
    <n v="0"/>
    <m/>
    <m/>
    <n v="6"/>
    <m/>
    <m/>
    <m/>
    <m/>
    <m/>
    <n v="6"/>
    <n v="0"/>
    <n v="0"/>
    <n v="6"/>
    <n v="0"/>
    <n v="0"/>
    <n v="0"/>
    <n v="0"/>
    <n v="0"/>
    <n v="6"/>
    <m/>
    <n v="0"/>
    <n v="3"/>
    <n v="3"/>
    <n v="0"/>
    <n v="0"/>
    <n v="0"/>
    <n v="0"/>
    <s v="Y"/>
    <n v="0"/>
    <n v="0"/>
    <n v="0"/>
    <n v="0"/>
    <n v="0"/>
    <s v="Teddington"/>
    <m/>
  </r>
  <r>
    <s v="15/3183/FUL"/>
    <s v="CON"/>
    <m/>
    <s v="5A And 5B Upper Lodge Mews_x000d_Bushy Park_x000d_Hampton Hill_x000d__x000d_"/>
    <s v="Conversion of existing lower ground floor property and existing upper first floor property (5a and 5b) into one dwelling space and single storey rear extension"/>
    <m/>
    <m/>
    <x v="2"/>
    <x v="0"/>
    <m/>
    <m/>
    <n v="514482"/>
    <n v="170638"/>
    <m/>
    <n v="1"/>
    <m/>
    <n v="1"/>
    <m/>
    <m/>
    <m/>
    <m/>
    <n v="2"/>
    <m/>
    <m/>
    <m/>
    <m/>
    <n v="1"/>
    <m/>
    <m/>
    <m/>
    <n v="1"/>
    <n v="0"/>
    <n v="-1"/>
    <n v="0"/>
    <n v="-1"/>
    <n v="1"/>
    <n v="0"/>
    <n v="0"/>
    <n v="0"/>
    <n v="-1"/>
    <m/>
    <n v="0"/>
    <n v="0"/>
    <n v="-0.5"/>
    <n v="-0.5"/>
    <n v="0"/>
    <n v="0"/>
    <n v="0"/>
    <s v="Y"/>
    <n v="0"/>
    <n v="0"/>
    <n v="0"/>
    <n v="0"/>
    <n v="0"/>
    <s v="Fulwell and Hampton Hill"/>
    <m/>
  </r>
  <r>
    <s v="15/3184/GPD15"/>
    <s v="CHU"/>
    <s v="PA"/>
    <s v="31 Hampton Road_x000d_Twickenham_x000d_TW2 5QE_x000d_"/>
    <s v="Proposed change of use from B1(a) Office use to C3 Residential use (1 flat)."/>
    <m/>
    <m/>
    <x v="2"/>
    <x v="0"/>
    <n v="1"/>
    <m/>
    <n v="515147"/>
    <n v="172702"/>
    <m/>
    <m/>
    <m/>
    <m/>
    <m/>
    <m/>
    <m/>
    <m/>
    <n v="0"/>
    <m/>
    <m/>
    <m/>
    <m/>
    <m/>
    <m/>
    <m/>
    <m/>
    <n v="0"/>
    <n v="0"/>
    <n v="0"/>
    <n v="0"/>
    <n v="0"/>
    <n v="0"/>
    <n v="0"/>
    <n v="0"/>
    <n v="0"/>
    <n v="1"/>
    <m/>
    <n v="0"/>
    <n v="0"/>
    <n v="0.5"/>
    <n v="0.5"/>
    <n v="0"/>
    <n v="0"/>
    <n v="0"/>
    <s v="Y"/>
    <n v="0"/>
    <n v="0"/>
    <n v="0"/>
    <n v="0"/>
    <n v="0"/>
    <s v="South Twickenham"/>
    <m/>
  </r>
  <r>
    <s v="15/3256/GPD15"/>
    <s v="CHU"/>
    <s v="PA"/>
    <s v="1D Becketts Place_x000d_Hampton Wick_x000d__x000d_"/>
    <s v="Change of use of B1 office to C3 residential use of ground and mezzanine floors (2 x 1 bed flats at ground floor level, 1 x 1 bed flat at first floor level)"/>
    <d v="2018-04-14T00:00:00"/>
    <d v="2018-10-01T00:00:00"/>
    <x v="2"/>
    <x v="0"/>
    <n v="3"/>
    <m/>
    <n v="517622"/>
    <n v="169605"/>
    <m/>
    <m/>
    <m/>
    <m/>
    <m/>
    <m/>
    <m/>
    <m/>
    <n v="0"/>
    <m/>
    <m/>
    <m/>
    <m/>
    <m/>
    <m/>
    <m/>
    <m/>
    <n v="0"/>
    <n v="0"/>
    <n v="0"/>
    <n v="0"/>
    <n v="0"/>
    <n v="0"/>
    <n v="0"/>
    <n v="0"/>
    <n v="0"/>
    <n v="3"/>
    <m/>
    <n v="0"/>
    <n v="3"/>
    <n v="0"/>
    <n v="0"/>
    <n v="0"/>
    <n v="0"/>
    <n v="0"/>
    <n v="0"/>
    <n v="0"/>
    <n v="0"/>
    <n v="0"/>
    <n v="0"/>
    <n v="0"/>
    <s v="Hampton Wick"/>
    <m/>
  </r>
  <r>
    <s v="15/3394/FUL"/>
    <s v="EXT"/>
    <m/>
    <s v="Wick House_x000d_10 Station Road_x000d_Hampton Wick_x000d__x000d_"/>
    <s v="Erection of new mansard roof to accommodate 2 new self contained flats, new lift shaft, new bin stores."/>
    <m/>
    <m/>
    <x v="2"/>
    <x v="0"/>
    <m/>
    <m/>
    <n v="517543"/>
    <n v="169767"/>
    <m/>
    <m/>
    <m/>
    <m/>
    <m/>
    <m/>
    <m/>
    <m/>
    <n v="0"/>
    <m/>
    <m/>
    <n v="2"/>
    <m/>
    <m/>
    <m/>
    <m/>
    <m/>
    <n v="2"/>
    <n v="0"/>
    <n v="0"/>
    <n v="2"/>
    <n v="0"/>
    <n v="0"/>
    <n v="0"/>
    <n v="0"/>
    <n v="0"/>
    <n v="2"/>
    <m/>
    <n v="0"/>
    <n v="0"/>
    <n v="0.66666666666666663"/>
    <n v="0.66666666666666663"/>
    <n v="0.66666666666666663"/>
    <n v="0"/>
    <n v="0"/>
    <s v="Y"/>
    <n v="0"/>
    <n v="0"/>
    <n v="0"/>
    <n v="0"/>
    <n v="0"/>
    <s v="Hampton Wick"/>
    <m/>
  </r>
  <r>
    <s v="15/3424/FUL"/>
    <s v="NEW"/>
    <m/>
    <s v="South Corner_x000d_Upper Ham Road_x000d_Ham_x000d_Richmond_x000d_TW10 5LA_x000d_"/>
    <s v="Erection of detached house and garage following demolition of existing house and garage."/>
    <d v="2017-02-01T00:00:00"/>
    <d v="2017-12-01T00:00:00"/>
    <x v="0"/>
    <x v="0"/>
    <m/>
    <m/>
    <n v="517861"/>
    <n v="171792"/>
    <m/>
    <m/>
    <m/>
    <m/>
    <n v="1"/>
    <m/>
    <m/>
    <m/>
    <n v="1"/>
    <m/>
    <m/>
    <m/>
    <n v="1"/>
    <m/>
    <m/>
    <m/>
    <m/>
    <n v="1"/>
    <n v="0"/>
    <n v="0"/>
    <n v="0"/>
    <n v="1"/>
    <n v="-1"/>
    <n v="0"/>
    <n v="0"/>
    <n v="0"/>
    <n v="0"/>
    <m/>
    <n v="0"/>
    <n v="0"/>
    <n v="0"/>
    <n v="0"/>
    <n v="0"/>
    <n v="0"/>
    <n v="0"/>
    <n v="0"/>
    <n v="0"/>
    <n v="0"/>
    <n v="0"/>
    <n v="0"/>
    <n v="0"/>
    <s v="Ham, Petersham and Richmond Riverside"/>
    <m/>
  </r>
  <r>
    <s v="15/3424/FUL"/>
    <s v="NEW"/>
    <m/>
    <s v="South Corner_x000d_Upper Ham Road_x000d_Ham_x000d_Richmond_x000d_TW10 5LA_x000d_"/>
    <s v="Erection of detached house and garage following demolition of existing house and garage."/>
    <d v="2017-02-01T00:00:00"/>
    <m/>
    <x v="1"/>
    <x v="0"/>
    <m/>
    <m/>
    <n v="517861"/>
    <n v="171792"/>
    <m/>
    <m/>
    <m/>
    <m/>
    <n v="1"/>
    <m/>
    <m/>
    <m/>
    <n v="1"/>
    <m/>
    <m/>
    <m/>
    <m/>
    <n v="1"/>
    <m/>
    <m/>
    <m/>
    <n v="1"/>
    <n v="0"/>
    <n v="0"/>
    <n v="0"/>
    <n v="0"/>
    <n v="0"/>
    <n v="0"/>
    <n v="0"/>
    <n v="0"/>
    <n v="0"/>
    <m/>
    <n v="0"/>
    <n v="0"/>
    <n v="0"/>
    <n v="0"/>
    <n v="0"/>
    <n v="0"/>
    <n v="0"/>
    <n v="0"/>
    <n v="0"/>
    <n v="0"/>
    <n v="0"/>
    <n v="0"/>
    <n v="0"/>
    <s v="Ham, Petersham and Richmond Riverside"/>
    <m/>
  </r>
  <r>
    <s v="15/3496/GPD15"/>
    <s v="CHU"/>
    <s v="PA"/>
    <s v="Vision House_x000d_3 Dee Road_x000d_Richmond_x000d__x000d_"/>
    <s v="Change of use of first floor from offices (B1) to residential (C3)."/>
    <m/>
    <d v="2017-12-13T00:00:00"/>
    <x v="0"/>
    <x v="0"/>
    <n v="2"/>
    <m/>
    <n v="518757"/>
    <n v="175368"/>
    <m/>
    <m/>
    <m/>
    <m/>
    <m/>
    <m/>
    <m/>
    <m/>
    <n v="0"/>
    <n v="1"/>
    <n v="1"/>
    <m/>
    <m/>
    <m/>
    <m/>
    <m/>
    <m/>
    <n v="2"/>
    <n v="1"/>
    <n v="1"/>
    <n v="0"/>
    <n v="0"/>
    <n v="0"/>
    <n v="0"/>
    <n v="0"/>
    <n v="0"/>
    <n v="2"/>
    <m/>
    <n v="2"/>
    <n v="0"/>
    <n v="0"/>
    <n v="0"/>
    <n v="0"/>
    <n v="0"/>
    <n v="0"/>
    <n v="0"/>
    <n v="0"/>
    <n v="0"/>
    <n v="0"/>
    <n v="0"/>
    <n v="0"/>
    <s v="North Richmond"/>
    <m/>
  </r>
  <r>
    <s v="15/3522/FUL"/>
    <s v="NEW"/>
    <m/>
    <s v="20 Sixth Cross Road_x000d_Twickenham_x000d_TW2 5PB_x000d_"/>
    <s v="Demolition of existing garage and conservatory to rear of No. 20.  Erection of a part 2 storey, part single storey 2 bedroom dwelling house adjoining No. 20 . Construction of a single storey rear extension, roof alterations and installation of 2 dorm"/>
    <m/>
    <m/>
    <x v="2"/>
    <x v="1"/>
    <m/>
    <m/>
    <n v="514619"/>
    <n v="172123"/>
    <m/>
    <m/>
    <m/>
    <m/>
    <m/>
    <m/>
    <m/>
    <m/>
    <n v="0"/>
    <m/>
    <m/>
    <n v="1"/>
    <m/>
    <m/>
    <m/>
    <m/>
    <m/>
    <n v="1"/>
    <n v="0"/>
    <n v="0"/>
    <n v="1"/>
    <n v="0"/>
    <n v="0"/>
    <n v="0"/>
    <n v="0"/>
    <n v="0"/>
    <n v="1"/>
    <m/>
    <n v="0"/>
    <n v="0"/>
    <n v="0.33333333333333331"/>
    <n v="0.33333333333333331"/>
    <n v="0.33333333333333331"/>
    <n v="0"/>
    <n v="0"/>
    <s v="Y"/>
    <n v="0"/>
    <n v="0"/>
    <n v="0"/>
    <n v="0"/>
    <n v="0"/>
    <s v="West Twickenham"/>
    <m/>
  </r>
  <r>
    <s v="15/3545/GPD15"/>
    <s v="CHU"/>
    <s v="PA"/>
    <s v="10 - 12 Priests Bridge_x000d_East Sheen_x000d_London_x000d_SW15 5JE"/>
    <s v="Change of use from B1(a) office use to C3 residential use (1 no. unit)."/>
    <d v="2017-01-01T00:00:00"/>
    <d v="2017-08-14T00:00:00"/>
    <x v="0"/>
    <x v="0"/>
    <n v="1"/>
    <m/>
    <n v="521542"/>
    <n v="175519"/>
    <m/>
    <m/>
    <m/>
    <m/>
    <m/>
    <m/>
    <m/>
    <m/>
    <n v="0"/>
    <m/>
    <m/>
    <m/>
    <n v="1"/>
    <m/>
    <m/>
    <m/>
    <m/>
    <n v="1"/>
    <n v="0"/>
    <n v="0"/>
    <n v="0"/>
    <n v="1"/>
    <n v="0"/>
    <n v="0"/>
    <n v="0"/>
    <n v="0"/>
    <n v="1"/>
    <m/>
    <n v="1"/>
    <n v="0"/>
    <n v="0"/>
    <n v="0"/>
    <n v="0"/>
    <n v="0"/>
    <n v="0"/>
    <n v="0"/>
    <n v="0"/>
    <n v="0"/>
    <n v="0"/>
    <n v="0"/>
    <n v="0"/>
    <s v="Mortlake and Barnes Common"/>
    <m/>
  </r>
  <r>
    <s v="15/3641/GPD15"/>
    <s v="CHU"/>
    <s v="PA"/>
    <s v="Barnes Delivery Office_x000d_Station Road_x000d_Barnes_x000d_London_x000d__x000d_"/>
    <s v="Change of use of part of first floor level from B1(a) office use to C3 residential use to form one self contained apartment."/>
    <m/>
    <m/>
    <x v="2"/>
    <x v="0"/>
    <n v="1"/>
    <m/>
    <n v="521868"/>
    <n v="176267"/>
    <m/>
    <m/>
    <m/>
    <m/>
    <m/>
    <m/>
    <m/>
    <m/>
    <n v="0"/>
    <m/>
    <m/>
    <m/>
    <m/>
    <m/>
    <m/>
    <m/>
    <m/>
    <n v="0"/>
    <n v="0"/>
    <n v="0"/>
    <n v="0"/>
    <n v="0"/>
    <n v="0"/>
    <n v="0"/>
    <n v="0"/>
    <n v="0"/>
    <n v="1"/>
    <m/>
    <n v="0"/>
    <n v="0"/>
    <n v="0.33333333333333331"/>
    <n v="0.33333333333333331"/>
    <n v="0.33333333333333331"/>
    <n v="0"/>
    <n v="0"/>
    <s v="Y"/>
    <n v="0"/>
    <n v="0"/>
    <n v="0"/>
    <n v="0"/>
    <n v="0"/>
    <s v="Mortlake and Barnes Common"/>
    <m/>
  </r>
  <r>
    <s v="15/3654/PS192"/>
    <s v="CHU"/>
    <m/>
    <s v="341 Upper Richmond Road West_x000d_East Sheen_x000d_London_x000d_SW14 8QN_x000d_"/>
    <s v="Change of use of the first floor to 2 No. flats."/>
    <m/>
    <m/>
    <x v="2"/>
    <x v="0"/>
    <m/>
    <m/>
    <n v="520601"/>
    <n v="175400"/>
    <m/>
    <m/>
    <m/>
    <m/>
    <m/>
    <m/>
    <m/>
    <m/>
    <n v="0"/>
    <m/>
    <m/>
    <n v="2"/>
    <m/>
    <m/>
    <m/>
    <m/>
    <m/>
    <n v="2"/>
    <n v="0"/>
    <n v="0"/>
    <n v="2"/>
    <n v="0"/>
    <n v="0"/>
    <n v="0"/>
    <n v="0"/>
    <n v="0"/>
    <n v="2"/>
    <m/>
    <n v="0"/>
    <n v="0"/>
    <n v="0.66666666666666663"/>
    <n v="0.66666666666666663"/>
    <n v="0.66666666666666663"/>
    <n v="0"/>
    <n v="0"/>
    <s v="Y"/>
    <n v="0"/>
    <n v="0"/>
    <n v="0"/>
    <n v="0"/>
    <n v="0"/>
    <s v="East Sheen"/>
    <m/>
  </r>
  <r>
    <s v="15/3691/FUL"/>
    <s v="CHU"/>
    <m/>
    <s v="6 Old Lodge Place_x000d_Twickenham_x000d_TW1 1RQ_x000d_"/>
    <s v="Change of use of third floor of existing unit from office to residential to provide 1 x 1 bed 1 person flat."/>
    <m/>
    <d v="2017-07-01T00:00:00"/>
    <x v="0"/>
    <x v="0"/>
    <m/>
    <m/>
    <n v="516849"/>
    <n v="174326"/>
    <m/>
    <m/>
    <m/>
    <m/>
    <m/>
    <m/>
    <m/>
    <m/>
    <n v="0"/>
    <m/>
    <n v="1"/>
    <m/>
    <m/>
    <m/>
    <m/>
    <m/>
    <m/>
    <n v="1"/>
    <n v="0"/>
    <n v="1"/>
    <n v="0"/>
    <n v="0"/>
    <n v="0"/>
    <n v="0"/>
    <n v="0"/>
    <n v="0"/>
    <n v="1"/>
    <m/>
    <n v="1"/>
    <n v="0"/>
    <n v="0"/>
    <n v="0"/>
    <n v="0"/>
    <n v="0"/>
    <n v="0"/>
    <n v="0"/>
    <n v="0"/>
    <n v="0"/>
    <n v="0"/>
    <n v="0"/>
    <n v="0"/>
    <s v="St. Margarets and North Twickenham"/>
    <m/>
  </r>
  <r>
    <s v="15/3804/FUL"/>
    <s v="CON"/>
    <m/>
    <s v="10 Cambrian Road_x000d_Richmond_x000d__x000d_"/>
    <s v="Reversion from three flats into one single dwellinghouse. Solar panels to the rear roof pitch. Storage enclosure to front garden."/>
    <m/>
    <m/>
    <x v="2"/>
    <x v="0"/>
    <m/>
    <m/>
    <n v="518706"/>
    <n v="174114"/>
    <m/>
    <n v="1"/>
    <n v="1"/>
    <m/>
    <m/>
    <m/>
    <m/>
    <m/>
    <n v="2"/>
    <m/>
    <m/>
    <m/>
    <m/>
    <n v="1"/>
    <m/>
    <m/>
    <m/>
    <n v="1"/>
    <n v="0"/>
    <n v="-1"/>
    <n v="-1"/>
    <n v="0"/>
    <n v="1"/>
    <n v="0"/>
    <n v="0"/>
    <n v="0"/>
    <n v="-1"/>
    <m/>
    <n v="0"/>
    <n v="0"/>
    <n v="-0.33333333333333331"/>
    <n v="-0.33333333333333331"/>
    <n v="-0.33333333333333331"/>
    <n v="0"/>
    <n v="0"/>
    <s v="Y"/>
    <n v="0"/>
    <n v="0"/>
    <n v="0"/>
    <n v="0"/>
    <n v="0"/>
    <s v="South Richmond"/>
    <m/>
  </r>
  <r>
    <s v="15/4229/FUL"/>
    <s v="NEW"/>
    <m/>
    <s v="33 Denbigh Gardens_x000d_Richmond_x000d_TW10 6EL_x000d_"/>
    <s v="Demolition of existing 5 bedroom detached house and construction of new detached house on the same site."/>
    <d v="2016-03-13T00:00:00"/>
    <d v="2017-07-31T00:00:00"/>
    <x v="0"/>
    <x v="0"/>
    <m/>
    <m/>
    <n v="518840"/>
    <n v="174795"/>
    <m/>
    <m/>
    <m/>
    <m/>
    <n v="1"/>
    <m/>
    <m/>
    <m/>
    <n v="1"/>
    <m/>
    <m/>
    <m/>
    <m/>
    <n v="1"/>
    <m/>
    <m/>
    <m/>
    <n v="1"/>
    <n v="0"/>
    <n v="0"/>
    <n v="0"/>
    <n v="0"/>
    <n v="0"/>
    <n v="0"/>
    <n v="0"/>
    <n v="0"/>
    <n v="0"/>
    <m/>
    <n v="0"/>
    <n v="0"/>
    <n v="0"/>
    <n v="0"/>
    <n v="0"/>
    <n v="0"/>
    <n v="0"/>
    <n v="0"/>
    <n v="0"/>
    <n v="0"/>
    <n v="0"/>
    <n v="0"/>
    <n v="0"/>
    <s v="South Richmond"/>
    <m/>
  </r>
  <r>
    <s v="15/4230/FUL"/>
    <s v="EXT"/>
    <m/>
    <s v="The Bungalow_x000d_Beresford Court_x000d_Park Road_x000d_Twickenham_x000d_TW1 2PU_x000d_"/>
    <s v="Extension to existing Bungalow to convert into 1No. Studio Flat &amp; 1No. 1 Bedroom Flat."/>
    <d v="2017-06-05T00:00:00"/>
    <m/>
    <x v="1"/>
    <x v="0"/>
    <m/>
    <m/>
    <n v="517353"/>
    <n v="174325"/>
    <m/>
    <m/>
    <n v="1"/>
    <m/>
    <m/>
    <m/>
    <m/>
    <m/>
    <n v="1"/>
    <m/>
    <n v="1"/>
    <m/>
    <m/>
    <m/>
    <m/>
    <m/>
    <m/>
    <n v="1"/>
    <n v="0"/>
    <n v="1"/>
    <n v="-1"/>
    <n v="0"/>
    <n v="0"/>
    <n v="0"/>
    <n v="0"/>
    <n v="0"/>
    <n v="0"/>
    <m/>
    <n v="0"/>
    <n v="0"/>
    <n v="0"/>
    <n v="0"/>
    <n v="0"/>
    <n v="0"/>
    <n v="0"/>
    <n v="0"/>
    <n v="0"/>
    <n v="0"/>
    <n v="0"/>
    <n v="0"/>
    <n v="0"/>
    <s v="Twickenham Riverside"/>
    <m/>
  </r>
  <r>
    <s v="15/4255/GPD15"/>
    <s v="CHU"/>
    <s v="PA"/>
    <s v="Albion House_x000d_Colne Road_x000d_Twickenham_x000d_TW2 6QL_x000d_"/>
    <s v="Proposed change of use from B1(A) (Office) use to C3 (Residential) use to create 3No. dwellings (2No. 1-bed flats and 1No. 2-bed flat) with asociated internal parking facilities (3No. car spaces with car turntable), bin and cycle storage."/>
    <d v="2016-07-01T00:00:00"/>
    <m/>
    <x v="1"/>
    <x v="0"/>
    <n v="3"/>
    <m/>
    <n v="515383"/>
    <n v="173139"/>
    <m/>
    <m/>
    <m/>
    <m/>
    <m/>
    <m/>
    <m/>
    <m/>
    <n v="0"/>
    <m/>
    <m/>
    <m/>
    <m/>
    <m/>
    <m/>
    <m/>
    <m/>
    <n v="0"/>
    <n v="0"/>
    <n v="0"/>
    <n v="0"/>
    <n v="0"/>
    <n v="0"/>
    <n v="0"/>
    <n v="0"/>
    <n v="0"/>
    <n v="3"/>
    <m/>
    <n v="0"/>
    <n v="0"/>
    <n v="1"/>
    <n v="1"/>
    <n v="1"/>
    <n v="0"/>
    <n v="0"/>
    <s v="Y"/>
    <n v="0"/>
    <n v="0"/>
    <n v="0"/>
    <n v="0"/>
    <n v="0"/>
    <s v="South Twickenham"/>
    <m/>
  </r>
  <r>
    <s v="15/4257/FUL"/>
    <s v="CON"/>
    <m/>
    <s v="13 Rectory Road_x000d_Barnes_x000d_London_x000d_SW13 0DU"/>
    <s v="Re-unification of two flats into a single house."/>
    <d v="2016-02-18T00:00:00"/>
    <m/>
    <x v="1"/>
    <x v="0"/>
    <m/>
    <m/>
    <n v="522332"/>
    <n v="176284"/>
    <m/>
    <n v="1"/>
    <m/>
    <n v="1"/>
    <m/>
    <m/>
    <m/>
    <m/>
    <n v="2"/>
    <m/>
    <m/>
    <m/>
    <m/>
    <n v="1"/>
    <m/>
    <m/>
    <m/>
    <n v="1"/>
    <n v="0"/>
    <n v="-1"/>
    <n v="0"/>
    <n v="-1"/>
    <n v="1"/>
    <n v="0"/>
    <n v="0"/>
    <n v="0"/>
    <n v="-1"/>
    <m/>
    <n v="0"/>
    <n v="0"/>
    <n v="-0.33333333333333331"/>
    <n v="-0.33333333333333331"/>
    <n v="-0.33333333333333331"/>
    <n v="0"/>
    <n v="0"/>
    <s v="Y"/>
    <n v="0"/>
    <n v="0"/>
    <n v="0"/>
    <n v="0"/>
    <n v="0"/>
    <s v="Barnes"/>
    <m/>
  </r>
  <r>
    <s v="15/4280/FUL"/>
    <s v="CON"/>
    <m/>
    <s v="1 Bloxham Crescent_x000d_Hampton_x000d_TW12 2QF_x000d_"/>
    <s v="Conversion of an existing residential 3 bed property into two x 2 bed properties and two storey side extension with formation of new vehiclar access."/>
    <m/>
    <m/>
    <x v="2"/>
    <x v="0"/>
    <m/>
    <m/>
    <n v="513068"/>
    <n v="169904"/>
    <m/>
    <m/>
    <m/>
    <n v="1"/>
    <m/>
    <m/>
    <m/>
    <m/>
    <n v="1"/>
    <m/>
    <m/>
    <n v="2"/>
    <m/>
    <m/>
    <m/>
    <m/>
    <m/>
    <n v="2"/>
    <n v="0"/>
    <n v="0"/>
    <n v="2"/>
    <n v="-1"/>
    <n v="0"/>
    <n v="0"/>
    <n v="0"/>
    <n v="0"/>
    <n v="1"/>
    <m/>
    <n v="0"/>
    <n v="0"/>
    <n v="0.33333333333333331"/>
    <n v="0.33333333333333331"/>
    <n v="0.33333333333333331"/>
    <n v="0"/>
    <n v="0"/>
    <s v="Y"/>
    <n v="0"/>
    <n v="0"/>
    <n v="0"/>
    <n v="0"/>
    <n v="0"/>
    <s v="Hampton"/>
    <m/>
  </r>
  <r>
    <s v="15/4281/GPD15"/>
    <s v="CHU"/>
    <s v="PA"/>
    <s v="31 Wick Road_x000d_Teddington_x000d_TW11 9DN_x000d_"/>
    <s v="Change of use of office building (B1) to 4 bed family dwelling (C3)."/>
    <m/>
    <m/>
    <x v="2"/>
    <x v="0"/>
    <n v="1"/>
    <m/>
    <n v="517033"/>
    <n v="170116"/>
    <m/>
    <m/>
    <m/>
    <m/>
    <m/>
    <m/>
    <m/>
    <m/>
    <n v="0"/>
    <m/>
    <m/>
    <m/>
    <m/>
    <m/>
    <m/>
    <m/>
    <m/>
    <n v="0"/>
    <n v="0"/>
    <n v="0"/>
    <n v="0"/>
    <n v="0"/>
    <n v="0"/>
    <n v="0"/>
    <n v="0"/>
    <n v="0"/>
    <n v="1"/>
    <m/>
    <n v="0"/>
    <n v="0"/>
    <n v="0.33333333333333331"/>
    <n v="0.33333333333333331"/>
    <n v="0.33333333333333331"/>
    <n v="0"/>
    <n v="0"/>
    <s v="Y"/>
    <n v="0"/>
    <n v="0"/>
    <n v="0"/>
    <n v="0"/>
    <n v="0"/>
    <s v="Hampton Wick"/>
    <m/>
  </r>
  <r>
    <s v="15/4306/FUL"/>
    <s v="CON"/>
    <m/>
    <s v="24 Haggard Road_x000d_Twickenham_x000d__x000d_"/>
    <s v="Reversion of a two bedroom flat and a one bedroom flat back to a three bedroom family dwelling house."/>
    <d v="2017-02-10T00:00:00"/>
    <d v="2017-05-09T00:00:00"/>
    <x v="0"/>
    <x v="0"/>
    <m/>
    <m/>
    <n v="516570"/>
    <n v="173745"/>
    <m/>
    <n v="1"/>
    <n v="1"/>
    <m/>
    <m/>
    <m/>
    <m/>
    <m/>
    <n v="2"/>
    <m/>
    <m/>
    <m/>
    <n v="1"/>
    <m/>
    <m/>
    <m/>
    <m/>
    <n v="1"/>
    <n v="0"/>
    <n v="-1"/>
    <n v="-1"/>
    <n v="1"/>
    <n v="0"/>
    <n v="0"/>
    <n v="0"/>
    <n v="0"/>
    <n v="-1"/>
    <m/>
    <n v="-1"/>
    <n v="0"/>
    <n v="0"/>
    <n v="0"/>
    <n v="0"/>
    <n v="0"/>
    <n v="0"/>
    <n v="0"/>
    <n v="0"/>
    <n v="0"/>
    <n v="0"/>
    <n v="0"/>
    <n v="0"/>
    <s v="Twickenham Riverside"/>
    <m/>
  </r>
  <r>
    <s v="15/4337/FUL"/>
    <s v="NEW"/>
    <m/>
    <s v="27 Grove Terrace_x000d_Teddington_x000d_TW11 8AU_x000d_"/>
    <s v="Construction of detached house with amenity space and off street car parking following removal of trees &amp; part removal/ replacement of boundary fence."/>
    <m/>
    <d v="2018-08-31T00:00:00"/>
    <x v="1"/>
    <x v="0"/>
    <m/>
    <m/>
    <n v="516231"/>
    <n v="171721"/>
    <m/>
    <m/>
    <m/>
    <m/>
    <m/>
    <m/>
    <m/>
    <m/>
    <n v="0"/>
    <m/>
    <n v="1"/>
    <m/>
    <m/>
    <m/>
    <m/>
    <m/>
    <m/>
    <n v="1"/>
    <n v="0"/>
    <n v="1"/>
    <n v="0"/>
    <n v="0"/>
    <n v="0"/>
    <n v="0"/>
    <n v="0"/>
    <n v="0"/>
    <n v="1"/>
    <m/>
    <n v="0"/>
    <n v="1"/>
    <n v="0"/>
    <n v="0"/>
    <n v="0"/>
    <n v="0"/>
    <n v="0"/>
    <n v="0"/>
    <n v="0"/>
    <n v="0"/>
    <n v="0"/>
    <n v="0"/>
    <n v="0"/>
    <s v="Teddington"/>
    <m/>
  </r>
  <r>
    <s v="15/4390/GPD15"/>
    <s v="CHU"/>
    <s v="PA"/>
    <s v="16 - 18 Crown Road_x000d_Twickenham_x000d__x000d_"/>
    <s v="Conversion of the existing offices (B1 use) to residential (C3 use)."/>
    <m/>
    <d v="2017-07-31T00:00:00"/>
    <x v="0"/>
    <x v="0"/>
    <n v="1"/>
    <m/>
    <n v="516864"/>
    <n v="174163"/>
    <m/>
    <m/>
    <m/>
    <m/>
    <m/>
    <m/>
    <m/>
    <m/>
    <n v="0"/>
    <m/>
    <m/>
    <m/>
    <n v="1"/>
    <m/>
    <m/>
    <m/>
    <m/>
    <n v="1"/>
    <n v="0"/>
    <n v="0"/>
    <n v="0"/>
    <n v="1"/>
    <n v="0"/>
    <n v="0"/>
    <n v="0"/>
    <n v="0"/>
    <n v="1"/>
    <m/>
    <n v="1"/>
    <n v="0"/>
    <n v="0"/>
    <n v="0"/>
    <n v="0"/>
    <n v="0"/>
    <n v="0"/>
    <n v="0"/>
    <n v="0"/>
    <n v="0"/>
    <n v="0"/>
    <n v="0"/>
    <n v="0"/>
    <s v="St. Margarets and North Twickenham"/>
    <m/>
  </r>
  <r>
    <s v="15/4434/FUL"/>
    <s v="CON"/>
    <m/>
    <s v="20 Morley Road_x000d_Twickenham_x000d__x000d_"/>
    <s v="Reversion of 2No. self-contained flats to one single dwelling; Alterations to fenestration and existing rear infill extension; Installation of rooflights to front roofslope."/>
    <d v="2016-11-21T00:00:00"/>
    <d v="2017-06-01T00:00:00"/>
    <x v="0"/>
    <x v="0"/>
    <m/>
    <m/>
    <n v="517537"/>
    <n v="174209"/>
    <m/>
    <n v="1"/>
    <n v="1"/>
    <m/>
    <m/>
    <m/>
    <m/>
    <m/>
    <n v="2"/>
    <m/>
    <m/>
    <m/>
    <n v="1"/>
    <m/>
    <m/>
    <m/>
    <m/>
    <n v="1"/>
    <n v="0"/>
    <n v="-1"/>
    <n v="-1"/>
    <n v="1"/>
    <n v="0"/>
    <n v="0"/>
    <n v="0"/>
    <n v="0"/>
    <n v="-1"/>
    <m/>
    <n v="-1"/>
    <n v="0"/>
    <n v="0"/>
    <n v="0"/>
    <n v="0"/>
    <n v="0"/>
    <n v="0"/>
    <n v="0"/>
    <n v="0"/>
    <n v="0"/>
    <n v="0"/>
    <n v="0"/>
    <n v="0"/>
    <s v="Twickenham Riverside"/>
    <m/>
  </r>
  <r>
    <s v="15/4586/FUL"/>
    <s v="NEW"/>
    <m/>
    <s v="257 Waldegrave Road_x000d_Twickenham_x000d_TW1 4SY_x000d_"/>
    <s v="Erection of a two-storey replacement dwellinghouse with attic space."/>
    <m/>
    <m/>
    <x v="2"/>
    <x v="0"/>
    <m/>
    <m/>
    <n v="515611"/>
    <n v="172008"/>
    <m/>
    <m/>
    <m/>
    <m/>
    <n v="1"/>
    <m/>
    <m/>
    <m/>
    <n v="1"/>
    <m/>
    <m/>
    <m/>
    <m/>
    <m/>
    <n v="1"/>
    <m/>
    <m/>
    <n v="1"/>
    <n v="0"/>
    <n v="0"/>
    <n v="0"/>
    <n v="0"/>
    <n v="-1"/>
    <n v="1"/>
    <n v="0"/>
    <n v="0"/>
    <n v="0"/>
    <m/>
    <n v="0"/>
    <n v="0"/>
    <n v="0"/>
    <n v="0"/>
    <n v="0"/>
    <n v="0"/>
    <n v="0"/>
    <n v="0"/>
    <n v="0"/>
    <n v="0"/>
    <n v="0"/>
    <n v="0"/>
    <n v="0"/>
    <s v="South Twickenham"/>
    <m/>
  </r>
  <r>
    <s v="15/4614/GPD15"/>
    <s v="CHU"/>
    <s v="PA"/>
    <s v="2 - 6 Bardolph Road_x000d_Richmond_x000d__x000d_"/>
    <s v="Change of use from B1(A) Office use to 14 apartments (C3 Dwelling Houses)."/>
    <d v="2016-05-01T00:00:00"/>
    <d v="2017-05-15T00:00:00"/>
    <x v="0"/>
    <x v="0"/>
    <n v="14"/>
    <m/>
    <n v="518858"/>
    <n v="175468"/>
    <m/>
    <m/>
    <m/>
    <m/>
    <m/>
    <m/>
    <m/>
    <m/>
    <n v="0"/>
    <m/>
    <n v="2"/>
    <n v="12"/>
    <m/>
    <m/>
    <m/>
    <m/>
    <m/>
    <n v="14"/>
    <n v="0"/>
    <n v="2"/>
    <n v="12"/>
    <n v="0"/>
    <n v="0"/>
    <n v="0"/>
    <n v="0"/>
    <n v="0"/>
    <n v="14"/>
    <s v="Y"/>
    <n v="14"/>
    <n v="0"/>
    <n v="0"/>
    <n v="0"/>
    <n v="0"/>
    <n v="0"/>
    <n v="0"/>
    <n v="0"/>
    <n v="0"/>
    <n v="0"/>
    <n v="0"/>
    <n v="0"/>
    <n v="0"/>
    <s v="North Richmond"/>
    <m/>
  </r>
  <r>
    <s v="15/4691/FUL"/>
    <s v="NEW"/>
    <m/>
    <s v="26 Runnymede Road_x000d_Twickenham_x000d_TW2 7HF_x000d_"/>
    <s v="Demolition of existing single storey dwelling and erection of three new three storey houses, with off street parking."/>
    <d v="2017-02-15T00:00:00"/>
    <d v="2018-04-25T00:00:00"/>
    <x v="1"/>
    <x v="0"/>
    <m/>
    <m/>
    <n v="513852"/>
    <n v="174314"/>
    <m/>
    <m/>
    <m/>
    <m/>
    <n v="1"/>
    <m/>
    <m/>
    <m/>
    <n v="1"/>
    <m/>
    <m/>
    <m/>
    <m/>
    <n v="3"/>
    <m/>
    <m/>
    <m/>
    <n v="3"/>
    <n v="0"/>
    <n v="0"/>
    <n v="0"/>
    <n v="0"/>
    <n v="2"/>
    <n v="0"/>
    <n v="0"/>
    <n v="0"/>
    <n v="2"/>
    <m/>
    <n v="0"/>
    <n v="2"/>
    <n v="0"/>
    <n v="0"/>
    <n v="0"/>
    <n v="0"/>
    <n v="0"/>
    <n v="0"/>
    <n v="0"/>
    <n v="0"/>
    <n v="0"/>
    <n v="0"/>
    <n v="0"/>
    <s v="Whitton"/>
    <m/>
  </r>
  <r>
    <s v="15/4730/GPD15"/>
    <s v="CHU"/>
    <s v="PA"/>
    <s v="16 Elmtree Road_x000d_Teddington_x000d__x000d_"/>
    <s v="Change of use of B1 office use to C3 residential use (6 Units)"/>
    <d v="2016-06-01T00:00:00"/>
    <d v="2017-05-01T00:00:00"/>
    <x v="0"/>
    <x v="0"/>
    <n v="6"/>
    <m/>
    <n v="515426"/>
    <n v="171451"/>
    <m/>
    <m/>
    <m/>
    <m/>
    <m/>
    <m/>
    <m/>
    <m/>
    <n v="0"/>
    <m/>
    <n v="4"/>
    <n v="2"/>
    <m/>
    <m/>
    <m/>
    <m/>
    <m/>
    <n v="6"/>
    <n v="0"/>
    <n v="4"/>
    <n v="2"/>
    <n v="0"/>
    <n v="0"/>
    <n v="0"/>
    <n v="0"/>
    <n v="0"/>
    <n v="6"/>
    <m/>
    <n v="6"/>
    <n v="0"/>
    <n v="0"/>
    <n v="0"/>
    <n v="0"/>
    <n v="0"/>
    <n v="0"/>
    <n v="0"/>
    <n v="0"/>
    <n v="0"/>
    <n v="0"/>
    <n v="0"/>
    <n v="0"/>
    <s v="Fulwell and Hampton Hill"/>
    <m/>
  </r>
  <r>
    <s v="15/4822/FUL"/>
    <s v="CON"/>
    <m/>
    <s v="88 Church Road_x000d_Barnes_x000d_London_x000d_SW13 0DQ"/>
    <s v="Conversion of first and second floors into two self-contained flats, new external staircase with refuse storage under and conversion of existing out building for cycle storage."/>
    <d v="2018-03-01T00:00:00"/>
    <m/>
    <x v="1"/>
    <x v="0"/>
    <m/>
    <m/>
    <n v="522318"/>
    <n v="176582"/>
    <m/>
    <m/>
    <m/>
    <n v="1"/>
    <m/>
    <m/>
    <m/>
    <m/>
    <n v="1"/>
    <m/>
    <m/>
    <n v="2"/>
    <m/>
    <m/>
    <m/>
    <m/>
    <m/>
    <n v="2"/>
    <n v="0"/>
    <n v="0"/>
    <n v="2"/>
    <n v="-1"/>
    <n v="0"/>
    <n v="0"/>
    <n v="0"/>
    <n v="0"/>
    <n v="1"/>
    <m/>
    <n v="0"/>
    <n v="0"/>
    <n v="0.33333333333333331"/>
    <n v="0.33333333333333331"/>
    <n v="0.33333333333333331"/>
    <n v="0"/>
    <n v="0"/>
    <s v="Y"/>
    <n v="0"/>
    <n v="0"/>
    <n v="0"/>
    <n v="0"/>
    <n v="0"/>
    <s v="Barnes"/>
    <m/>
  </r>
  <r>
    <s v="15/4835/FUL"/>
    <s v="NEW"/>
    <m/>
    <s v="9 Gloucester Road_x000d_Teddington_x000d__x000d_"/>
    <s v="Erection of a three bedroom chalet bungalow on land to the rear of 9 Gloucester Road."/>
    <m/>
    <m/>
    <x v="2"/>
    <x v="0"/>
    <m/>
    <m/>
    <n v="515214"/>
    <n v="171265"/>
    <m/>
    <m/>
    <m/>
    <m/>
    <m/>
    <m/>
    <m/>
    <m/>
    <n v="0"/>
    <m/>
    <m/>
    <m/>
    <n v="1"/>
    <m/>
    <m/>
    <m/>
    <m/>
    <n v="1"/>
    <n v="0"/>
    <n v="0"/>
    <n v="0"/>
    <n v="1"/>
    <n v="0"/>
    <n v="0"/>
    <n v="0"/>
    <n v="0"/>
    <n v="1"/>
    <m/>
    <n v="0"/>
    <n v="0"/>
    <n v="0.33333333333333331"/>
    <n v="0.33333333333333331"/>
    <n v="0.33333333333333331"/>
    <n v="0"/>
    <n v="0"/>
    <s v="Y"/>
    <n v="0"/>
    <n v="0"/>
    <n v="0"/>
    <n v="0"/>
    <n v="0"/>
    <s v="Fulwell and Hampton Hill"/>
    <m/>
  </r>
  <r>
    <s v="15/4878/FUL"/>
    <s v="NEW"/>
    <m/>
    <s v="6 Ham Farm Road_x000d_Ham_x000d_Richmond_x000d_TW10 5LZ_x000d_"/>
    <s v="Demolition of existing dwelling and detached garage and erection of a 2-storey replacement dwellinghouse and detached carport with altered driveway road access."/>
    <d v="2017-05-22T00:00:00"/>
    <m/>
    <x v="1"/>
    <x v="0"/>
    <m/>
    <m/>
    <n v="518127"/>
    <n v="171610"/>
    <m/>
    <m/>
    <m/>
    <m/>
    <n v="1"/>
    <m/>
    <m/>
    <m/>
    <n v="1"/>
    <m/>
    <m/>
    <m/>
    <m/>
    <n v="1"/>
    <m/>
    <m/>
    <m/>
    <n v="1"/>
    <n v="0"/>
    <n v="0"/>
    <n v="0"/>
    <n v="0"/>
    <n v="0"/>
    <n v="0"/>
    <n v="0"/>
    <n v="0"/>
    <n v="0"/>
    <m/>
    <n v="0"/>
    <n v="0"/>
    <n v="0"/>
    <n v="0"/>
    <n v="0"/>
    <n v="0"/>
    <n v="0"/>
    <n v="0"/>
    <n v="0"/>
    <n v="0"/>
    <n v="0"/>
    <n v="0"/>
    <n v="0"/>
    <s v="Ham, Petersham and Richmond Riverside"/>
    <m/>
  </r>
  <r>
    <s v="15/5095/GPD15"/>
    <s v="CHU"/>
    <s v="PA"/>
    <s v="47 White Hart Lane_x000d_Barnes_x000d_London_x000d_SW13 0PP_x000d_"/>
    <s v="Change of use from B1a (Office) to C3 (Residential)."/>
    <d v="2017-04-01T00:00:00"/>
    <d v="2018-02-01T00:00:00"/>
    <x v="0"/>
    <x v="0"/>
    <n v="1"/>
    <m/>
    <n v="521315"/>
    <n v="175935"/>
    <m/>
    <m/>
    <m/>
    <m/>
    <m/>
    <m/>
    <m/>
    <m/>
    <n v="0"/>
    <m/>
    <m/>
    <n v="1"/>
    <m/>
    <m/>
    <m/>
    <m/>
    <m/>
    <n v="1"/>
    <n v="0"/>
    <n v="0"/>
    <n v="1"/>
    <n v="0"/>
    <n v="0"/>
    <n v="0"/>
    <n v="0"/>
    <n v="0"/>
    <n v="1"/>
    <m/>
    <n v="1"/>
    <n v="0"/>
    <n v="0"/>
    <n v="0"/>
    <n v="0"/>
    <n v="0"/>
    <n v="0"/>
    <n v="0"/>
    <n v="0"/>
    <n v="0"/>
    <n v="0"/>
    <n v="0"/>
    <n v="0"/>
    <s v="Mortlake and Barnes Common"/>
    <m/>
  </r>
  <r>
    <s v="15/5216/FUL"/>
    <s v="NEW"/>
    <m/>
    <s v="The Avenue Centre_x000d_1 Normansfield Avenue_x000d_Hampton Wick_x000d_Teddington_x000d_TW11 9RP_x000d_"/>
    <s v="Redevelopment of the site to provide a care home, 4 supported living units and 15 affordable housing units, with associated onsite parking and external works.  (This scheme is linked to application 15/5217/FUL - whereby the existing care home at Silv"/>
    <d v="2017-11-01T00:00:00"/>
    <m/>
    <x v="1"/>
    <x v="1"/>
    <m/>
    <m/>
    <n v="517536"/>
    <n v="170257"/>
    <m/>
    <m/>
    <m/>
    <m/>
    <m/>
    <m/>
    <m/>
    <m/>
    <n v="0"/>
    <m/>
    <n v="2"/>
    <n v="8"/>
    <n v="5"/>
    <m/>
    <m/>
    <m/>
    <m/>
    <n v="15"/>
    <n v="0"/>
    <n v="2"/>
    <n v="8"/>
    <n v="5"/>
    <n v="0"/>
    <n v="0"/>
    <n v="0"/>
    <n v="0"/>
    <n v="15"/>
    <m/>
    <n v="0"/>
    <n v="7.5"/>
    <n v="7.5"/>
    <n v="0"/>
    <n v="0"/>
    <n v="0"/>
    <n v="0"/>
    <s v="Y"/>
    <n v="0"/>
    <n v="0"/>
    <n v="0"/>
    <n v="0"/>
    <n v="0"/>
    <s v="Hampton Wick"/>
    <m/>
  </r>
  <r>
    <s v="15/5217/FUL"/>
    <s v="NEW"/>
    <m/>
    <s v="Silver Birches_x000d_2 - 6 Marchmont Road_x000d_Richmond_x000d_TW10 6HH_x000d_"/>
    <s v="Demolition of care home, and the construction of nine residential units and associated works. (The affordable housing associated to this development is proposed off site on The Avenue Centre site as part of its redevelopment - refer to application 15"/>
    <m/>
    <m/>
    <x v="2"/>
    <x v="0"/>
    <m/>
    <m/>
    <n v="518559"/>
    <n v="174698"/>
    <m/>
    <n v="1"/>
    <m/>
    <m/>
    <m/>
    <m/>
    <m/>
    <m/>
    <n v="1"/>
    <m/>
    <m/>
    <n v="2"/>
    <n v="5"/>
    <n v="2"/>
    <m/>
    <m/>
    <m/>
    <n v="9"/>
    <n v="0"/>
    <n v="-1"/>
    <n v="2"/>
    <n v="5"/>
    <n v="2"/>
    <n v="0"/>
    <n v="0"/>
    <n v="0"/>
    <n v="8"/>
    <m/>
    <n v="0"/>
    <n v="0"/>
    <n v="2.6666666666666665"/>
    <n v="2.6666666666666665"/>
    <n v="2.6666666666666665"/>
    <n v="0"/>
    <n v="0"/>
    <s v="Y"/>
    <n v="0"/>
    <n v="0"/>
    <n v="0"/>
    <n v="0"/>
    <n v="0"/>
    <s v="South Richmond"/>
    <m/>
  </r>
  <r>
    <s v="15/5333/FUL"/>
    <s v="CHU"/>
    <m/>
    <s v="144 Heath Road_x000d_Twickenham_x000d_TW1 4BN_x000d_"/>
    <s v="Sub-division of the existing mixed Class A1 and A3 use at ground floor level, conversion of the rear part of the ground floor to a self-contained one bedroom flat and the retention of an independent mixed Class A1 and Class A3 use fronting Heath Road"/>
    <m/>
    <d v="2017-10-24T00:00:00"/>
    <x v="0"/>
    <x v="0"/>
    <m/>
    <m/>
    <n v="515683"/>
    <n v="173145"/>
    <m/>
    <m/>
    <m/>
    <m/>
    <m/>
    <m/>
    <m/>
    <m/>
    <n v="0"/>
    <n v="1"/>
    <m/>
    <m/>
    <m/>
    <m/>
    <m/>
    <m/>
    <m/>
    <n v="1"/>
    <n v="1"/>
    <n v="0"/>
    <n v="0"/>
    <n v="0"/>
    <n v="0"/>
    <n v="0"/>
    <n v="0"/>
    <n v="0"/>
    <n v="1"/>
    <m/>
    <n v="1"/>
    <n v="0"/>
    <n v="0"/>
    <n v="0"/>
    <n v="0"/>
    <n v="0"/>
    <n v="0"/>
    <n v="0"/>
    <n v="0"/>
    <n v="0"/>
    <n v="0"/>
    <n v="0"/>
    <n v="0"/>
    <s v="South Twickenham"/>
    <m/>
  </r>
  <r>
    <s v="15/5351/FUL"/>
    <s v="NEW"/>
    <m/>
    <s v="11 Fifth Cross Road_x000d_Twickenham_x000d__x000d_"/>
    <s v="Erection of a pair of two-bedroom, semi-detached dwellings with associated access, car turntable, parking and amenity space following the demolition of existing dwelling."/>
    <m/>
    <m/>
    <x v="2"/>
    <x v="0"/>
    <m/>
    <m/>
    <n v="514775"/>
    <n v="172397"/>
    <m/>
    <m/>
    <m/>
    <n v="1"/>
    <m/>
    <m/>
    <m/>
    <m/>
    <n v="1"/>
    <m/>
    <m/>
    <n v="2"/>
    <m/>
    <m/>
    <m/>
    <m/>
    <m/>
    <n v="2"/>
    <n v="0"/>
    <n v="0"/>
    <n v="2"/>
    <n v="-1"/>
    <n v="0"/>
    <n v="0"/>
    <n v="0"/>
    <n v="0"/>
    <n v="1"/>
    <m/>
    <n v="0"/>
    <n v="0"/>
    <n v="0.33333333333333331"/>
    <n v="0.33333333333333331"/>
    <n v="0.33333333333333331"/>
    <n v="0"/>
    <n v="0"/>
    <s v="Y"/>
    <n v="0"/>
    <n v="0"/>
    <n v="0"/>
    <n v="0"/>
    <n v="0"/>
    <s v="West Twickenham"/>
    <m/>
  </r>
  <r>
    <s v="15/5369/FUL"/>
    <s v="NEW"/>
    <m/>
    <s v="65 Wensleydale Road_x000d_Hampton_x000d_TW12 2LP_x000d_"/>
    <s v="Demolition of existing bungalow and replacement dwelling house (Class C3) comprising ground and lower ground floor."/>
    <m/>
    <m/>
    <x v="2"/>
    <x v="0"/>
    <m/>
    <m/>
    <n v="513492"/>
    <n v="170250"/>
    <m/>
    <m/>
    <m/>
    <n v="1"/>
    <m/>
    <m/>
    <m/>
    <m/>
    <n v="1"/>
    <m/>
    <m/>
    <m/>
    <n v="1"/>
    <m/>
    <m/>
    <m/>
    <m/>
    <n v="1"/>
    <n v="0"/>
    <n v="0"/>
    <n v="0"/>
    <n v="0"/>
    <n v="0"/>
    <n v="0"/>
    <n v="0"/>
    <n v="0"/>
    <n v="0"/>
    <m/>
    <n v="0"/>
    <n v="0"/>
    <n v="0"/>
    <n v="0"/>
    <n v="0"/>
    <n v="0"/>
    <n v="0"/>
    <n v="0"/>
    <n v="0"/>
    <n v="0"/>
    <n v="0"/>
    <n v="0"/>
    <n v="0"/>
    <s v="Hampton"/>
    <m/>
  </r>
  <r>
    <s v="15/5376/FUL"/>
    <s v="NEW"/>
    <m/>
    <s v="Sandycombe Centre_x000d_1 - 9 Sandycombe Road_x000d_Richmond_x000d__x000d_"/>
    <s v="Redevelopment of site to provide for a mixed use development of 535m2 of commercial space (B1(a) offices, B1(b) research and development, B1(c) light industrial and B8 storage Use Class) and 20 residential units, together with car parking and landsca"/>
    <m/>
    <m/>
    <x v="2"/>
    <x v="0"/>
    <m/>
    <m/>
    <n v="519012"/>
    <n v="175761"/>
    <m/>
    <m/>
    <m/>
    <m/>
    <m/>
    <m/>
    <m/>
    <m/>
    <n v="0"/>
    <m/>
    <n v="9"/>
    <n v="7"/>
    <n v="4"/>
    <m/>
    <m/>
    <m/>
    <m/>
    <n v="20"/>
    <n v="0"/>
    <n v="9"/>
    <n v="7"/>
    <n v="4"/>
    <n v="0"/>
    <n v="0"/>
    <n v="0"/>
    <n v="0"/>
    <n v="20"/>
    <m/>
    <n v="0"/>
    <n v="0"/>
    <n v="6.666666666666667"/>
    <n v="6.666666666666667"/>
    <n v="6.666666666666667"/>
    <n v="0"/>
    <n v="0"/>
    <s v="Y"/>
    <n v="0"/>
    <n v="0"/>
    <n v="0"/>
    <n v="0"/>
    <n v="0"/>
    <s v="Kew"/>
    <m/>
  </r>
  <r>
    <s v="15/5395/FUL"/>
    <s v="CON"/>
    <m/>
    <s v="68 Shalstone Road_x000d_Mortlake_x000d_London_x000d__x000d_"/>
    <s v="Conversion from 2 flats to a single dwelling house and the addition of an entrance porch and window."/>
    <m/>
    <m/>
    <x v="2"/>
    <x v="0"/>
    <m/>
    <m/>
    <n v="519787"/>
    <n v="175797"/>
    <m/>
    <n v="2"/>
    <m/>
    <m/>
    <m/>
    <m/>
    <m/>
    <m/>
    <n v="2"/>
    <m/>
    <m/>
    <m/>
    <m/>
    <n v="1"/>
    <m/>
    <m/>
    <m/>
    <n v="1"/>
    <n v="0"/>
    <n v="-2"/>
    <n v="0"/>
    <n v="0"/>
    <n v="1"/>
    <n v="0"/>
    <n v="0"/>
    <n v="0"/>
    <n v="-1"/>
    <m/>
    <n v="0"/>
    <n v="0"/>
    <n v="-0.33333333333333331"/>
    <n v="-0.33333333333333331"/>
    <n v="-0.33333333333333331"/>
    <n v="0"/>
    <n v="0"/>
    <s v="Y"/>
    <n v="0"/>
    <n v="0"/>
    <n v="0"/>
    <n v="0"/>
    <n v="0"/>
    <s v="North Richmond"/>
    <m/>
  </r>
  <r>
    <s v="15/5414/FUL"/>
    <s v="CHU"/>
    <m/>
    <s v="85 High Street_x000d_Hampton Hill_x000d_TW12 1NH_x000d_"/>
    <s v="Change of use from D1 (day nursery) to C3 (residential). Removal of existing porch, addition of external wall insulation and alterations to elevations , together with provision of larger roof terrace/balcony and  two parking spaces."/>
    <m/>
    <d v="2017-05-15T00:00:00"/>
    <x v="0"/>
    <x v="0"/>
    <m/>
    <m/>
    <n v="514242"/>
    <n v="170894"/>
    <m/>
    <m/>
    <m/>
    <m/>
    <m/>
    <m/>
    <m/>
    <m/>
    <n v="0"/>
    <m/>
    <m/>
    <m/>
    <m/>
    <n v="1"/>
    <m/>
    <m/>
    <m/>
    <n v="1"/>
    <n v="0"/>
    <n v="0"/>
    <n v="0"/>
    <n v="0"/>
    <n v="1"/>
    <n v="0"/>
    <n v="0"/>
    <n v="0"/>
    <n v="1"/>
    <m/>
    <n v="1"/>
    <n v="0"/>
    <n v="0"/>
    <n v="0"/>
    <n v="0"/>
    <n v="0"/>
    <n v="0"/>
    <n v="0"/>
    <n v="0"/>
    <n v="0"/>
    <n v="0"/>
    <n v="0"/>
    <n v="0"/>
    <s v="Fulwell and Hampton Hill"/>
    <m/>
  </r>
  <r>
    <s v="15/5417/FUL"/>
    <s v="CHU"/>
    <m/>
    <s v="Kings Arms_x000d_40 Albion Road_x000d_Twickenham_x000d_TW2 6QJ_x000d_"/>
    <s v="Change of use from public house to 3 bedroom self-contained flat and demolition of rear extension."/>
    <d v="2017-05-15T00:00:00"/>
    <d v="2017-09-04T00:00:00"/>
    <x v="0"/>
    <x v="0"/>
    <m/>
    <m/>
    <n v="515279"/>
    <n v="173095"/>
    <m/>
    <m/>
    <m/>
    <m/>
    <m/>
    <m/>
    <m/>
    <m/>
    <n v="0"/>
    <m/>
    <m/>
    <m/>
    <n v="1"/>
    <m/>
    <m/>
    <m/>
    <m/>
    <n v="1"/>
    <n v="0"/>
    <n v="0"/>
    <n v="0"/>
    <n v="1"/>
    <n v="0"/>
    <n v="0"/>
    <n v="0"/>
    <n v="0"/>
    <n v="1"/>
    <m/>
    <n v="1"/>
    <n v="0"/>
    <n v="0"/>
    <n v="0"/>
    <n v="0"/>
    <n v="0"/>
    <n v="0"/>
    <n v="0"/>
    <n v="0"/>
    <n v="0"/>
    <n v="0"/>
    <n v="0"/>
    <n v="0"/>
    <s v="South Twickenham"/>
    <m/>
  </r>
  <r>
    <s v="16/0046/FUL"/>
    <s v="NEW"/>
    <m/>
    <s v="283 Lonsdale Road_x000d_Barnes_x000d_London_x000d_SW13 9QB"/>
    <s v="Demolition of the existing building and the erection of three x 2 bed dwellings with associated parking, landscaping and basement."/>
    <d v="2017-04-01T00:00:00"/>
    <m/>
    <x v="1"/>
    <x v="0"/>
    <m/>
    <m/>
    <n v="521655"/>
    <n v="176613"/>
    <m/>
    <m/>
    <m/>
    <n v="1"/>
    <m/>
    <m/>
    <m/>
    <m/>
    <n v="1"/>
    <m/>
    <m/>
    <n v="3"/>
    <m/>
    <m/>
    <m/>
    <m/>
    <m/>
    <n v="3"/>
    <n v="0"/>
    <n v="0"/>
    <n v="3"/>
    <n v="-1"/>
    <n v="0"/>
    <n v="0"/>
    <n v="0"/>
    <n v="0"/>
    <n v="2"/>
    <m/>
    <n v="0"/>
    <n v="1"/>
    <n v="1"/>
    <n v="0"/>
    <n v="0"/>
    <n v="0"/>
    <n v="0"/>
    <s v="Y"/>
    <n v="0"/>
    <n v="0"/>
    <n v="0"/>
    <n v="0"/>
    <n v="0"/>
    <s v="Barnes"/>
    <m/>
  </r>
  <r>
    <s v="16/0058/FUL"/>
    <s v="CHU"/>
    <m/>
    <s v="29 George Street_x000d_Richmond_x000d_TW9 1HY_x000d_"/>
    <s v="Change of use of 2nd floor and 3rd floor level from ancillary retail to nine 1 bedroom flats (C3 use) with external alterations and enclosure of walkway at 1st floor, new residential access, bin store, bicycle storage, replacement of plant, new stair"/>
    <m/>
    <m/>
    <x v="2"/>
    <x v="0"/>
    <m/>
    <m/>
    <n v="517924"/>
    <n v="174891"/>
    <m/>
    <m/>
    <m/>
    <m/>
    <m/>
    <m/>
    <m/>
    <m/>
    <n v="0"/>
    <m/>
    <n v="9"/>
    <m/>
    <m/>
    <m/>
    <m/>
    <m/>
    <m/>
    <n v="9"/>
    <n v="0"/>
    <n v="9"/>
    <n v="0"/>
    <n v="0"/>
    <n v="0"/>
    <n v="0"/>
    <n v="0"/>
    <n v="0"/>
    <n v="9"/>
    <m/>
    <n v="0"/>
    <n v="0"/>
    <n v="3"/>
    <n v="3"/>
    <n v="3"/>
    <n v="0"/>
    <n v="0"/>
    <s v="Y"/>
    <n v="0"/>
    <n v="0"/>
    <n v="0"/>
    <n v="0"/>
    <n v="0"/>
    <s v="South Richmond"/>
    <m/>
  </r>
  <r>
    <s v="16/0084/FUL"/>
    <s v="CON"/>
    <m/>
    <s v="7 Gomer Gardens_x000d_Teddington_x000d_TW11 9AU_x000d_"/>
    <s v="Conversion of property into two dwellings, including: front and side elevations reconfiguration, single storey rear and side extension, loft extension, opening of roof-lights and internal alterations."/>
    <d v="2017-03-15T00:00:00"/>
    <d v="2017-09-25T00:00:00"/>
    <x v="0"/>
    <x v="0"/>
    <m/>
    <m/>
    <n v="516236"/>
    <n v="170907"/>
    <m/>
    <m/>
    <m/>
    <m/>
    <n v="1"/>
    <m/>
    <m/>
    <m/>
    <n v="1"/>
    <m/>
    <m/>
    <m/>
    <n v="2"/>
    <m/>
    <m/>
    <m/>
    <m/>
    <n v="2"/>
    <n v="0"/>
    <n v="0"/>
    <n v="0"/>
    <n v="2"/>
    <n v="-1"/>
    <n v="0"/>
    <n v="0"/>
    <n v="0"/>
    <n v="1"/>
    <m/>
    <n v="1"/>
    <n v="0"/>
    <n v="0"/>
    <n v="0"/>
    <n v="0"/>
    <n v="0"/>
    <n v="0"/>
    <n v="0"/>
    <n v="0"/>
    <n v="0"/>
    <n v="0"/>
    <n v="0"/>
    <n v="0"/>
    <s v="Teddington"/>
    <m/>
  </r>
  <r>
    <s v="16/0197/FUL"/>
    <s v="CON"/>
    <m/>
    <s v="3 Elm Road_x000d_East Sheen_x000d_London_x000d__x000d_"/>
    <s v="Single storey rear extension, two storey side extension &amp; the conversion of the existing two flats back in to a five bedroom family dwelling house."/>
    <m/>
    <d v="2017-05-01T00:00:00"/>
    <x v="0"/>
    <x v="0"/>
    <m/>
    <m/>
    <n v="520275"/>
    <n v="175373"/>
    <m/>
    <n v="1"/>
    <m/>
    <m/>
    <n v="1"/>
    <m/>
    <m/>
    <m/>
    <n v="2"/>
    <m/>
    <m/>
    <m/>
    <m/>
    <n v="1"/>
    <m/>
    <m/>
    <m/>
    <n v="1"/>
    <n v="0"/>
    <n v="-1"/>
    <n v="0"/>
    <n v="0"/>
    <n v="0"/>
    <n v="0"/>
    <n v="0"/>
    <n v="0"/>
    <n v="-1"/>
    <m/>
    <n v="-1"/>
    <n v="0"/>
    <n v="0"/>
    <n v="0"/>
    <n v="0"/>
    <n v="0"/>
    <n v="0"/>
    <n v="0"/>
    <n v="0"/>
    <n v="0"/>
    <n v="0"/>
    <n v="0"/>
    <n v="0"/>
    <s v="East Sheen"/>
    <m/>
  </r>
  <r>
    <s v="16/0234/FUL"/>
    <s v="NEW"/>
    <m/>
    <s v="31 Poulett Gardens_x000d_Twickenham_x000d_TW1 4QS_x000d_"/>
    <s v="Demolition of existing garage and construction of a two storey terraced house with associated landscaping, cycle store, rear car parking and access thereto."/>
    <d v="2017-12-01T00:00:00"/>
    <m/>
    <x v="1"/>
    <x v="0"/>
    <m/>
    <m/>
    <n v="515988"/>
    <n v="173004"/>
    <m/>
    <m/>
    <m/>
    <m/>
    <m/>
    <m/>
    <m/>
    <m/>
    <n v="0"/>
    <m/>
    <m/>
    <m/>
    <m/>
    <n v="1"/>
    <m/>
    <m/>
    <m/>
    <n v="1"/>
    <n v="0"/>
    <n v="0"/>
    <n v="0"/>
    <n v="0"/>
    <n v="1"/>
    <n v="0"/>
    <n v="0"/>
    <n v="0"/>
    <n v="1"/>
    <m/>
    <n v="0"/>
    <n v="1"/>
    <n v="0"/>
    <n v="0"/>
    <n v="0"/>
    <n v="0"/>
    <n v="0"/>
    <n v="0"/>
    <n v="0"/>
    <n v="0"/>
    <n v="0"/>
    <n v="0"/>
    <n v="0"/>
    <s v="South Twickenham"/>
    <m/>
  </r>
  <r>
    <s v="16/0279/FUL"/>
    <s v="NEW"/>
    <m/>
    <s v="Wild Thyme_x000d_Eel Pie Island_x000d_Twickenham_x000d_TW1 3DY_x000d_"/>
    <s v="Demolition of existing single-storey dwelling and creation of new single-storey, single family residential dwelling."/>
    <d v="2017-07-01T00:00:00"/>
    <m/>
    <x v="1"/>
    <x v="0"/>
    <m/>
    <m/>
    <n v="516367"/>
    <n v="173082"/>
    <m/>
    <n v="1"/>
    <m/>
    <m/>
    <m/>
    <m/>
    <m/>
    <m/>
    <n v="1"/>
    <m/>
    <m/>
    <m/>
    <n v="1"/>
    <m/>
    <m/>
    <m/>
    <m/>
    <n v="1"/>
    <n v="0"/>
    <n v="-1"/>
    <n v="0"/>
    <n v="1"/>
    <n v="0"/>
    <n v="0"/>
    <n v="0"/>
    <n v="0"/>
    <n v="0"/>
    <m/>
    <n v="0"/>
    <n v="0"/>
    <n v="0"/>
    <n v="0"/>
    <n v="0"/>
    <n v="0"/>
    <n v="0"/>
    <n v="0"/>
    <n v="0"/>
    <n v="0"/>
    <n v="0"/>
    <n v="0"/>
    <n v="0"/>
    <s v="Twickenham Riverside"/>
    <m/>
  </r>
  <r>
    <s v="16/0344/FUL"/>
    <s v="CON"/>
    <m/>
    <s v="113 Stanley Road_x000d_Teddington_x000d_TW11 8UB_x000d_"/>
    <s v="Side extension to existing 1st floor back addition and convert existing 1 bedroom flat to two studio flats"/>
    <m/>
    <m/>
    <x v="2"/>
    <x v="0"/>
    <m/>
    <m/>
    <n v="515085"/>
    <n v="171577"/>
    <m/>
    <m/>
    <n v="1"/>
    <m/>
    <m/>
    <m/>
    <m/>
    <m/>
    <n v="1"/>
    <m/>
    <n v="2"/>
    <m/>
    <m/>
    <m/>
    <m/>
    <m/>
    <m/>
    <n v="2"/>
    <n v="0"/>
    <n v="2"/>
    <n v="-1"/>
    <n v="0"/>
    <n v="0"/>
    <n v="0"/>
    <n v="0"/>
    <n v="0"/>
    <n v="1"/>
    <m/>
    <n v="0"/>
    <n v="0"/>
    <n v="0.33333333333333331"/>
    <n v="0.33333333333333331"/>
    <n v="0.33333333333333331"/>
    <n v="0"/>
    <n v="0"/>
    <s v="Y"/>
    <n v="0"/>
    <n v="0"/>
    <n v="0"/>
    <n v="0"/>
    <n v="0"/>
    <s v="Fulwell and Hampton Hill"/>
    <m/>
  </r>
  <r>
    <s v="16/0400/FUL"/>
    <s v="CON"/>
    <m/>
    <s v="16A Red Lion Street_x000d_Richmond_x000d_TW9 1RW_x000d_"/>
    <s v="Subdivision of existing flat to create an additional residential unit. Infill of light well on first and second floors."/>
    <d v="2017-01-19T00:00:00"/>
    <d v="2018-06-29T00:00:00"/>
    <x v="1"/>
    <x v="0"/>
    <m/>
    <m/>
    <n v="517884"/>
    <n v="174754"/>
    <m/>
    <m/>
    <m/>
    <n v="1"/>
    <m/>
    <m/>
    <m/>
    <m/>
    <n v="1"/>
    <m/>
    <n v="2"/>
    <m/>
    <m/>
    <m/>
    <m/>
    <m/>
    <m/>
    <n v="2"/>
    <n v="0"/>
    <n v="2"/>
    <n v="0"/>
    <n v="-1"/>
    <n v="0"/>
    <n v="0"/>
    <n v="0"/>
    <n v="0"/>
    <n v="1"/>
    <m/>
    <n v="0"/>
    <n v="1"/>
    <n v="0"/>
    <n v="0"/>
    <n v="0"/>
    <n v="0"/>
    <n v="0"/>
    <n v="0"/>
    <n v="0"/>
    <n v="0"/>
    <n v="0"/>
    <n v="0"/>
    <n v="0"/>
    <s v="South Richmond"/>
    <m/>
  </r>
  <r>
    <s v="16/0401/FUL"/>
    <s v="CON"/>
    <m/>
    <s v="18A Red Lion Street_x000d_Richmond_x000d__x000d_"/>
    <s v="Subdivision of existing flat to create an additional unit at same time as filling in the light well on first and second floors."/>
    <d v="2017-01-19T00:00:00"/>
    <d v="2018-06-29T00:00:00"/>
    <x v="1"/>
    <x v="0"/>
    <m/>
    <m/>
    <n v="517889"/>
    <n v="174757"/>
    <m/>
    <m/>
    <m/>
    <n v="1"/>
    <m/>
    <m/>
    <m/>
    <m/>
    <n v="1"/>
    <m/>
    <n v="2"/>
    <m/>
    <m/>
    <m/>
    <m/>
    <m/>
    <m/>
    <n v="2"/>
    <n v="0"/>
    <n v="2"/>
    <n v="0"/>
    <n v="-1"/>
    <n v="0"/>
    <n v="0"/>
    <n v="0"/>
    <n v="0"/>
    <n v="1"/>
    <m/>
    <n v="0"/>
    <n v="1"/>
    <n v="0"/>
    <n v="0"/>
    <n v="0"/>
    <n v="0"/>
    <n v="0"/>
    <n v="0"/>
    <n v="0"/>
    <n v="0"/>
    <n v="0"/>
    <n v="0"/>
    <n v="0"/>
    <s v="South Richmond"/>
    <m/>
  </r>
  <r>
    <s v="16/0432/FUL"/>
    <s v="NEW"/>
    <m/>
    <s v="48 Glentham Road_x000d_Barnes_x000d_London_x000d_SW13 9JJ"/>
    <s v="Demolition of existing building and erection of three storey building plus basement to provide B1 use at basement, ground floor and first floor, and one 2 bedroom apartment above at second floor level."/>
    <d v="2017-05-09T00:00:00"/>
    <m/>
    <x v="1"/>
    <x v="0"/>
    <m/>
    <m/>
    <n v="522622"/>
    <n v="177876"/>
    <m/>
    <m/>
    <m/>
    <m/>
    <m/>
    <m/>
    <m/>
    <m/>
    <n v="0"/>
    <m/>
    <m/>
    <n v="1"/>
    <m/>
    <m/>
    <m/>
    <m/>
    <m/>
    <n v="1"/>
    <n v="0"/>
    <n v="0"/>
    <n v="1"/>
    <n v="0"/>
    <n v="0"/>
    <n v="0"/>
    <n v="0"/>
    <n v="0"/>
    <n v="1"/>
    <m/>
    <n v="0"/>
    <n v="1"/>
    <n v="0"/>
    <n v="0"/>
    <n v="0"/>
    <n v="0"/>
    <n v="0"/>
    <n v="0"/>
    <n v="0"/>
    <n v="0"/>
    <n v="0"/>
    <n v="0"/>
    <n v="0"/>
    <s v="Barnes"/>
    <m/>
  </r>
  <r>
    <s v="16/0444/FUL"/>
    <s v="EXT"/>
    <m/>
    <s v="39D Cambridge Park_x000d_Twickenham_x000d_TW1 2JU_x000d_"/>
    <s v="Division of existing house into two separate dwellings. Demolition of garage to the rear to provide a garden. Roof extension with new roof profile with dormer"/>
    <d v="2016-11-01T00:00:00"/>
    <d v="2018-03-23T00:00:00"/>
    <x v="0"/>
    <x v="0"/>
    <m/>
    <m/>
    <n v="517478"/>
    <n v="174089"/>
    <m/>
    <m/>
    <m/>
    <n v="1"/>
    <m/>
    <m/>
    <m/>
    <m/>
    <n v="1"/>
    <m/>
    <m/>
    <n v="1"/>
    <n v="1"/>
    <m/>
    <m/>
    <m/>
    <m/>
    <n v="2"/>
    <n v="0"/>
    <n v="0"/>
    <n v="1"/>
    <n v="0"/>
    <n v="0"/>
    <n v="0"/>
    <n v="0"/>
    <n v="0"/>
    <n v="1"/>
    <m/>
    <n v="1"/>
    <n v="0"/>
    <n v="0"/>
    <n v="0"/>
    <n v="0"/>
    <n v="0"/>
    <n v="0"/>
    <n v="0"/>
    <n v="0"/>
    <n v="0"/>
    <n v="0"/>
    <n v="0"/>
    <n v="0"/>
    <s v="Twickenham Riverside"/>
    <m/>
  </r>
  <r>
    <s v="16/0537/FUL"/>
    <s v="NEW"/>
    <m/>
    <s v="51A Third Cross Road_x000d_Twickenham_x000d_TW2 5DY_x000d_"/>
    <s v="Replacement of existing single storey dwelling house with new two storey dwellinghouse."/>
    <m/>
    <d v="2018-08-31T00:00:00"/>
    <x v="1"/>
    <x v="0"/>
    <m/>
    <m/>
    <n v="514973"/>
    <n v="172813"/>
    <m/>
    <n v="1"/>
    <m/>
    <m/>
    <m/>
    <m/>
    <m/>
    <m/>
    <n v="1"/>
    <m/>
    <n v="1"/>
    <m/>
    <m/>
    <m/>
    <m/>
    <m/>
    <m/>
    <n v="1"/>
    <n v="0"/>
    <n v="0"/>
    <n v="0"/>
    <n v="0"/>
    <n v="0"/>
    <n v="0"/>
    <n v="0"/>
    <n v="0"/>
    <n v="0"/>
    <m/>
    <n v="0"/>
    <n v="0"/>
    <n v="0"/>
    <n v="0"/>
    <n v="0"/>
    <n v="0"/>
    <n v="0"/>
    <n v="0"/>
    <n v="0"/>
    <n v="0"/>
    <n v="0"/>
    <n v="0"/>
    <n v="0"/>
    <s v="West Twickenham"/>
    <m/>
  </r>
  <r>
    <s v="16/0553/FUL"/>
    <s v="CON"/>
    <m/>
    <s v="56A High Street_x000d_Hampton Hill_x000d_TW12 1PD_x000d_"/>
    <s v="Rear dormer and conversion of existing flat into 2x2 bedroom flats with a roof terrace and 2 roof lights and sun pipes on the outrigger."/>
    <m/>
    <m/>
    <x v="2"/>
    <x v="0"/>
    <m/>
    <m/>
    <n v="514372"/>
    <n v="170959"/>
    <m/>
    <m/>
    <m/>
    <m/>
    <n v="1"/>
    <m/>
    <m/>
    <m/>
    <n v="1"/>
    <m/>
    <m/>
    <n v="2"/>
    <m/>
    <m/>
    <m/>
    <m/>
    <m/>
    <n v="2"/>
    <n v="0"/>
    <n v="0"/>
    <n v="2"/>
    <n v="0"/>
    <n v="-1"/>
    <n v="0"/>
    <n v="0"/>
    <n v="0"/>
    <n v="1"/>
    <m/>
    <n v="0"/>
    <n v="0"/>
    <n v="0.33333333333333331"/>
    <n v="0.33333333333333331"/>
    <n v="0.33333333333333331"/>
    <n v="0"/>
    <n v="0"/>
    <s v="Y"/>
    <n v="0"/>
    <n v="0"/>
    <n v="0"/>
    <n v="0"/>
    <n v="0"/>
    <s v="Fulwell and Hampton Hill"/>
    <m/>
  </r>
  <r>
    <s v="16/0602/FUL"/>
    <s v="CHU"/>
    <m/>
    <s v="The Idle Hour _x000d_62 Railway Side_x000d_Barnes_x000d_London_x000d_SW13 0PQ"/>
    <s v="Extension and conversion of existing pub and three-bedroom flat to create a two-bedroom house and two two-bedroom flats."/>
    <d v="2017-05-15T00:00:00"/>
    <d v="2018-05-31T00:00:00"/>
    <x v="1"/>
    <x v="0"/>
    <m/>
    <m/>
    <n v="521683"/>
    <n v="175950"/>
    <m/>
    <m/>
    <m/>
    <n v="1"/>
    <m/>
    <m/>
    <m/>
    <m/>
    <n v="1"/>
    <m/>
    <m/>
    <n v="3"/>
    <m/>
    <m/>
    <m/>
    <m/>
    <m/>
    <n v="3"/>
    <n v="0"/>
    <n v="0"/>
    <n v="3"/>
    <n v="-1"/>
    <n v="0"/>
    <n v="0"/>
    <n v="0"/>
    <n v="0"/>
    <n v="2"/>
    <m/>
    <n v="0"/>
    <n v="2"/>
    <n v="0"/>
    <n v="0"/>
    <n v="0"/>
    <n v="0"/>
    <n v="0"/>
    <n v="0"/>
    <n v="0"/>
    <n v="0"/>
    <n v="0"/>
    <n v="0"/>
    <n v="0"/>
    <s v="Mortlake and Barnes Common"/>
    <m/>
  </r>
  <r>
    <s v="16/0606/FUL"/>
    <s v="MIX"/>
    <m/>
    <s v="Police Station_x000d_60 - 68 Station Road_x000d_Hampton_x000d__x000d_"/>
    <s v="Retention of former police station building with partial demolition of the rear wings of the police station and demolition of the rear garages and the construction of 28 residential units (4 x 1 bedroom, 12 x 2 bedroom, 10 x 3 bedroom and 2 x 4 bedro"/>
    <m/>
    <m/>
    <x v="2"/>
    <x v="0"/>
    <m/>
    <m/>
    <n v="513766"/>
    <n v="169736"/>
    <m/>
    <m/>
    <m/>
    <m/>
    <m/>
    <m/>
    <m/>
    <m/>
    <n v="0"/>
    <m/>
    <n v="2"/>
    <n v="9"/>
    <n v="10"/>
    <n v="2"/>
    <m/>
    <m/>
    <m/>
    <n v="23"/>
    <n v="0"/>
    <n v="2"/>
    <n v="9"/>
    <n v="10"/>
    <n v="2"/>
    <n v="0"/>
    <n v="0"/>
    <n v="0"/>
    <n v="23"/>
    <m/>
    <n v="0"/>
    <n v="0"/>
    <n v="7.666666666666667"/>
    <n v="7.666666666666667"/>
    <n v="7.666666666666667"/>
    <n v="0"/>
    <n v="0"/>
    <s v="Y"/>
    <n v="0"/>
    <n v="0"/>
    <n v="0"/>
    <n v="0"/>
    <n v="0"/>
    <s v="Hampton"/>
    <m/>
  </r>
  <r>
    <s v="16/0647/FUL"/>
    <s v="NEW"/>
    <m/>
    <s v="Garages Rear Of 8_x000d_Atbara Road_x000d_Teddington_x000d__x000d_"/>
    <s v="Demolition of the existing garages and redevelopment of the site with the erection of two residential houses with associated landscaping."/>
    <m/>
    <m/>
    <x v="2"/>
    <x v="0"/>
    <m/>
    <m/>
    <n v="516905"/>
    <n v="170733"/>
    <m/>
    <m/>
    <m/>
    <m/>
    <m/>
    <m/>
    <m/>
    <m/>
    <n v="0"/>
    <m/>
    <m/>
    <m/>
    <n v="2"/>
    <m/>
    <m/>
    <m/>
    <m/>
    <n v="2"/>
    <n v="0"/>
    <n v="0"/>
    <n v="0"/>
    <n v="2"/>
    <n v="0"/>
    <n v="0"/>
    <n v="0"/>
    <n v="0"/>
    <n v="2"/>
    <m/>
    <n v="0"/>
    <n v="0"/>
    <n v="0.66666666666666663"/>
    <n v="0.66666666666666663"/>
    <n v="0.66666666666666663"/>
    <n v="0"/>
    <n v="0"/>
    <s v="Y"/>
    <n v="0"/>
    <n v="0"/>
    <n v="0"/>
    <n v="0"/>
    <n v="0"/>
    <s v="Hampton Wick"/>
    <m/>
  </r>
  <r>
    <s v="16/0680/FUL"/>
    <s v="EXT"/>
    <m/>
    <s v="2 Firs Avenue_x000d_East Sheen_x000d_London_x000d_SW14 7NZ_x000d_"/>
    <s v="Part demolition of single dwelling house and formation of two semi-detached houses."/>
    <d v="2016-07-01T00:00:00"/>
    <m/>
    <x v="1"/>
    <x v="0"/>
    <m/>
    <m/>
    <n v="520343"/>
    <n v="175141"/>
    <m/>
    <m/>
    <m/>
    <m/>
    <n v="1"/>
    <m/>
    <m/>
    <m/>
    <n v="1"/>
    <m/>
    <m/>
    <m/>
    <m/>
    <n v="2"/>
    <m/>
    <m/>
    <m/>
    <n v="2"/>
    <n v="0"/>
    <n v="0"/>
    <n v="0"/>
    <n v="0"/>
    <n v="1"/>
    <n v="0"/>
    <n v="0"/>
    <n v="0"/>
    <n v="1"/>
    <m/>
    <n v="0"/>
    <n v="0"/>
    <n v="0.33333333333333331"/>
    <n v="0.33333333333333331"/>
    <n v="0.33333333333333331"/>
    <n v="0"/>
    <n v="0"/>
    <s v="Y"/>
    <n v="0"/>
    <n v="0"/>
    <n v="0"/>
    <n v="0"/>
    <n v="0"/>
    <s v="East Sheen"/>
    <m/>
  </r>
  <r>
    <s v="16/0693/FUL"/>
    <s v="CON"/>
    <m/>
    <s v="25 School House Lane_x000d_Teddington_x000d_TW11 9DP_x000d_"/>
    <s v="Conversion of one dwelling into two new homes. Retention of and alteration to openings in the front façade with an additional front entrance. part single, part two storey extension to the rear. Internal works throughout to create new layout"/>
    <m/>
    <d v="2018-04-18T00:00:00"/>
    <x v="1"/>
    <x v="0"/>
    <m/>
    <m/>
    <n v="517058"/>
    <n v="170060"/>
    <m/>
    <m/>
    <m/>
    <m/>
    <n v="1"/>
    <m/>
    <m/>
    <m/>
    <n v="1"/>
    <m/>
    <m/>
    <n v="2"/>
    <m/>
    <m/>
    <m/>
    <m/>
    <m/>
    <n v="2"/>
    <n v="0"/>
    <n v="0"/>
    <n v="2"/>
    <n v="0"/>
    <n v="-1"/>
    <n v="0"/>
    <n v="0"/>
    <n v="0"/>
    <n v="1"/>
    <m/>
    <n v="0"/>
    <n v="1"/>
    <n v="0"/>
    <n v="0"/>
    <n v="0"/>
    <n v="0"/>
    <n v="0"/>
    <n v="0"/>
    <n v="0"/>
    <n v="0"/>
    <n v="0"/>
    <n v="0"/>
    <n v="0"/>
    <s v="Hampton Wick"/>
    <m/>
  </r>
  <r>
    <s v="16/0706/GPD13"/>
    <s v="CHU"/>
    <s v="PA"/>
    <s v="23 Hampton Road_x000d_Twickenham_x000d_TW2 5QE_x000d_"/>
    <s v="Proposed change of use from a shop to C3 residential use class (1 No.2 bedroom unit)."/>
    <d v="2017-03-01T00:00:00"/>
    <d v="2017-12-01T00:00:00"/>
    <x v="0"/>
    <x v="0"/>
    <n v="1"/>
    <m/>
    <n v="515163"/>
    <n v="172715"/>
    <m/>
    <m/>
    <m/>
    <m/>
    <m/>
    <m/>
    <m/>
    <m/>
    <n v="0"/>
    <m/>
    <m/>
    <n v="1"/>
    <m/>
    <m/>
    <m/>
    <m/>
    <m/>
    <n v="1"/>
    <n v="0"/>
    <n v="0"/>
    <n v="1"/>
    <n v="0"/>
    <n v="0"/>
    <n v="0"/>
    <n v="0"/>
    <n v="0"/>
    <n v="1"/>
    <m/>
    <n v="1"/>
    <n v="0"/>
    <n v="0"/>
    <n v="0"/>
    <n v="0"/>
    <n v="0"/>
    <n v="0"/>
    <n v="0"/>
    <n v="0"/>
    <n v="0"/>
    <n v="0"/>
    <n v="0"/>
    <n v="0"/>
    <s v="South Twickenham"/>
    <m/>
  </r>
  <r>
    <s v="16/0726/FUL"/>
    <s v="CON"/>
    <m/>
    <s v="5 St Johns Road_x000d_Richmond_x000d_TW9 2PE_x000d_"/>
    <s v="Change of use from a basement flat and a maisonette to a single dwelling, with minor alterations."/>
    <m/>
    <d v="2018-06-30T00:00:00"/>
    <x v="1"/>
    <x v="0"/>
    <m/>
    <m/>
    <n v="518202"/>
    <n v="175297"/>
    <m/>
    <n v="1"/>
    <m/>
    <m/>
    <n v="1"/>
    <m/>
    <m/>
    <m/>
    <n v="2"/>
    <m/>
    <m/>
    <m/>
    <m/>
    <n v="1"/>
    <m/>
    <m/>
    <m/>
    <n v="1"/>
    <n v="0"/>
    <n v="-1"/>
    <n v="0"/>
    <n v="0"/>
    <n v="0"/>
    <n v="0"/>
    <n v="0"/>
    <n v="0"/>
    <n v="-1"/>
    <m/>
    <n v="0"/>
    <n v="-1"/>
    <n v="0"/>
    <n v="0"/>
    <n v="0"/>
    <n v="0"/>
    <n v="0"/>
    <n v="0"/>
    <n v="0"/>
    <n v="0"/>
    <n v="0"/>
    <n v="0"/>
    <n v="0"/>
    <s v="North Richmond"/>
    <m/>
  </r>
  <r>
    <s v="16/0775/FUL"/>
    <s v="CON"/>
    <m/>
    <s v="The Chaplains House_x000d_164 Sheen Road_x000d_Richmond_x000d_TW9 1XD_x000d_"/>
    <s v="Conversion of existing house to 1 x 1 bed and 1 x 3 bed flats."/>
    <m/>
    <m/>
    <x v="2"/>
    <x v="0"/>
    <m/>
    <m/>
    <n v="518893"/>
    <n v="175056"/>
    <m/>
    <m/>
    <m/>
    <m/>
    <n v="1"/>
    <m/>
    <m/>
    <m/>
    <n v="1"/>
    <m/>
    <n v="1"/>
    <m/>
    <n v="1"/>
    <m/>
    <m/>
    <m/>
    <m/>
    <n v="2"/>
    <n v="0"/>
    <n v="1"/>
    <n v="0"/>
    <n v="1"/>
    <n v="-1"/>
    <n v="0"/>
    <n v="0"/>
    <n v="0"/>
    <n v="1"/>
    <m/>
    <n v="0"/>
    <n v="0"/>
    <n v="0.33333333333333331"/>
    <n v="0.33333333333333331"/>
    <n v="0.33333333333333331"/>
    <n v="0"/>
    <n v="0"/>
    <s v="Y"/>
    <n v="0"/>
    <n v="0"/>
    <n v="0"/>
    <n v="0"/>
    <n v="0"/>
    <s v="North Richmond"/>
    <m/>
  </r>
  <r>
    <s v="16/0905/FUL"/>
    <s v="NEW"/>
    <m/>
    <s v="275 Sandycombe Road_x000d_Richmond_x000d_TW9 3LU_x000d_"/>
    <s v="Demolition of the existing hall and the erection of a new community facility building and 6 flats"/>
    <m/>
    <m/>
    <x v="2"/>
    <x v="0"/>
    <m/>
    <m/>
    <n v="519126"/>
    <n v="176420"/>
    <m/>
    <m/>
    <m/>
    <m/>
    <m/>
    <m/>
    <m/>
    <m/>
    <n v="0"/>
    <m/>
    <n v="4"/>
    <n v="2"/>
    <m/>
    <m/>
    <m/>
    <m/>
    <m/>
    <n v="6"/>
    <n v="0"/>
    <n v="4"/>
    <n v="2"/>
    <n v="0"/>
    <n v="0"/>
    <n v="0"/>
    <n v="0"/>
    <n v="0"/>
    <n v="6"/>
    <m/>
    <n v="0"/>
    <n v="0"/>
    <n v="2"/>
    <n v="2"/>
    <n v="2"/>
    <n v="0"/>
    <n v="0"/>
    <s v="Y"/>
    <n v="0"/>
    <n v="0"/>
    <n v="0"/>
    <n v="0"/>
    <n v="0"/>
    <s v="Kew"/>
    <m/>
  </r>
  <r>
    <s v="16/0966/GPD15"/>
    <s v="CHU"/>
    <s v="PA"/>
    <s v="Sheen Stables Rear Of 119_x000d_Sheen Lane_x000d_East Sheen_x000d_London_x000d_SW14 8AE_x000d_"/>
    <s v="Change of use from 5 no. offices (B1a use) to 2 no. residential houses (C3 use)."/>
    <d v="2017-10-01T00:00:00"/>
    <m/>
    <x v="1"/>
    <x v="0"/>
    <n v="2"/>
    <m/>
    <n v="520522"/>
    <n v="175477"/>
    <m/>
    <m/>
    <m/>
    <m/>
    <m/>
    <m/>
    <m/>
    <m/>
    <n v="0"/>
    <m/>
    <m/>
    <m/>
    <m/>
    <m/>
    <m/>
    <m/>
    <m/>
    <n v="0"/>
    <n v="0"/>
    <n v="0"/>
    <n v="0"/>
    <n v="0"/>
    <n v="0"/>
    <n v="0"/>
    <n v="0"/>
    <n v="0"/>
    <n v="2"/>
    <m/>
    <n v="0"/>
    <n v="0"/>
    <n v="0.66666666666666663"/>
    <n v="0.66666666666666663"/>
    <n v="0.66666666666666663"/>
    <n v="0"/>
    <n v="0"/>
    <s v="Y"/>
    <n v="0"/>
    <n v="0"/>
    <n v="0"/>
    <n v="0"/>
    <n v="0"/>
    <s v="East Sheen"/>
    <m/>
  </r>
  <r>
    <s v="16/1105/GPD16"/>
    <s v="CHU"/>
    <s v="PA"/>
    <s v="136 Heath Road_x000d_Twickenham_x000d_TW1 4BN_x000d_"/>
    <s v="Conversion of Existing Coach House (B8 Use Class) to 1 No. 1-bedroom house (C3 Use Class)."/>
    <d v="2016-06-21T00:00:00"/>
    <d v="2017-06-26T00:00:00"/>
    <x v="0"/>
    <x v="0"/>
    <n v="1"/>
    <m/>
    <n v="515717"/>
    <n v="173154"/>
    <m/>
    <m/>
    <m/>
    <m/>
    <m/>
    <m/>
    <m/>
    <m/>
    <n v="0"/>
    <m/>
    <n v="1"/>
    <m/>
    <m/>
    <m/>
    <m/>
    <m/>
    <m/>
    <n v="1"/>
    <n v="0"/>
    <n v="1"/>
    <n v="0"/>
    <n v="0"/>
    <n v="0"/>
    <n v="0"/>
    <n v="0"/>
    <n v="0"/>
    <n v="1"/>
    <m/>
    <n v="1"/>
    <n v="0"/>
    <n v="0"/>
    <n v="0"/>
    <n v="0"/>
    <n v="0"/>
    <n v="0"/>
    <n v="0"/>
    <n v="0"/>
    <n v="0"/>
    <n v="0"/>
    <n v="0"/>
    <n v="0"/>
    <s v="South Twickenham"/>
    <m/>
  </r>
  <r>
    <s v="16/1145/FUL"/>
    <s v="CON"/>
    <m/>
    <s v="19 - 21 Lower Teddington Road_x000d_Hampton Wick_x000d__x000d_"/>
    <s v="Conversion of part lower ground floor to form 1 x 1 bed self contained flat. New external staircase to match existing"/>
    <m/>
    <m/>
    <x v="2"/>
    <x v="0"/>
    <m/>
    <m/>
    <n v="517615"/>
    <n v="169709"/>
    <m/>
    <m/>
    <m/>
    <m/>
    <m/>
    <m/>
    <m/>
    <m/>
    <n v="0"/>
    <m/>
    <n v="1"/>
    <m/>
    <m/>
    <m/>
    <m/>
    <m/>
    <m/>
    <n v="1"/>
    <n v="0"/>
    <n v="1"/>
    <n v="0"/>
    <n v="0"/>
    <n v="0"/>
    <n v="0"/>
    <n v="0"/>
    <n v="0"/>
    <n v="1"/>
    <m/>
    <n v="0"/>
    <n v="0"/>
    <n v="0.33333333333333331"/>
    <n v="0.33333333333333331"/>
    <n v="0.33333333333333331"/>
    <n v="0"/>
    <n v="0"/>
    <s v="Y"/>
    <n v="0"/>
    <n v="0"/>
    <n v="0"/>
    <n v="0"/>
    <n v="0"/>
    <s v="Hampton Wick"/>
    <m/>
  </r>
  <r>
    <s v="16/1279/GPD15"/>
    <s v="CHU"/>
    <s v="PA"/>
    <s v="115 White Hart Lane_x000d_Barnes_x000d_London_x000d_SW13 0JL_x000d_"/>
    <s v="Change of use from office (B1a) to residential (C3)."/>
    <m/>
    <m/>
    <x v="2"/>
    <x v="0"/>
    <n v="0"/>
    <m/>
    <n v="521408"/>
    <n v="175714"/>
    <m/>
    <m/>
    <m/>
    <m/>
    <n v="1"/>
    <m/>
    <m/>
    <m/>
    <n v="1"/>
    <m/>
    <m/>
    <m/>
    <m/>
    <m/>
    <n v="1"/>
    <m/>
    <m/>
    <n v="1"/>
    <n v="0"/>
    <n v="0"/>
    <n v="0"/>
    <n v="0"/>
    <n v="-1"/>
    <n v="1"/>
    <n v="0"/>
    <n v="0"/>
    <n v="0"/>
    <m/>
    <n v="0"/>
    <n v="0"/>
    <n v="0"/>
    <n v="0"/>
    <n v="0"/>
    <n v="0"/>
    <n v="0"/>
    <n v="0"/>
    <n v="0"/>
    <n v="0"/>
    <n v="0"/>
    <n v="0"/>
    <n v="0"/>
    <s v="Mortlake and Barnes Common"/>
    <m/>
  </r>
  <r>
    <s v="16/1293/FUL"/>
    <s v="EXT"/>
    <m/>
    <s v="111 Heath Road_x000d_Twickenham_x000d_TW1 4AH_x000d_"/>
    <s v="Creation of an additional floor to create 4 'car free' residential units (2 No.2 bed and 2 No.1 bed flats) and incorporate external extensions and alterations to fenestration of the building.  Provision of 6 cycle parking spaces, refuse storage for c"/>
    <d v="2018-02-01T00:00:00"/>
    <m/>
    <x v="1"/>
    <x v="0"/>
    <m/>
    <m/>
    <n v="515764"/>
    <n v="173105"/>
    <m/>
    <m/>
    <m/>
    <m/>
    <m/>
    <m/>
    <m/>
    <m/>
    <n v="0"/>
    <m/>
    <n v="2"/>
    <n v="2"/>
    <m/>
    <m/>
    <m/>
    <m/>
    <m/>
    <n v="4"/>
    <n v="0"/>
    <n v="2"/>
    <n v="2"/>
    <n v="0"/>
    <n v="0"/>
    <n v="0"/>
    <n v="0"/>
    <n v="0"/>
    <n v="4"/>
    <m/>
    <n v="0"/>
    <n v="0"/>
    <n v="1.3333333333333333"/>
    <n v="1.3333333333333333"/>
    <n v="1.3333333333333333"/>
    <n v="0"/>
    <n v="0"/>
    <s v="Y"/>
    <n v="0"/>
    <n v="0"/>
    <n v="0"/>
    <n v="0"/>
    <n v="0"/>
    <s v="South Twickenham"/>
    <m/>
  </r>
  <r>
    <s v="16/1344/FUL"/>
    <s v="CHU"/>
    <m/>
    <s v="208 - 210 Amyand Park Road_x000d_Twickenham_x000d_TW1 3HY_x000d_"/>
    <s v="Conversion works to lower ground floor to provide 1No 1-bedroom flat and basement storage for use ancillary to upper ground floor minicab offices.  Conversion of first floor to 2No. 1-bedroom flats (including conversion of part upper ground floor to"/>
    <d v="2018-01-08T00:00:00"/>
    <m/>
    <x v="1"/>
    <x v="0"/>
    <m/>
    <m/>
    <n v="516815"/>
    <n v="174220"/>
    <m/>
    <m/>
    <m/>
    <m/>
    <m/>
    <m/>
    <m/>
    <m/>
    <n v="0"/>
    <m/>
    <n v="3"/>
    <m/>
    <m/>
    <m/>
    <m/>
    <m/>
    <m/>
    <n v="3"/>
    <n v="0"/>
    <n v="3"/>
    <n v="0"/>
    <n v="0"/>
    <n v="0"/>
    <n v="0"/>
    <n v="0"/>
    <n v="0"/>
    <n v="3"/>
    <m/>
    <n v="0"/>
    <n v="0"/>
    <n v="1"/>
    <n v="1"/>
    <n v="1"/>
    <n v="0"/>
    <n v="0"/>
    <s v="Y"/>
    <n v="0"/>
    <n v="0"/>
    <n v="0"/>
    <n v="0"/>
    <n v="0"/>
    <s v="St. Margarets and North Twickenham"/>
    <m/>
  </r>
  <r>
    <s v="16/1373/FUL"/>
    <s v="CON"/>
    <m/>
    <s v="17 The Green_x000d_Richmond_x000d_TW9 1PX_x000d_"/>
    <s v="Alterations and refurbishment to provide a single family dwelling house."/>
    <d v="2017-11-24T00:00:00"/>
    <m/>
    <x v="1"/>
    <x v="0"/>
    <m/>
    <m/>
    <n v="517807"/>
    <n v="174892"/>
    <m/>
    <m/>
    <m/>
    <m/>
    <m/>
    <m/>
    <m/>
    <m/>
    <n v="0"/>
    <m/>
    <m/>
    <m/>
    <m/>
    <n v="1"/>
    <m/>
    <m/>
    <m/>
    <n v="1"/>
    <n v="0"/>
    <n v="0"/>
    <n v="0"/>
    <n v="0"/>
    <n v="1"/>
    <n v="0"/>
    <n v="0"/>
    <n v="0"/>
    <n v="1"/>
    <m/>
    <n v="0"/>
    <n v="0.5"/>
    <n v="0.5"/>
    <n v="0"/>
    <n v="0"/>
    <n v="0"/>
    <n v="0"/>
    <s v="Y"/>
    <n v="0"/>
    <n v="0"/>
    <n v="0"/>
    <n v="0"/>
    <n v="0"/>
    <s v="South Richmond"/>
    <m/>
  </r>
  <r>
    <s v="16/1495/GPD15"/>
    <s v="CHU"/>
    <s v="PA"/>
    <s v="62 Glentham Road_x000d_Barnes_x000d_London_x000d_SW13 9JJ_x000d_"/>
    <s v="Change of use from B1 (Offices) to C3(a) (Dwellings) (1 x 1 bed and 1 x 2 bed)."/>
    <m/>
    <m/>
    <x v="2"/>
    <x v="0"/>
    <n v="2"/>
    <m/>
    <n v="522531"/>
    <n v="177884"/>
    <m/>
    <m/>
    <m/>
    <m/>
    <m/>
    <m/>
    <m/>
    <m/>
    <n v="0"/>
    <m/>
    <m/>
    <m/>
    <m/>
    <m/>
    <m/>
    <m/>
    <m/>
    <n v="0"/>
    <n v="0"/>
    <n v="0"/>
    <n v="0"/>
    <n v="0"/>
    <n v="0"/>
    <n v="0"/>
    <n v="0"/>
    <n v="0"/>
    <n v="2"/>
    <m/>
    <n v="0"/>
    <n v="0"/>
    <n v="0.66666666666666663"/>
    <n v="0.66666666666666663"/>
    <n v="0.66666666666666663"/>
    <n v="0"/>
    <n v="0"/>
    <s v="Y"/>
    <n v="0"/>
    <n v="0"/>
    <n v="0"/>
    <n v="0"/>
    <n v="0"/>
    <s v="Barnes"/>
    <m/>
  </r>
  <r>
    <s v="16/1537/FUL"/>
    <s v="CON"/>
    <m/>
    <s v="85 Station Road_x000d_Hampton_x000d_TW12 2BJ_x000d_"/>
    <s v="Convert the house into two family dwellings."/>
    <m/>
    <m/>
    <x v="2"/>
    <x v="0"/>
    <m/>
    <m/>
    <n v="513716"/>
    <n v="169674"/>
    <m/>
    <m/>
    <m/>
    <m/>
    <n v="1"/>
    <m/>
    <m/>
    <m/>
    <n v="1"/>
    <m/>
    <m/>
    <n v="1"/>
    <n v="1"/>
    <m/>
    <m/>
    <m/>
    <m/>
    <n v="2"/>
    <n v="0"/>
    <n v="0"/>
    <n v="1"/>
    <n v="1"/>
    <n v="-1"/>
    <n v="0"/>
    <n v="0"/>
    <n v="0"/>
    <n v="1"/>
    <m/>
    <n v="0"/>
    <n v="0"/>
    <n v="0.33333333333333331"/>
    <n v="0.33333333333333331"/>
    <n v="0.33333333333333331"/>
    <n v="0"/>
    <n v="0"/>
    <s v="Y"/>
    <n v="0"/>
    <n v="0"/>
    <n v="0"/>
    <n v="0"/>
    <n v="0"/>
    <s v="Hampton"/>
    <m/>
  </r>
  <r>
    <s v="16/1592/FUL"/>
    <s v="CHU"/>
    <m/>
    <s v="5 Royal Parade_x000d_Kew_x000d_Richmond_x000d_TW9 3QD_x000d_"/>
    <s v="Change of use of the rear of the ground floor level from an 'A1' shop (Dry-cleaning), to C3 Dwelling for use as a 2 bedroom maisonette flat, extending the basement level, together with some internal reconfiguration."/>
    <m/>
    <m/>
    <x v="2"/>
    <x v="0"/>
    <m/>
    <m/>
    <n v="519112"/>
    <n v="176842"/>
    <m/>
    <m/>
    <m/>
    <m/>
    <m/>
    <m/>
    <m/>
    <m/>
    <n v="0"/>
    <m/>
    <m/>
    <n v="1"/>
    <m/>
    <m/>
    <m/>
    <m/>
    <m/>
    <n v="1"/>
    <n v="0"/>
    <n v="0"/>
    <n v="1"/>
    <n v="0"/>
    <n v="0"/>
    <n v="0"/>
    <n v="0"/>
    <n v="0"/>
    <n v="1"/>
    <m/>
    <n v="0"/>
    <n v="0"/>
    <n v="0.33333333333333331"/>
    <n v="0.33333333333333331"/>
    <n v="0.33333333333333331"/>
    <n v="0"/>
    <n v="0"/>
    <s v="Y"/>
    <n v="0"/>
    <n v="0"/>
    <n v="0"/>
    <n v="0"/>
    <n v="0"/>
    <s v="Kew"/>
    <m/>
  </r>
  <r>
    <s v="16/1624/FUL"/>
    <s v="CON"/>
    <m/>
    <s v="18 Cambrian Road_x000d_Richmond_x000d_TW10 6JQ_x000d_"/>
    <s v="Conversion of the existing house into 2No. self-contained split level maisonettes. Installation of solar photovoltaic panels to the rear roofslope and storage enclosure to front garden._x000d_"/>
    <d v="2017-05-01T00:00:00"/>
    <d v="2018-04-03T00:00:00"/>
    <x v="1"/>
    <x v="0"/>
    <m/>
    <m/>
    <n v="518724"/>
    <n v="174102"/>
    <m/>
    <m/>
    <m/>
    <m/>
    <n v="1"/>
    <m/>
    <m/>
    <m/>
    <n v="1"/>
    <m/>
    <m/>
    <n v="2"/>
    <m/>
    <m/>
    <m/>
    <m/>
    <m/>
    <n v="2"/>
    <n v="0"/>
    <n v="0"/>
    <n v="2"/>
    <n v="0"/>
    <n v="-1"/>
    <n v="0"/>
    <n v="0"/>
    <n v="0"/>
    <n v="1"/>
    <m/>
    <n v="0"/>
    <n v="1"/>
    <n v="0"/>
    <n v="0"/>
    <n v="0"/>
    <n v="0"/>
    <n v="0"/>
    <n v="0"/>
    <n v="0"/>
    <n v="0"/>
    <n v="0"/>
    <n v="0"/>
    <n v="0"/>
    <s v="South Richmond"/>
    <m/>
  </r>
  <r>
    <s v="16/1634/GPD15"/>
    <s v="CHU"/>
    <s v="PA"/>
    <s v="42 Glentham Road_x000d_Barnes_x000d_London_x000d__x000d_"/>
    <s v="Change of use of building from offices (B1(a) use class) to two self contained flats (C3 use class)."/>
    <d v="2016-06-01T00:00:00"/>
    <d v="2017-05-22T00:00:00"/>
    <x v="0"/>
    <x v="0"/>
    <n v="2"/>
    <m/>
    <n v="522642"/>
    <n v="177878"/>
    <m/>
    <m/>
    <m/>
    <m/>
    <m/>
    <m/>
    <m/>
    <m/>
    <n v="0"/>
    <m/>
    <m/>
    <n v="2"/>
    <m/>
    <m/>
    <m/>
    <m/>
    <m/>
    <n v="2"/>
    <n v="0"/>
    <n v="0"/>
    <n v="2"/>
    <n v="0"/>
    <n v="0"/>
    <n v="0"/>
    <n v="0"/>
    <n v="0"/>
    <n v="2"/>
    <m/>
    <n v="2"/>
    <n v="0"/>
    <n v="0"/>
    <n v="0"/>
    <n v="0"/>
    <n v="0"/>
    <n v="0"/>
    <n v="0"/>
    <n v="0"/>
    <n v="0"/>
    <n v="0"/>
    <n v="0"/>
    <n v="0"/>
    <s v="Barnes"/>
    <m/>
  </r>
  <r>
    <s v="16/1729/FUL"/>
    <s v="MIX"/>
    <m/>
    <s v="67 - 71 Station Road_x000d_Hampton_x000d_TW12 2BT_x000d_"/>
    <s v="Refurbishment of all existing buildings on the site, including improvements to existing shop fronts, and a first floor extension, to provide a mixed use scheme comprising three retail units and four residential dwellings, incorporating off-street par"/>
    <m/>
    <m/>
    <x v="2"/>
    <x v="0"/>
    <m/>
    <m/>
    <n v="513783"/>
    <n v="169643"/>
    <m/>
    <m/>
    <n v="1"/>
    <m/>
    <m/>
    <m/>
    <m/>
    <m/>
    <n v="1"/>
    <m/>
    <n v="2"/>
    <n v="2"/>
    <m/>
    <m/>
    <m/>
    <m/>
    <m/>
    <n v="4"/>
    <n v="0"/>
    <n v="2"/>
    <n v="1"/>
    <n v="0"/>
    <n v="0"/>
    <n v="0"/>
    <n v="0"/>
    <n v="0"/>
    <n v="3"/>
    <m/>
    <n v="0"/>
    <n v="0"/>
    <n v="1"/>
    <n v="1"/>
    <n v="1"/>
    <n v="0"/>
    <n v="0"/>
    <s v="Y"/>
    <n v="0"/>
    <n v="0"/>
    <n v="0"/>
    <n v="0"/>
    <n v="0"/>
    <s v="Hampton"/>
    <m/>
  </r>
  <r>
    <s v="16/1877/GPD15"/>
    <s v="CHU"/>
    <s v="PA"/>
    <s v="Old Church House_x000d_1B Richmond Park Road_x000d_East Sheen_x000d_London_x000d_SW14 8JU_x000d_"/>
    <s v="Change of use from B1 office use to C3 residential use (2 no. 2 bed dwellings)"/>
    <d v="2016-09-01T00:00:00"/>
    <d v="2018-01-23T00:00:00"/>
    <x v="0"/>
    <x v="0"/>
    <n v="2"/>
    <m/>
    <n v="520638"/>
    <n v="175387"/>
    <m/>
    <m/>
    <m/>
    <m/>
    <m/>
    <m/>
    <m/>
    <m/>
    <n v="0"/>
    <m/>
    <m/>
    <n v="2"/>
    <m/>
    <m/>
    <m/>
    <m/>
    <m/>
    <n v="2"/>
    <n v="0"/>
    <n v="0"/>
    <n v="2"/>
    <n v="0"/>
    <n v="0"/>
    <n v="0"/>
    <n v="0"/>
    <n v="0"/>
    <n v="2"/>
    <m/>
    <n v="2"/>
    <n v="0"/>
    <n v="0"/>
    <n v="0"/>
    <n v="0"/>
    <n v="0"/>
    <n v="0"/>
    <n v="0"/>
    <n v="0"/>
    <n v="0"/>
    <n v="0"/>
    <n v="0"/>
    <n v="0"/>
    <s v="East Sheen"/>
    <m/>
  </r>
  <r>
    <s v="16/1882/FUL"/>
    <s v="NEW"/>
    <m/>
    <s v="9 Charlotte Road_x000d_Barnes_x000d_London_x000d_SW13 9QJ_x000d_"/>
    <s v="Demolition of existing single dwelling and erection of a new single dwelling."/>
    <m/>
    <m/>
    <x v="2"/>
    <x v="0"/>
    <m/>
    <m/>
    <n v="521779"/>
    <n v="176827"/>
    <m/>
    <n v="1"/>
    <m/>
    <m/>
    <m/>
    <m/>
    <m/>
    <m/>
    <n v="1"/>
    <m/>
    <m/>
    <m/>
    <n v="1"/>
    <m/>
    <m/>
    <m/>
    <m/>
    <n v="1"/>
    <n v="0"/>
    <n v="-1"/>
    <n v="0"/>
    <n v="1"/>
    <n v="0"/>
    <n v="0"/>
    <n v="0"/>
    <n v="0"/>
    <n v="0"/>
    <m/>
    <n v="0"/>
    <n v="0"/>
    <n v="0"/>
    <n v="0"/>
    <n v="0"/>
    <n v="0"/>
    <n v="0"/>
    <n v="0"/>
    <n v="0"/>
    <n v="0"/>
    <n v="0"/>
    <n v="0"/>
    <n v="0"/>
    <s v="Barnes"/>
    <m/>
  </r>
  <r>
    <s v="16/1891/FUL"/>
    <s v="NEW"/>
    <m/>
    <s v="14A St Peters Road_x000d_Twickenham_x000d_TW1 1QX"/>
    <s v="Demolition of existing dwelling and erection of a two storey replacement dwellinghouse."/>
    <m/>
    <d v="2018-07-02T00:00:00"/>
    <x v="1"/>
    <x v="0"/>
    <m/>
    <m/>
    <n v="516971"/>
    <n v="174886"/>
    <m/>
    <m/>
    <m/>
    <m/>
    <m/>
    <n v="1"/>
    <m/>
    <m/>
    <n v="1"/>
    <m/>
    <m/>
    <m/>
    <n v="1"/>
    <m/>
    <m/>
    <m/>
    <m/>
    <n v="1"/>
    <n v="0"/>
    <n v="0"/>
    <n v="0"/>
    <n v="1"/>
    <n v="0"/>
    <n v="-1"/>
    <n v="0"/>
    <n v="0"/>
    <n v="0"/>
    <m/>
    <n v="0"/>
    <n v="0"/>
    <n v="0"/>
    <n v="0"/>
    <n v="0"/>
    <n v="0"/>
    <n v="0"/>
    <n v="0"/>
    <n v="0"/>
    <n v="0"/>
    <n v="0"/>
    <n v="0"/>
    <n v="0"/>
    <s v="St. Margarets and North Twickenham"/>
    <m/>
  </r>
  <r>
    <s v="16/1903/FUL"/>
    <s v="CHU"/>
    <m/>
    <s v="63 Kew Green_x000d_Kew_x000d__x000d_"/>
    <s v="Change of use from office (B1) to residential (C3), demolition and rebuild of the existing single storey rear building, basement extension to Grade II listed building in the Kew Green Conservation Area."/>
    <m/>
    <m/>
    <x v="2"/>
    <x v="0"/>
    <m/>
    <m/>
    <n v="518846"/>
    <n v="177650"/>
    <m/>
    <m/>
    <m/>
    <m/>
    <m/>
    <m/>
    <m/>
    <m/>
    <n v="0"/>
    <m/>
    <m/>
    <n v="1"/>
    <m/>
    <m/>
    <m/>
    <m/>
    <m/>
    <n v="1"/>
    <n v="0"/>
    <n v="0"/>
    <n v="1"/>
    <n v="0"/>
    <n v="0"/>
    <n v="0"/>
    <n v="0"/>
    <n v="0"/>
    <n v="1"/>
    <m/>
    <n v="0"/>
    <n v="0"/>
    <n v="0.33333333333333331"/>
    <n v="0.33333333333333331"/>
    <n v="0.33333333333333331"/>
    <n v="0"/>
    <n v="0"/>
    <s v="Y"/>
    <n v="0"/>
    <n v="0"/>
    <n v="0"/>
    <n v="0"/>
    <n v="0"/>
    <s v="Kew"/>
    <m/>
  </r>
  <r>
    <s v="16/1935/GPD15"/>
    <s v="CHU"/>
    <s v="PA"/>
    <s v="Garrick House_x000d_161 - 163 High Street_x000d_Hampton Hill_x000d_Hampton_x000d_TW12 1NL_x000d_"/>
    <s v="Change of use of ground, first and second floors from B1 (a) offices - C3 residential (21 flats together with 21 off-street parking spaces, 21 cycle spaces and two bin and recycling store area)"/>
    <d v="2018-08-01T00:00:00"/>
    <m/>
    <x v="2"/>
    <x v="0"/>
    <n v="21"/>
    <m/>
    <n v="514411"/>
    <n v="171129"/>
    <m/>
    <m/>
    <m/>
    <m/>
    <m/>
    <m/>
    <m/>
    <m/>
    <n v="0"/>
    <m/>
    <m/>
    <m/>
    <m/>
    <m/>
    <m/>
    <m/>
    <m/>
    <n v="0"/>
    <n v="0"/>
    <n v="0"/>
    <n v="0"/>
    <n v="0"/>
    <n v="0"/>
    <n v="0"/>
    <n v="0"/>
    <n v="0"/>
    <n v="21"/>
    <m/>
    <n v="0"/>
    <n v="0"/>
    <n v="21"/>
    <n v="0"/>
    <n v="0"/>
    <n v="0"/>
    <n v="0"/>
    <s v="Y"/>
    <n v="0"/>
    <n v="0"/>
    <n v="0"/>
    <n v="0"/>
    <n v="0"/>
    <s v="Fulwell and Hampton Hill"/>
    <m/>
  </r>
  <r>
    <s v="16/2006/FUL"/>
    <s v="NEW"/>
    <m/>
    <s v="15 High Street_x000d_Hampton Hill_x000d__x000d_"/>
    <s v="Erection of 3 No. 3 bedroom terraced houses with associated parking and landscaping."/>
    <d v="2018-05-01T00:00:00"/>
    <m/>
    <x v="2"/>
    <x v="0"/>
    <m/>
    <m/>
    <n v="514188"/>
    <n v="170597"/>
    <m/>
    <m/>
    <m/>
    <m/>
    <m/>
    <m/>
    <m/>
    <m/>
    <n v="0"/>
    <m/>
    <m/>
    <m/>
    <n v="3"/>
    <m/>
    <m/>
    <m/>
    <m/>
    <n v="3"/>
    <n v="0"/>
    <n v="0"/>
    <n v="0"/>
    <n v="3"/>
    <n v="0"/>
    <n v="0"/>
    <n v="0"/>
    <n v="0"/>
    <n v="3"/>
    <m/>
    <n v="0"/>
    <n v="3"/>
    <n v="0"/>
    <n v="0"/>
    <n v="0"/>
    <n v="0"/>
    <n v="0"/>
    <n v="0"/>
    <n v="0"/>
    <n v="0"/>
    <n v="0"/>
    <n v="0"/>
    <n v="0"/>
    <s v="Fulwell and Hampton Hill"/>
    <m/>
  </r>
  <r>
    <s v="16/2032/FUL"/>
    <s v="NEW"/>
    <m/>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
    <d v="2016-06-15T00:00:00"/>
    <d v="2018-08-01T00:00:00"/>
    <x v="1"/>
    <x v="0"/>
    <m/>
    <m/>
    <n v="516738"/>
    <n v="174132"/>
    <m/>
    <m/>
    <m/>
    <m/>
    <n v="1"/>
    <m/>
    <m/>
    <m/>
    <n v="1"/>
    <m/>
    <m/>
    <m/>
    <n v="1"/>
    <n v="1"/>
    <m/>
    <m/>
    <m/>
    <n v="2"/>
    <n v="0"/>
    <n v="0"/>
    <n v="0"/>
    <n v="1"/>
    <n v="0"/>
    <n v="0"/>
    <n v="0"/>
    <n v="0"/>
    <n v="1"/>
    <m/>
    <n v="0"/>
    <n v="1"/>
    <n v="0"/>
    <n v="0"/>
    <n v="0"/>
    <n v="0"/>
    <n v="0"/>
    <n v="0"/>
    <n v="0"/>
    <n v="0"/>
    <n v="0"/>
    <n v="0"/>
    <n v="0"/>
    <s v="St. Margarets and North Twickenham"/>
    <m/>
  </r>
  <r>
    <s v="16/2079/FUL"/>
    <s v="CHU"/>
    <m/>
    <s v="383 St Margarets Road_x000d_Twickenham_x000d_TW1 1PP"/>
    <s v="Conversion and extension of existing garage to form a new dwelling."/>
    <d v="2017-06-05T00:00:00"/>
    <d v="2017-12-14T00:00:00"/>
    <x v="0"/>
    <x v="0"/>
    <m/>
    <m/>
    <n v="516556"/>
    <n v="175236"/>
    <m/>
    <m/>
    <m/>
    <m/>
    <m/>
    <m/>
    <m/>
    <m/>
    <n v="0"/>
    <m/>
    <n v="1"/>
    <m/>
    <m/>
    <m/>
    <m/>
    <m/>
    <m/>
    <n v="1"/>
    <n v="0"/>
    <n v="1"/>
    <n v="0"/>
    <n v="0"/>
    <n v="0"/>
    <n v="0"/>
    <n v="0"/>
    <n v="0"/>
    <n v="1"/>
    <m/>
    <n v="1"/>
    <n v="0"/>
    <n v="0"/>
    <n v="0"/>
    <n v="0"/>
    <n v="0"/>
    <n v="0"/>
    <n v="0"/>
    <n v="0"/>
    <n v="0"/>
    <n v="0"/>
    <n v="0"/>
    <n v="0"/>
    <s v="St. Margarets and North Twickenham"/>
    <m/>
  </r>
  <r>
    <s v="16/2151/FUL"/>
    <s v="CHU"/>
    <m/>
    <s v="Basement Flat_x000d_57 Church Road_x000d_Richmond_x000d_TW10 6LX_x000d_"/>
    <s v="Change of use from current use by the Labour Party (D2) to use as a residential dwelling (C3) and rear extension."/>
    <d v="2018-02-01T00:00:00"/>
    <m/>
    <x v="1"/>
    <x v="0"/>
    <m/>
    <m/>
    <n v="518356"/>
    <n v="174881"/>
    <m/>
    <m/>
    <m/>
    <m/>
    <m/>
    <m/>
    <m/>
    <m/>
    <n v="0"/>
    <m/>
    <m/>
    <m/>
    <n v="1"/>
    <m/>
    <m/>
    <m/>
    <m/>
    <n v="1"/>
    <n v="0"/>
    <n v="0"/>
    <n v="0"/>
    <n v="1"/>
    <n v="0"/>
    <n v="0"/>
    <n v="0"/>
    <n v="0"/>
    <n v="1"/>
    <m/>
    <n v="0"/>
    <n v="0"/>
    <n v="0.33333333333333331"/>
    <n v="0.33333333333333331"/>
    <n v="0.33333333333333331"/>
    <n v="0"/>
    <n v="0"/>
    <s v="Y"/>
    <n v="0"/>
    <n v="0"/>
    <n v="0"/>
    <n v="0"/>
    <n v="0"/>
    <s v="South Richmond"/>
    <m/>
  </r>
  <r>
    <s v="16/2158/FUL"/>
    <s v="CON"/>
    <m/>
    <s v="Ormonde Lodge_x000d_2A St Peters Road_x000d_Twickenham_x000d_TW1 1QX_x000d_"/>
    <s v="Reversion of 2 No. dwellinghouses into a single family dwellinghouse."/>
    <d v="2016-09-29T00:00:00"/>
    <m/>
    <x v="1"/>
    <x v="0"/>
    <m/>
    <m/>
    <n v="516878"/>
    <n v="174968"/>
    <m/>
    <m/>
    <m/>
    <m/>
    <n v="2"/>
    <m/>
    <m/>
    <m/>
    <n v="2"/>
    <m/>
    <m/>
    <m/>
    <m/>
    <n v="1"/>
    <m/>
    <m/>
    <m/>
    <n v="1"/>
    <n v="0"/>
    <n v="0"/>
    <n v="0"/>
    <n v="0"/>
    <n v="-1"/>
    <n v="0"/>
    <n v="0"/>
    <n v="0"/>
    <n v="-1"/>
    <m/>
    <n v="0"/>
    <n v="0"/>
    <n v="-0.33333333333333331"/>
    <n v="-0.33333333333333331"/>
    <n v="-0.33333333333333331"/>
    <n v="0"/>
    <n v="0"/>
    <s v="Y"/>
    <n v="0"/>
    <n v="0"/>
    <n v="0"/>
    <n v="0"/>
    <n v="0"/>
    <s v="St. Margarets and North Twickenham"/>
    <m/>
  </r>
  <r>
    <s v="16/2212/GPD15"/>
    <s v="CHU"/>
    <s v="PA"/>
    <s v="59 North Worple Way_x000d_Mortlake_x000d_London_x000d__x000d_"/>
    <s v="Change of use from B1(a) offices to C3 residential, as 2 bedroom apartment."/>
    <m/>
    <m/>
    <x v="2"/>
    <x v="0"/>
    <n v="1"/>
    <m/>
    <n v="520890"/>
    <n v="175755"/>
    <m/>
    <m/>
    <m/>
    <m/>
    <m/>
    <m/>
    <m/>
    <m/>
    <n v="0"/>
    <m/>
    <m/>
    <m/>
    <m/>
    <m/>
    <m/>
    <m/>
    <m/>
    <n v="0"/>
    <n v="0"/>
    <n v="0"/>
    <n v="0"/>
    <n v="0"/>
    <n v="0"/>
    <n v="0"/>
    <n v="0"/>
    <n v="0"/>
    <n v="1"/>
    <m/>
    <n v="0"/>
    <n v="0"/>
    <n v="0.33333333333333331"/>
    <n v="0.33333333333333331"/>
    <n v="0.33333333333333331"/>
    <n v="0"/>
    <n v="0"/>
    <s v="Y"/>
    <n v="0"/>
    <n v="0"/>
    <n v="0"/>
    <n v="0"/>
    <n v="0"/>
    <s v="Mortlake and Barnes Common"/>
    <m/>
  </r>
  <r>
    <s v="16/2259/FUL"/>
    <s v="CHU"/>
    <m/>
    <s v="1 Hill Rise_x000d_Richmond_x000d__x000d_"/>
    <s v="Application for change of use from C4 Residential to B1 (a) office."/>
    <m/>
    <m/>
    <x v="2"/>
    <x v="0"/>
    <m/>
    <m/>
    <n v="517817"/>
    <n v="174592"/>
    <m/>
    <n v="1"/>
    <m/>
    <m/>
    <m/>
    <m/>
    <m/>
    <m/>
    <n v="1"/>
    <m/>
    <m/>
    <m/>
    <m/>
    <m/>
    <m/>
    <m/>
    <m/>
    <n v="0"/>
    <n v="0"/>
    <n v="-1"/>
    <n v="0"/>
    <n v="0"/>
    <n v="0"/>
    <n v="0"/>
    <n v="0"/>
    <n v="0"/>
    <n v="-1"/>
    <m/>
    <n v="0"/>
    <n v="0"/>
    <n v="-0.33333333333333331"/>
    <n v="-0.33333333333333331"/>
    <n v="-0.33333333333333331"/>
    <n v="0"/>
    <n v="0"/>
    <s v="Y"/>
    <n v="0"/>
    <n v="0"/>
    <n v="0"/>
    <n v="0"/>
    <n v="0"/>
    <s v="South Richmond"/>
    <m/>
  </r>
  <r>
    <s v="16/2306/FUL"/>
    <s v="CON"/>
    <m/>
    <s v="112 Richmond Hill_x000d_Richmond_x000d__x000d_"/>
    <s v="Conversion of the building into one family house, plus an additional apartment at basement level to the front."/>
    <m/>
    <m/>
    <x v="2"/>
    <x v="0"/>
    <m/>
    <m/>
    <n v="518294"/>
    <n v="174078"/>
    <m/>
    <n v="2"/>
    <n v="2"/>
    <n v="1"/>
    <m/>
    <m/>
    <m/>
    <m/>
    <n v="5"/>
    <m/>
    <n v="1"/>
    <m/>
    <m/>
    <n v="1"/>
    <m/>
    <m/>
    <m/>
    <n v="2"/>
    <n v="0"/>
    <n v="-1"/>
    <n v="-2"/>
    <n v="-1"/>
    <n v="1"/>
    <n v="0"/>
    <n v="0"/>
    <n v="0"/>
    <n v="-3"/>
    <m/>
    <n v="0"/>
    <n v="0"/>
    <n v="-1"/>
    <n v="-1"/>
    <n v="-1"/>
    <n v="0"/>
    <n v="0"/>
    <s v="Y"/>
    <n v="0"/>
    <n v="0"/>
    <n v="0"/>
    <n v="0"/>
    <n v="0"/>
    <s v="Ham, Petersham and Richmond Riverside"/>
    <m/>
  </r>
  <r>
    <s v="16/2348/FUL"/>
    <s v="NEW"/>
    <m/>
    <s v="38A Pagoda Avenue_x000d_Richmond_x000d_TW9 2HF"/>
    <s v="Demolition of existing sheds and construction of a single storey one bedroom dwelling."/>
    <d v="2018-04-25T00:00:00"/>
    <m/>
    <x v="2"/>
    <x v="0"/>
    <m/>
    <m/>
    <n v="518622"/>
    <n v="175641"/>
    <m/>
    <m/>
    <m/>
    <m/>
    <m/>
    <m/>
    <m/>
    <m/>
    <n v="0"/>
    <m/>
    <n v="1"/>
    <m/>
    <m/>
    <m/>
    <m/>
    <m/>
    <m/>
    <n v="1"/>
    <n v="0"/>
    <n v="1"/>
    <n v="0"/>
    <n v="0"/>
    <n v="0"/>
    <n v="0"/>
    <n v="0"/>
    <n v="0"/>
    <n v="1"/>
    <m/>
    <n v="0"/>
    <n v="1"/>
    <n v="0"/>
    <n v="0"/>
    <n v="0"/>
    <n v="0"/>
    <n v="0"/>
    <n v="0"/>
    <n v="0"/>
    <n v="0"/>
    <n v="0"/>
    <n v="0"/>
    <n v="0"/>
    <s v="North Richmond"/>
    <m/>
  </r>
  <r>
    <s v="16/2403/FUL"/>
    <s v="CON"/>
    <m/>
    <s v="11 Nelson Road_x000d_Twickenham_x000d_TW2 7AR"/>
    <s v="Demolition of existing two storey rear extension, erection of new two storey side/rear extension, alteration to existing fenestration, insertion of new windows on eastern elevations to facilitate the formation of 4 No.residential units (4 x 2 bed fla"/>
    <m/>
    <d v="2018-03-30T00:00:00"/>
    <x v="0"/>
    <x v="0"/>
    <m/>
    <m/>
    <n v="514455"/>
    <n v="174155"/>
    <m/>
    <m/>
    <m/>
    <m/>
    <n v="1"/>
    <m/>
    <m/>
    <m/>
    <n v="1"/>
    <m/>
    <m/>
    <n v="4"/>
    <m/>
    <m/>
    <m/>
    <m/>
    <m/>
    <n v="4"/>
    <n v="0"/>
    <n v="0"/>
    <n v="4"/>
    <n v="0"/>
    <n v="-1"/>
    <n v="0"/>
    <n v="0"/>
    <n v="0"/>
    <n v="3"/>
    <m/>
    <n v="3"/>
    <n v="0"/>
    <n v="0"/>
    <n v="0"/>
    <n v="0"/>
    <n v="0"/>
    <n v="0"/>
    <n v="0"/>
    <n v="0"/>
    <n v="0"/>
    <n v="0"/>
    <n v="0"/>
    <n v="0"/>
    <s v="Whitton"/>
    <m/>
  </r>
  <r>
    <s v="16/2489/FUL"/>
    <s v="EXT"/>
    <m/>
    <s v="34 - 40 The Quadrant_x000d_Richmond_x000d__x000d_"/>
    <s v="Erection of an extension to the third storey of an existing residential building to provide 2 no. (2 x one-bedroom) flats including roof terrace."/>
    <d v="2017-11-01T00:00:00"/>
    <d v="2018-08-31T00:00:00"/>
    <x v="1"/>
    <x v="0"/>
    <m/>
    <m/>
    <n v="518013"/>
    <n v="175053"/>
    <m/>
    <m/>
    <m/>
    <m/>
    <m/>
    <m/>
    <m/>
    <m/>
    <n v="0"/>
    <m/>
    <m/>
    <n v="2"/>
    <m/>
    <m/>
    <m/>
    <m/>
    <m/>
    <n v="2"/>
    <n v="0"/>
    <n v="0"/>
    <n v="2"/>
    <n v="0"/>
    <n v="0"/>
    <n v="0"/>
    <n v="0"/>
    <n v="0"/>
    <n v="2"/>
    <m/>
    <n v="0"/>
    <n v="2"/>
    <n v="0"/>
    <n v="0"/>
    <n v="0"/>
    <n v="0"/>
    <n v="0"/>
    <n v="0"/>
    <n v="0"/>
    <n v="0"/>
    <n v="0"/>
    <n v="0"/>
    <n v="0"/>
    <s v="South Richmond"/>
    <m/>
  </r>
  <r>
    <s v="16/2502/FUL"/>
    <s v="NEW"/>
    <m/>
    <s v="43 Strawberry Vale_x000d_Twickenham_x000d_TW1 4RX"/>
    <s v="Demolition of existing dwelling and erection of a new six bedroom house with basement."/>
    <d v="2018-02-01T00:00:00"/>
    <m/>
    <x v="1"/>
    <x v="0"/>
    <m/>
    <m/>
    <n v="516098"/>
    <n v="172295"/>
    <m/>
    <m/>
    <m/>
    <m/>
    <n v="1"/>
    <m/>
    <m/>
    <m/>
    <n v="1"/>
    <m/>
    <m/>
    <m/>
    <m/>
    <m/>
    <m/>
    <n v="1"/>
    <m/>
    <n v="1"/>
    <n v="0"/>
    <n v="0"/>
    <n v="0"/>
    <n v="0"/>
    <n v="-1"/>
    <n v="0"/>
    <n v="1"/>
    <n v="0"/>
    <n v="0"/>
    <m/>
    <n v="0"/>
    <n v="0"/>
    <n v="0"/>
    <n v="0"/>
    <n v="0"/>
    <n v="0"/>
    <n v="0"/>
    <n v="0"/>
    <n v="0"/>
    <n v="0"/>
    <n v="0"/>
    <n v="0"/>
    <n v="0"/>
    <s v="South Twickenham"/>
    <m/>
  </r>
  <r>
    <s v="16/2578/FUL"/>
    <s v="NEW"/>
    <m/>
    <s v="The Old House_x000d_Laurel Dene Home For The Aged_x000d_Hampton Road_x000d_Hampton Hill_x000d__x000d_"/>
    <s v="Erection of two dwellings (1 x 2 bed &amp; 1 x 4 bed) with associated parking and landscaping."/>
    <m/>
    <d v="2017-10-19T00:00:00"/>
    <x v="0"/>
    <x v="0"/>
    <m/>
    <m/>
    <n v="514627"/>
    <n v="171193"/>
    <m/>
    <m/>
    <m/>
    <m/>
    <m/>
    <m/>
    <m/>
    <m/>
    <n v="0"/>
    <m/>
    <m/>
    <n v="1"/>
    <m/>
    <n v="1"/>
    <m/>
    <m/>
    <m/>
    <n v="2"/>
    <n v="0"/>
    <n v="0"/>
    <n v="1"/>
    <n v="0"/>
    <n v="1"/>
    <n v="0"/>
    <n v="0"/>
    <n v="0"/>
    <n v="2"/>
    <m/>
    <n v="2"/>
    <n v="0"/>
    <n v="0"/>
    <n v="0"/>
    <n v="0"/>
    <n v="0"/>
    <n v="0"/>
    <n v="0"/>
    <n v="0"/>
    <n v="0"/>
    <n v="0"/>
    <n v="0"/>
    <n v="0"/>
    <s v="Fulwell and Hampton Hill"/>
    <m/>
  </r>
  <r>
    <s v="16/2637/FUL"/>
    <s v="NEW"/>
    <m/>
    <s v="9 Belgrave Road_x000d_Barnes_x000d_London_x000d_SW13 9NS_x000d_"/>
    <s v="Demolition of the existing building and the erection of new two-storey house, with a basement and front and rear light wells and a rear dormer._x000d__x000d_"/>
    <d v="2017-05-10T00:00:00"/>
    <m/>
    <x v="1"/>
    <x v="0"/>
    <m/>
    <m/>
    <n v="521872"/>
    <n v="177181"/>
    <m/>
    <m/>
    <m/>
    <m/>
    <n v="1"/>
    <m/>
    <m/>
    <m/>
    <n v="1"/>
    <m/>
    <m/>
    <m/>
    <m/>
    <n v="1"/>
    <m/>
    <m/>
    <m/>
    <n v="1"/>
    <n v="0"/>
    <n v="0"/>
    <n v="0"/>
    <n v="0"/>
    <n v="0"/>
    <n v="0"/>
    <n v="0"/>
    <n v="0"/>
    <n v="0"/>
    <m/>
    <n v="0"/>
    <n v="0"/>
    <n v="0"/>
    <n v="0"/>
    <n v="0"/>
    <n v="0"/>
    <n v="0"/>
    <n v="0"/>
    <n v="0"/>
    <n v="0"/>
    <n v="0"/>
    <n v="0"/>
    <n v="0"/>
    <s v="Barnes"/>
    <m/>
  </r>
  <r>
    <s v="16/2642/FUL"/>
    <s v="NEW"/>
    <m/>
    <s v="Garages Rear Of Salliesfield_x000d_Kneller Road_x000d_Twickenham_x000d__x000d_"/>
    <s v="Demolition of existing garages for development of 4 no. residential units (3 no. 1 bed and 1 no. 2 bed units) and associated parking, cycle and refuse store, hard and soft landscaping.  Resiting of existing refuse store/area serving Salliesfield deve"/>
    <m/>
    <d v="2018-06-30T00:00:00"/>
    <x v="1"/>
    <x v="0"/>
    <m/>
    <m/>
    <n v="514815"/>
    <n v="173985"/>
    <m/>
    <m/>
    <m/>
    <m/>
    <m/>
    <m/>
    <m/>
    <m/>
    <n v="0"/>
    <m/>
    <n v="3"/>
    <n v="1"/>
    <m/>
    <m/>
    <m/>
    <m/>
    <m/>
    <n v="4"/>
    <n v="0"/>
    <n v="3"/>
    <n v="1"/>
    <n v="0"/>
    <n v="0"/>
    <n v="0"/>
    <n v="0"/>
    <n v="0"/>
    <n v="4"/>
    <m/>
    <n v="0"/>
    <n v="4"/>
    <n v="0"/>
    <n v="0"/>
    <n v="0"/>
    <n v="0"/>
    <n v="0"/>
    <n v="0"/>
    <n v="0"/>
    <n v="0"/>
    <n v="0"/>
    <n v="0"/>
    <n v="0"/>
    <s v="Whitton"/>
    <m/>
  </r>
  <r>
    <s v="16/2647/FUL"/>
    <s v="NEW"/>
    <m/>
    <s v="2 High Street_x000d_Teddington_x000d_TW11 8EW_x000d_"/>
    <s v="Demolition of the existing office (B1a) building (395 sq.m) and the erection a part five / part six-storey mixed-use building comprisnig a ground floor office / commercial unit (300 sq.m) and 22 (11 x 1 and 11 x 2 bed) affordable 'shared ownership' a"/>
    <m/>
    <m/>
    <x v="2"/>
    <x v="2"/>
    <m/>
    <m/>
    <n v="515918"/>
    <n v="171031"/>
    <m/>
    <m/>
    <m/>
    <m/>
    <m/>
    <m/>
    <m/>
    <m/>
    <n v="0"/>
    <m/>
    <n v="11"/>
    <n v="11"/>
    <m/>
    <m/>
    <m/>
    <m/>
    <m/>
    <n v="22"/>
    <n v="0"/>
    <n v="11"/>
    <n v="11"/>
    <n v="0"/>
    <n v="0"/>
    <n v="0"/>
    <n v="0"/>
    <n v="0"/>
    <n v="22"/>
    <m/>
    <n v="0"/>
    <n v="0"/>
    <n v="7.333333333333333"/>
    <n v="7.333333333333333"/>
    <n v="7.333333333333333"/>
    <n v="0"/>
    <n v="0"/>
    <s v="Y"/>
    <n v="0"/>
    <n v="0"/>
    <n v="0"/>
    <n v="0"/>
    <n v="0"/>
    <s v="Teddington"/>
    <m/>
  </r>
  <r>
    <s v="16/2704/FUL"/>
    <s v="NEW"/>
    <m/>
    <s v="3 Berwyn Road_x000d_Richmond_x000d_TW10 5BP_x000d_"/>
    <s v="Demolition of existing dwelling and erection of a replacement dwelling."/>
    <m/>
    <m/>
    <x v="2"/>
    <x v="0"/>
    <m/>
    <m/>
    <n v="519633"/>
    <n v="174966"/>
    <m/>
    <m/>
    <m/>
    <m/>
    <n v="1"/>
    <m/>
    <m/>
    <m/>
    <n v="1"/>
    <m/>
    <m/>
    <m/>
    <m/>
    <m/>
    <n v="1"/>
    <m/>
    <m/>
    <n v="1"/>
    <n v="0"/>
    <n v="0"/>
    <n v="0"/>
    <n v="0"/>
    <n v="-1"/>
    <n v="1"/>
    <n v="0"/>
    <n v="0"/>
    <n v="0"/>
    <m/>
    <n v="0"/>
    <n v="0"/>
    <n v="0"/>
    <n v="0"/>
    <n v="0"/>
    <n v="0"/>
    <n v="0"/>
    <n v="0"/>
    <n v="0"/>
    <n v="0"/>
    <n v="0"/>
    <n v="0"/>
    <n v="0"/>
    <s v="South Richmond"/>
    <m/>
  </r>
  <r>
    <s v="16/2709/FUL"/>
    <s v="NEW"/>
    <m/>
    <s v="29 Howsman Road_x000d_Barnes_x000d_London_x000d_SW13 9AW_x000d_"/>
    <s v="Demolition of the existing building and the erection of two new two-storey houses, one with a basement and side lightwells and the other with a basement with rear lightwell and rear dormer."/>
    <m/>
    <m/>
    <x v="2"/>
    <x v="0"/>
    <m/>
    <m/>
    <n v="522192"/>
    <n v="177628"/>
    <m/>
    <n v="2"/>
    <m/>
    <m/>
    <m/>
    <m/>
    <m/>
    <m/>
    <n v="2"/>
    <m/>
    <m/>
    <n v="2"/>
    <m/>
    <m/>
    <m/>
    <m/>
    <m/>
    <n v="2"/>
    <n v="0"/>
    <n v="-2"/>
    <n v="2"/>
    <n v="0"/>
    <n v="0"/>
    <n v="0"/>
    <n v="0"/>
    <n v="0"/>
    <n v="0"/>
    <m/>
    <n v="0"/>
    <n v="0"/>
    <n v="0"/>
    <n v="0"/>
    <n v="0"/>
    <n v="0"/>
    <n v="0"/>
    <n v="0"/>
    <n v="0"/>
    <n v="0"/>
    <n v="0"/>
    <n v="0"/>
    <n v="0"/>
    <s v="Barnes"/>
    <m/>
  </r>
  <r>
    <s v="16/2729/FUL"/>
    <s v="CON"/>
    <m/>
    <s v="41A Kings Road_x000d_Richmond_x000d_TW10 6EG_x000d_"/>
    <s v="This Application proposes: 'Nos. 41 and 41a (currently a house and self-contained flat) to become a single dwelling house.'"/>
    <m/>
    <m/>
    <x v="2"/>
    <x v="0"/>
    <m/>
    <m/>
    <n v="518642"/>
    <n v="174770"/>
    <m/>
    <n v="1"/>
    <m/>
    <m/>
    <n v="1"/>
    <m/>
    <m/>
    <m/>
    <n v="2"/>
    <m/>
    <m/>
    <m/>
    <m/>
    <n v="1"/>
    <m/>
    <m/>
    <m/>
    <n v="1"/>
    <n v="0"/>
    <n v="-1"/>
    <n v="0"/>
    <n v="0"/>
    <n v="0"/>
    <n v="0"/>
    <n v="0"/>
    <n v="0"/>
    <n v="-1"/>
    <m/>
    <n v="0"/>
    <n v="0"/>
    <n v="-0.33333333333333331"/>
    <n v="-0.33333333333333331"/>
    <n v="-0.33333333333333331"/>
    <n v="0"/>
    <n v="0"/>
    <s v="Y"/>
    <n v="0"/>
    <n v="0"/>
    <n v="0"/>
    <n v="0"/>
    <n v="0"/>
    <s v="South Richmond"/>
    <m/>
  </r>
  <r>
    <s v="16/2736/FUL"/>
    <s v="NEW"/>
    <m/>
    <s v="Downlands_x000d_Petersham Close_x000d_Petersham_x000d_Richmond_x000d_TW10 7DZ_x000d_"/>
    <s v="Demolition of existing detached dwelling and construction of new 4 bed house."/>
    <m/>
    <m/>
    <x v="2"/>
    <x v="0"/>
    <m/>
    <m/>
    <n v="517972"/>
    <n v="172874"/>
    <m/>
    <m/>
    <m/>
    <m/>
    <n v="1"/>
    <m/>
    <m/>
    <m/>
    <n v="1"/>
    <m/>
    <m/>
    <m/>
    <m/>
    <m/>
    <n v="1"/>
    <m/>
    <m/>
    <n v="1"/>
    <n v="0"/>
    <n v="0"/>
    <n v="0"/>
    <n v="0"/>
    <n v="-1"/>
    <n v="1"/>
    <n v="0"/>
    <n v="0"/>
    <n v="0"/>
    <m/>
    <n v="0"/>
    <n v="0"/>
    <n v="0"/>
    <n v="0"/>
    <n v="0"/>
    <n v="0"/>
    <n v="0"/>
    <n v="0"/>
    <n v="0"/>
    <n v="0"/>
    <n v="0"/>
    <n v="0"/>
    <n v="0"/>
    <s v="Ham, Petersham and Richmond Riverside"/>
    <m/>
  </r>
  <r>
    <s v="16/2822/FUL"/>
    <s v="EXT"/>
    <m/>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
    <m/>
    <m/>
    <x v="2"/>
    <x v="0"/>
    <m/>
    <m/>
    <n v="514331"/>
    <n v="172184"/>
    <m/>
    <m/>
    <m/>
    <m/>
    <m/>
    <m/>
    <m/>
    <n v="1"/>
    <n v="1"/>
    <m/>
    <n v="1"/>
    <n v="1"/>
    <n v="1"/>
    <m/>
    <m/>
    <m/>
    <m/>
    <n v="3"/>
    <n v="0"/>
    <n v="1"/>
    <n v="1"/>
    <n v="1"/>
    <n v="0"/>
    <n v="0"/>
    <n v="0"/>
    <n v="-1"/>
    <n v="2"/>
    <m/>
    <n v="0"/>
    <n v="0"/>
    <n v="0.66666666666666663"/>
    <n v="0.66666666666666663"/>
    <n v="0.66666666666666663"/>
    <n v="0"/>
    <n v="0"/>
    <s v="Y"/>
    <n v="0"/>
    <n v="0"/>
    <n v="0"/>
    <n v="0"/>
    <n v="0"/>
    <s v="West Twickenham"/>
    <m/>
  </r>
  <r>
    <s v="16/2924/FUL"/>
    <s v="NEW"/>
    <m/>
    <s v="149 Stanley Road_x000d_Teddington_x000d_TW11 8UF"/>
    <s v="Replacement 3 bed dwelling."/>
    <d v="2017-03-01T00:00:00"/>
    <d v="2017-10-27T00:00:00"/>
    <x v="0"/>
    <x v="0"/>
    <m/>
    <m/>
    <n v="515060"/>
    <n v="171701"/>
    <m/>
    <m/>
    <n v="1"/>
    <m/>
    <m/>
    <m/>
    <m/>
    <m/>
    <n v="1"/>
    <m/>
    <m/>
    <n v="1"/>
    <m/>
    <m/>
    <m/>
    <m/>
    <m/>
    <n v="1"/>
    <n v="0"/>
    <n v="0"/>
    <n v="0"/>
    <n v="0"/>
    <n v="0"/>
    <n v="0"/>
    <n v="0"/>
    <n v="0"/>
    <n v="0"/>
    <m/>
    <n v="0"/>
    <n v="0"/>
    <n v="0"/>
    <n v="0"/>
    <n v="0"/>
    <n v="0"/>
    <n v="0"/>
    <n v="0"/>
    <n v="0"/>
    <n v="0"/>
    <n v="0"/>
    <n v="0"/>
    <n v="0"/>
    <s v="Fulwell and Hampton Hill"/>
    <m/>
  </r>
  <r>
    <s v="16/2959/FUL"/>
    <s v="NEW"/>
    <m/>
    <s v="Prince House_x000d_116 High Street_x000d_Hampton Hill_x000d__x000d_"/>
    <s v="Erection of a single storey two bedroom house, with associated parking and amenity space."/>
    <d v="2017-11-01T00:00:00"/>
    <m/>
    <x v="1"/>
    <x v="0"/>
    <m/>
    <m/>
    <n v="514512"/>
    <n v="171251"/>
    <m/>
    <m/>
    <m/>
    <m/>
    <m/>
    <m/>
    <m/>
    <m/>
    <n v="0"/>
    <m/>
    <m/>
    <n v="1"/>
    <m/>
    <m/>
    <m/>
    <m/>
    <m/>
    <n v="1"/>
    <n v="0"/>
    <n v="0"/>
    <n v="1"/>
    <n v="0"/>
    <n v="0"/>
    <n v="0"/>
    <n v="0"/>
    <n v="0"/>
    <n v="1"/>
    <m/>
    <n v="0"/>
    <n v="1"/>
    <n v="0"/>
    <n v="0"/>
    <n v="0"/>
    <n v="0"/>
    <n v="0"/>
    <n v="0"/>
    <n v="0"/>
    <n v="0"/>
    <n v="0"/>
    <n v="0"/>
    <n v="0"/>
    <s v="Fulwell and Hampton Hill"/>
    <m/>
  </r>
  <r>
    <s v="16/2975/GPD15"/>
    <s v="CHU"/>
    <s v="PA"/>
    <s v="First And Second Floors_x000d_46 King Street_x000d_Twickenham_x000d_TW1 3SH_x000d_"/>
    <s v="Change of use of vacant offices (B1) to residential use (C3) comprising 2 bed flat on 1st floor and 1 bed flat on second floor."/>
    <m/>
    <m/>
    <x v="2"/>
    <x v="0"/>
    <n v="2"/>
    <m/>
    <n v="516167"/>
    <n v="173210"/>
    <m/>
    <m/>
    <m/>
    <m/>
    <m/>
    <m/>
    <m/>
    <m/>
    <n v="0"/>
    <m/>
    <m/>
    <m/>
    <m/>
    <m/>
    <m/>
    <m/>
    <m/>
    <n v="0"/>
    <n v="0"/>
    <n v="0"/>
    <n v="0"/>
    <n v="0"/>
    <n v="0"/>
    <n v="0"/>
    <n v="0"/>
    <n v="0"/>
    <n v="2"/>
    <m/>
    <n v="0"/>
    <n v="0"/>
    <n v="0.66666666666666663"/>
    <n v="0.66666666666666663"/>
    <n v="0.66666666666666663"/>
    <n v="0"/>
    <n v="0"/>
    <s v="Y"/>
    <n v="0"/>
    <n v="0"/>
    <n v="0"/>
    <n v="0"/>
    <n v="0"/>
    <s v="Twickenham Riverside"/>
    <m/>
  </r>
  <r>
    <s v="16/3010/FUL"/>
    <s v="NEW"/>
    <m/>
    <s v="1 Crane Way_x000d_Twickenham_x000d_TW2 7NH"/>
    <s v="Demolition of existing timber shed.  Alterations to roof of no. 1 Crane Way.  Erection of a two storey side and single storey rear extension to facilitate the creation of a one bedroom dwellinghouse with study and single storey rear extension to the"/>
    <d v="2017-07-03T00:00:00"/>
    <d v="2018-01-26T00:00:00"/>
    <x v="0"/>
    <x v="0"/>
    <m/>
    <m/>
    <n v="514476"/>
    <n v="173986"/>
    <m/>
    <m/>
    <m/>
    <m/>
    <m/>
    <m/>
    <m/>
    <m/>
    <n v="0"/>
    <m/>
    <n v="1"/>
    <m/>
    <m/>
    <m/>
    <m/>
    <m/>
    <m/>
    <n v="1"/>
    <n v="0"/>
    <n v="1"/>
    <n v="0"/>
    <n v="0"/>
    <n v="0"/>
    <n v="0"/>
    <n v="0"/>
    <n v="0"/>
    <n v="1"/>
    <m/>
    <n v="1"/>
    <n v="0"/>
    <n v="0"/>
    <n v="0"/>
    <n v="0"/>
    <n v="0"/>
    <n v="0"/>
    <n v="0"/>
    <n v="0"/>
    <n v="0"/>
    <n v="0"/>
    <n v="0"/>
    <n v="0"/>
    <s v="Whitton"/>
    <m/>
  </r>
  <r>
    <s v="16/3019/FUL"/>
    <s v="NEW"/>
    <m/>
    <s v="9 Tudor Road And_x000d_27 Milton Road_x000d_Hampton_x000d__x000d_"/>
    <s v="Redevelopment of the site to provide seven houses, associated landscaping and parking following the demolition of all existing buildings."/>
    <d v="2017-10-02T00:00:00"/>
    <d v="2018-09-28T00:00:00"/>
    <x v="1"/>
    <x v="0"/>
    <m/>
    <m/>
    <n v="513405"/>
    <n v="170033"/>
    <m/>
    <m/>
    <m/>
    <n v="1"/>
    <m/>
    <m/>
    <m/>
    <m/>
    <n v="1"/>
    <m/>
    <m/>
    <m/>
    <n v="1"/>
    <n v="6"/>
    <m/>
    <m/>
    <m/>
    <n v="7"/>
    <n v="0"/>
    <n v="0"/>
    <n v="0"/>
    <n v="0"/>
    <n v="6"/>
    <n v="0"/>
    <n v="0"/>
    <n v="0"/>
    <n v="6"/>
    <m/>
    <n v="0"/>
    <n v="6"/>
    <n v="0"/>
    <n v="0"/>
    <n v="0"/>
    <n v="0"/>
    <n v="0"/>
    <n v="0"/>
    <n v="0"/>
    <n v="0"/>
    <n v="0"/>
    <n v="0"/>
    <n v="0"/>
    <s v="Hampton"/>
    <m/>
  </r>
  <r>
    <s v="16/3146/GPD15"/>
    <s v="CHU"/>
    <s v="PA"/>
    <s v="Wickham House_x000d_2 Upper Teddington Road_x000d_Hampton Wick_x000d__x000d_"/>
    <s v="Change of use of building from B1a (office use) to C3 residential use to provide 4 flats"/>
    <m/>
    <m/>
    <x v="2"/>
    <x v="0"/>
    <n v="4"/>
    <m/>
    <n v="517430"/>
    <n v="169806"/>
    <m/>
    <m/>
    <m/>
    <m/>
    <m/>
    <m/>
    <m/>
    <m/>
    <n v="0"/>
    <m/>
    <m/>
    <m/>
    <m/>
    <m/>
    <m/>
    <m/>
    <m/>
    <n v="0"/>
    <n v="0"/>
    <n v="0"/>
    <n v="0"/>
    <n v="0"/>
    <n v="0"/>
    <n v="0"/>
    <n v="0"/>
    <n v="0"/>
    <n v="4"/>
    <m/>
    <n v="0"/>
    <n v="0"/>
    <n v="1.3333333333333333"/>
    <n v="1.3333333333333333"/>
    <n v="1.3333333333333333"/>
    <n v="0"/>
    <n v="0"/>
    <s v="Y"/>
    <n v="0"/>
    <n v="0"/>
    <n v="0"/>
    <n v="0"/>
    <n v="0"/>
    <s v="Hampton Wick"/>
    <m/>
  </r>
  <r>
    <s v="16/3184/FUL"/>
    <s v="CHU"/>
    <m/>
    <s v="123 High Street_x000d_Whitton_x000d_Twickenham_x000d_TW2 7LQ_x000d_"/>
    <s v="Proposed lower ground floor rear extension to provide 1 x 2 bedroom dwelling with associated garden, refuse and cycle storage.  Rear stair enclosure providing access to the existing first and second floors, external alterations and communal roof terr"/>
    <m/>
    <m/>
    <x v="2"/>
    <x v="0"/>
    <m/>
    <m/>
    <n v="514223"/>
    <n v="173584"/>
    <m/>
    <m/>
    <m/>
    <m/>
    <m/>
    <m/>
    <m/>
    <m/>
    <n v="0"/>
    <m/>
    <m/>
    <n v="1"/>
    <m/>
    <m/>
    <m/>
    <m/>
    <m/>
    <n v="1"/>
    <n v="0"/>
    <n v="0"/>
    <n v="1"/>
    <n v="0"/>
    <n v="0"/>
    <n v="0"/>
    <n v="0"/>
    <n v="0"/>
    <n v="1"/>
    <m/>
    <n v="0"/>
    <n v="0"/>
    <n v="0.33333333333333331"/>
    <n v="0.33333333333333331"/>
    <n v="0.33333333333333331"/>
    <n v="0"/>
    <n v="0"/>
    <s v="Y"/>
    <n v="0"/>
    <n v="0"/>
    <n v="0"/>
    <n v="0"/>
    <n v="0"/>
    <s v="Whitton"/>
    <m/>
  </r>
  <r>
    <s v="16/3206/FUL"/>
    <s v="EXT"/>
    <m/>
    <s v="349 - 351 Upper Richmond Road West_x000d_East Sheen_x000d_London_x000d__x000d_"/>
    <s v="Construction of two self contained flats at second floor level and accompanying interior alterations at first floor level to allow access to the new units [revised description]."/>
    <d v="2017-11-01T00:00:00"/>
    <d v="2018-09-01T00:00:00"/>
    <x v="1"/>
    <x v="0"/>
    <m/>
    <m/>
    <n v="520568"/>
    <n v="175399"/>
    <m/>
    <m/>
    <m/>
    <m/>
    <m/>
    <m/>
    <m/>
    <m/>
    <n v="0"/>
    <m/>
    <n v="2"/>
    <m/>
    <m/>
    <m/>
    <m/>
    <m/>
    <m/>
    <n v="2"/>
    <n v="0"/>
    <n v="2"/>
    <n v="0"/>
    <n v="0"/>
    <n v="0"/>
    <n v="0"/>
    <n v="0"/>
    <n v="0"/>
    <n v="2"/>
    <m/>
    <n v="0"/>
    <n v="2"/>
    <n v="0"/>
    <n v="0"/>
    <n v="0"/>
    <n v="0"/>
    <n v="0"/>
    <n v="0"/>
    <n v="0"/>
    <n v="0"/>
    <n v="0"/>
    <n v="0"/>
    <n v="0"/>
    <s v="East Sheen"/>
    <m/>
  </r>
  <r>
    <s v="16/3210/GPD15"/>
    <s v="CHU"/>
    <s v="PA"/>
    <s v="123 High Street_x000d_Whitton_x000d_Twickenham_x000d_TW2 7LQ_x000d_"/>
    <s v="Change of use from B1 (Office) to C3 (Residential) comprising 4 x 1 bedroom flats."/>
    <m/>
    <m/>
    <x v="2"/>
    <x v="0"/>
    <n v="4"/>
    <m/>
    <n v="514223"/>
    <n v="173584"/>
    <m/>
    <m/>
    <m/>
    <m/>
    <m/>
    <m/>
    <m/>
    <m/>
    <n v="0"/>
    <m/>
    <m/>
    <m/>
    <m/>
    <m/>
    <m/>
    <m/>
    <m/>
    <n v="0"/>
    <n v="0"/>
    <n v="0"/>
    <n v="0"/>
    <n v="0"/>
    <n v="0"/>
    <n v="0"/>
    <n v="0"/>
    <n v="0"/>
    <n v="4"/>
    <m/>
    <n v="0"/>
    <n v="0"/>
    <n v="1.3333333333333333"/>
    <n v="1.3333333333333333"/>
    <n v="1.3333333333333333"/>
    <n v="0"/>
    <n v="0"/>
    <s v="Y"/>
    <n v="0"/>
    <n v="0"/>
    <n v="0"/>
    <n v="0"/>
    <n v="0"/>
    <s v="Whitton"/>
    <m/>
  </r>
  <r>
    <s v="16/3247/FUL"/>
    <s v="NEW"/>
    <m/>
    <s v="738 Hanworth Road_x000d_Whitton_x000d_Hounslow_x000d_TW4 5NT_x000d_"/>
    <s v="Demolition of the existing detached bungalow, garage, shed and greenhouse to allow for construction of 2x two storey 4 bedroom semi-detached houses with accommodation in the roof with associated boundary treatment, cycle and car parking and hard and"/>
    <m/>
    <m/>
    <x v="2"/>
    <x v="0"/>
    <m/>
    <m/>
    <n v="512538"/>
    <n v="173280"/>
    <m/>
    <m/>
    <m/>
    <n v="1"/>
    <m/>
    <m/>
    <m/>
    <m/>
    <n v="1"/>
    <m/>
    <m/>
    <m/>
    <m/>
    <n v="2"/>
    <m/>
    <m/>
    <m/>
    <n v="2"/>
    <n v="0"/>
    <n v="0"/>
    <n v="0"/>
    <n v="-1"/>
    <n v="2"/>
    <n v="0"/>
    <n v="0"/>
    <n v="0"/>
    <n v="1"/>
    <m/>
    <n v="0"/>
    <n v="0"/>
    <n v="0.33333333333333331"/>
    <n v="0.33333333333333331"/>
    <n v="0.33333333333333331"/>
    <n v="0"/>
    <n v="0"/>
    <s v="Y"/>
    <n v="0"/>
    <n v="0"/>
    <n v="0"/>
    <n v="0"/>
    <n v="0"/>
    <s v="Heathfield"/>
    <m/>
  </r>
  <r>
    <s v="16/3290/FUL"/>
    <s v="NEW"/>
    <m/>
    <s v="45 The Vineyard_x000d_Richmond_x000d_TW10 6AS_x000d_"/>
    <s v="Partial demolition of an existing building and the creation of 3 new dwelling houses and associated works."/>
    <m/>
    <m/>
    <x v="2"/>
    <x v="0"/>
    <m/>
    <m/>
    <n v="518209"/>
    <n v="174625"/>
    <m/>
    <m/>
    <n v="2"/>
    <n v="1"/>
    <m/>
    <m/>
    <m/>
    <m/>
    <n v="3"/>
    <m/>
    <m/>
    <m/>
    <n v="1"/>
    <n v="2"/>
    <m/>
    <m/>
    <m/>
    <n v="3"/>
    <n v="0"/>
    <n v="0"/>
    <n v="-2"/>
    <n v="0"/>
    <n v="2"/>
    <n v="0"/>
    <n v="0"/>
    <n v="0"/>
    <n v="0"/>
    <m/>
    <n v="0"/>
    <n v="0"/>
    <n v="0"/>
    <n v="0"/>
    <n v="0"/>
    <n v="0"/>
    <n v="0"/>
    <n v="0"/>
    <n v="0"/>
    <n v="0"/>
    <n v="0"/>
    <n v="0"/>
    <n v="0"/>
    <s v="South Richmond"/>
    <m/>
  </r>
  <r>
    <s v="16/3293/RES"/>
    <s v="NEW"/>
    <m/>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1"/>
    <m/>
    <m/>
    <n v="515304"/>
    <n v="173889"/>
    <m/>
    <m/>
    <m/>
    <m/>
    <m/>
    <m/>
    <m/>
    <m/>
    <n v="0"/>
    <m/>
    <n v="3"/>
    <n v="11"/>
    <n v="5"/>
    <n v="3"/>
    <m/>
    <m/>
    <m/>
    <n v="22"/>
    <n v="0"/>
    <n v="3"/>
    <n v="11"/>
    <n v="5"/>
    <n v="3"/>
    <n v="0"/>
    <n v="0"/>
    <n v="0"/>
    <n v="22"/>
    <m/>
    <n v="0"/>
    <n v="0"/>
    <n v="0"/>
    <n v="0"/>
    <n v="11"/>
    <n v="11"/>
    <n v="0"/>
    <s v="Y"/>
    <n v="0"/>
    <n v="0"/>
    <n v="0"/>
    <n v="0"/>
    <n v="0"/>
    <s v="St. Margarets and North Twickenham"/>
    <m/>
  </r>
  <r>
    <s v="16/3293/RES"/>
    <s v="NEW"/>
    <m/>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0"/>
    <m/>
    <m/>
    <n v="515304"/>
    <n v="173889"/>
    <m/>
    <m/>
    <m/>
    <m/>
    <m/>
    <m/>
    <m/>
    <m/>
    <n v="0"/>
    <m/>
    <n v="38"/>
    <n v="68"/>
    <n v="32"/>
    <n v="15"/>
    <m/>
    <m/>
    <m/>
    <n v="153"/>
    <n v="0"/>
    <n v="38"/>
    <n v="68"/>
    <n v="32"/>
    <n v="15"/>
    <n v="0"/>
    <n v="0"/>
    <n v="0"/>
    <n v="153"/>
    <m/>
    <n v="0"/>
    <n v="0"/>
    <n v="0"/>
    <n v="0"/>
    <n v="51"/>
    <n v="51"/>
    <n v="51"/>
    <s v="Y"/>
    <n v="0"/>
    <n v="0"/>
    <n v="0"/>
    <n v="0"/>
    <n v="0"/>
    <s v="St. Margarets and North Twickenham"/>
    <m/>
  </r>
  <r>
    <s v="16/3293/RES"/>
    <s v="NEW"/>
    <m/>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2"/>
    <m/>
    <m/>
    <n v="515304"/>
    <n v="173889"/>
    <m/>
    <m/>
    <m/>
    <m/>
    <m/>
    <m/>
    <m/>
    <m/>
    <n v="0"/>
    <m/>
    <n v="4"/>
    <n v="1"/>
    <m/>
    <m/>
    <m/>
    <m/>
    <m/>
    <n v="5"/>
    <n v="0"/>
    <n v="4"/>
    <n v="1"/>
    <n v="0"/>
    <n v="0"/>
    <n v="0"/>
    <n v="0"/>
    <n v="0"/>
    <n v="5"/>
    <m/>
    <n v="0"/>
    <n v="0"/>
    <n v="0"/>
    <n v="0"/>
    <n v="2.5"/>
    <n v="2.5"/>
    <n v="0"/>
    <s v="Y"/>
    <n v="0"/>
    <n v="0"/>
    <n v="0"/>
    <n v="0"/>
    <n v="0"/>
    <s v="St. Margarets and North Twickenham"/>
    <m/>
  </r>
  <r>
    <s v="16/3297/FUL"/>
    <s v="CHU"/>
    <m/>
    <s v="36 Hampton Road_x000d_Twickenham_x000d_TW2 5QB"/>
    <s v="Change of use of ground floor retail unit (A1) and ground, first and second floor residential unit (C3) to create a single live/work unity (sui generis) with dedicated work area (B1a)."/>
    <m/>
    <m/>
    <x v="2"/>
    <x v="0"/>
    <m/>
    <m/>
    <n v="515150"/>
    <n v="172741"/>
    <m/>
    <n v="1"/>
    <m/>
    <m/>
    <m/>
    <m/>
    <m/>
    <m/>
    <n v="1"/>
    <m/>
    <m/>
    <n v="1"/>
    <m/>
    <m/>
    <m/>
    <m/>
    <m/>
    <n v="1"/>
    <n v="0"/>
    <n v="-1"/>
    <n v="1"/>
    <n v="0"/>
    <n v="0"/>
    <n v="0"/>
    <n v="0"/>
    <n v="0"/>
    <n v="0"/>
    <m/>
    <n v="0"/>
    <n v="0"/>
    <n v="0"/>
    <n v="0"/>
    <n v="0"/>
    <n v="0"/>
    <n v="0"/>
    <n v="0"/>
    <n v="0"/>
    <n v="0"/>
    <n v="0"/>
    <n v="0"/>
    <n v="0"/>
    <s v="West Twickenham"/>
    <m/>
  </r>
  <r>
    <s v="16/3343/FUL"/>
    <s v="CON"/>
    <m/>
    <s v="99 Conway Road_x000d_Whitton_x000d_Hounslow_x000d_TW4 5LW_x000d_"/>
    <s v="Retrospective application for the use of property as two separate self-contained flats. (2 no. 2 bed flats)"/>
    <m/>
    <d v="2017-12-20T00:00:00"/>
    <x v="0"/>
    <x v="0"/>
    <m/>
    <m/>
    <n v="513189"/>
    <n v="174159"/>
    <m/>
    <m/>
    <m/>
    <n v="1"/>
    <m/>
    <m/>
    <m/>
    <m/>
    <n v="1"/>
    <m/>
    <m/>
    <n v="2"/>
    <m/>
    <m/>
    <m/>
    <m/>
    <m/>
    <n v="2"/>
    <n v="0"/>
    <n v="0"/>
    <n v="2"/>
    <n v="-1"/>
    <n v="0"/>
    <n v="0"/>
    <n v="0"/>
    <n v="0"/>
    <n v="1"/>
    <m/>
    <n v="1"/>
    <n v="0"/>
    <n v="0"/>
    <n v="0"/>
    <n v="0"/>
    <n v="0"/>
    <n v="0"/>
    <n v="0"/>
    <n v="0"/>
    <n v="0"/>
    <n v="0"/>
    <n v="0"/>
    <n v="0"/>
    <s v="Heathfield"/>
    <m/>
  </r>
  <r>
    <s v="16/3450/FUL"/>
    <s v="NEW"/>
    <m/>
    <s v="Land At_x000d_149 - 151 Heath Road_x000d_Twickenham_x000d__x000d_"/>
    <s v="Demolition of existing buildings and removal of advertising hoardings. Resiting of existing recycling bins. Erection of a part 3 storey part 4 storey building with commercial use (Flexible Use Class A1, A2 and/or B1a) on the ground floor with 9 flats"/>
    <m/>
    <m/>
    <x v="2"/>
    <x v="0"/>
    <m/>
    <m/>
    <n v="515669"/>
    <n v="173102"/>
    <m/>
    <m/>
    <m/>
    <m/>
    <m/>
    <m/>
    <m/>
    <m/>
    <n v="0"/>
    <m/>
    <n v="4"/>
    <n v="5"/>
    <m/>
    <m/>
    <m/>
    <m/>
    <m/>
    <n v="9"/>
    <n v="0"/>
    <n v="4"/>
    <n v="5"/>
    <n v="0"/>
    <n v="0"/>
    <n v="0"/>
    <n v="0"/>
    <n v="0"/>
    <n v="9"/>
    <m/>
    <n v="0"/>
    <n v="0"/>
    <n v="3"/>
    <n v="3"/>
    <n v="3"/>
    <n v="0"/>
    <n v="0"/>
    <s v="Y"/>
    <n v="0"/>
    <n v="0"/>
    <n v="0"/>
    <n v="0"/>
    <n v="0"/>
    <s v="South Twickenham"/>
    <m/>
  </r>
  <r>
    <s v="16/3460/FUL"/>
    <s v="CON"/>
    <m/>
    <s v="19 The Hermitage_x000d_Richmond_x000d__x000d_"/>
    <s v="Conversion of existing building from four flats to single family dwelling. Replace existing conservatory to lower ground floor with new single storey rear extension, rear extension at upper ground floor level. All materials to match existing."/>
    <d v="2017-05-01T00:00:00"/>
    <m/>
    <x v="1"/>
    <x v="0"/>
    <m/>
    <m/>
    <n v="518019"/>
    <n v="174650"/>
    <m/>
    <n v="4"/>
    <m/>
    <m/>
    <m/>
    <m/>
    <m/>
    <m/>
    <n v="4"/>
    <m/>
    <m/>
    <m/>
    <n v="1"/>
    <m/>
    <m/>
    <m/>
    <m/>
    <n v="1"/>
    <n v="0"/>
    <n v="-4"/>
    <n v="0"/>
    <n v="1"/>
    <n v="0"/>
    <n v="0"/>
    <n v="0"/>
    <n v="0"/>
    <n v="-3"/>
    <m/>
    <n v="0"/>
    <n v="0"/>
    <n v="-1"/>
    <n v="-1"/>
    <n v="-1"/>
    <n v="0"/>
    <n v="0"/>
    <s v="Y"/>
    <n v="0"/>
    <n v="0"/>
    <n v="0"/>
    <n v="0"/>
    <n v="0"/>
    <s v="South Richmond"/>
    <m/>
  </r>
  <r>
    <s v="16/3473/GPD15"/>
    <s v="CHU"/>
    <s v="PA"/>
    <s v="27A Dunstable Road_x000d_Richmond_x000d_TW9 1UH_x000d_"/>
    <s v="Change of use of the office building (use class B1a) to a 1 bed residential unit (Use Class C3)."/>
    <m/>
    <d v="2018-03-01T00:00:00"/>
    <x v="0"/>
    <x v="0"/>
    <n v="1"/>
    <m/>
    <n v="518391"/>
    <n v="175069"/>
    <m/>
    <m/>
    <m/>
    <m/>
    <m/>
    <m/>
    <m/>
    <m/>
    <n v="0"/>
    <m/>
    <n v="1"/>
    <m/>
    <m/>
    <m/>
    <m/>
    <m/>
    <m/>
    <n v="1"/>
    <n v="0"/>
    <n v="1"/>
    <n v="0"/>
    <n v="0"/>
    <n v="0"/>
    <n v="0"/>
    <n v="0"/>
    <n v="0"/>
    <n v="1"/>
    <m/>
    <n v="1"/>
    <n v="0"/>
    <n v="0"/>
    <n v="0"/>
    <n v="0"/>
    <n v="0"/>
    <n v="0"/>
    <n v="0"/>
    <n v="0"/>
    <n v="0"/>
    <n v="0"/>
    <n v="0"/>
    <n v="0"/>
    <s v="South Richmond"/>
    <m/>
  </r>
  <r>
    <s v="16/3485/FUL"/>
    <s v="CON"/>
    <m/>
    <s v="11 And 12 Upper Lodge Mews_x000d_Bushy Park_x000d_Hampton Hill_x000d__x000d_"/>
    <s v="Conversion of number 11 Upper Lodge Mews and number 12 Upper Lodge Mews into one dwelling house with internal refurbishment."/>
    <m/>
    <m/>
    <x v="2"/>
    <x v="0"/>
    <m/>
    <m/>
    <n v="514501"/>
    <n v="170687"/>
    <m/>
    <m/>
    <m/>
    <n v="2"/>
    <m/>
    <m/>
    <m/>
    <m/>
    <n v="2"/>
    <m/>
    <m/>
    <m/>
    <m/>
    <n v="1"/>
    <m/>
    <m/>
    <m/>
    <n v="1"/>
    <n v="0"/>
    <n v="0"/>
    <n v="0"/>
    <n v="-2"/>
    <n v="1"/>
    <n v="0"/>
    <n v="0"/>
    <n v="0"/>
    <n v="-1"/>
    <m/>
    <n v="0"/>
    <n v="0"/>
    <n v="-0.33333333333333331"/>
    <n v="-0.33333333333333331"/>
    <n v="-0.33333333333333331"/>
    <n v="0"/>
    <n v="0"/>
    <s v="Y"/>
    <n v="0"/>
    <n v="0"/>
    <n v="0"/>
    <n v="0"/>
    <n v="0"/>
    <s v="Fulwell and Hampton Hill"/>
    <m/>
  </r>
  <r>
    <s v="16/3526/GPD16"/>
    <s v="CHU"/>
    <s v="PA"/>
    <s v="132 Heath Road_x000d_Twickenham_x000d_TW1 4BN_x000d_"/>
    <s v="Change of use from B8 (Storage) to C3 (Residential Use) to create 1 x 1 bedroom unit."/>
    <m/>
    <d v="2017-09-29T00:00:00"/>
    <x v="0"/>
    <x v="0"/>
    <n v="1"/>
    <m/>
    <n v="515728"/>
    <n v="173151"/>
    <m/>
    <m/>
    <m/>
    <m/>
    <m/>
    <m/>
    <m/>
    <m/>
    <n v="0"/>
    <m/>
    <n v="1"/>
    <m/>
    <m/>
    <m/>
    <m/>
    <m/>
    <m/>
    <n v="1"/>
    <n v="0"/>
    <n v="1"/>
    <n v="0"/>
    <n v="0"/>
    <n v="0"/>
    <n v="0"/>
    <n v="0"/>
    <n v="0"/>
    <n v="1"/>
    <m/>
    <n v="1"/>
    <n v="0"/>
    <n v="0"/>
    <n v="0"/>
    <n v="0"/>
    <n v="0"/>
    <n v="0"/>
    <n v="0"/>
    <n v="0"/>
    <n v="0"/>
    <n v="0"/>
    <n v="0"/>
    <n v="0"/>
    <s v="South Twickenham"/>
    <m/>
  </r>
  <r>
    <s v="16/3552/FUL"/>
    <s v="MIX"/>
    <m/>
    <s v="St Michaels Convent_x000d_56 Ham Common_x000d_Ham_x000d_Richmond_x000d_TW10 7JH_x000d_"/>
    <s v="Conversion and extension of the existing convent buildings (following demolition of some mid-20th century extensions), together with new build apartments and houses, to provide a total of 23 residential retirement units, an estate managers office and"/>
    <d v="2018-04-25T00:00:00"/>
    <m/>
    <x v="2"/>
    <x v="0"/>
    <m/>
    <m/>
    <n v="517752"/>
    <n v="172177"/>
    <m/>
    <m/>
    <m/>
    <m/>
    <m/>
    <m/>
    <m/>
    <m/>
    <n v="0"/>
    <m/>
    <n v="1"/>
    <n v="20"/>
    <n v="1"/>
    <n v="1"/>
    <m/>
    <m/>
    <m/>
    <n v="23"/>
    <n v="0"/>
    <n v="1"/>
    <n v="20"/>
    <n v="1"/>
    <n v="1"/>
    <n v="0"/>
    <n v="0"/>
    <n v="0"/>
    <n v="23"/>
    <m/>
    <n v="0"/>
    <n v="0"/>
    <n v="0"/>
    <n v="23"/>
    <n v="0"/>
    <n v="0"/>
    <n v="0"/>
    <s v="Y"/>
    <n v="0"/>
    <n v="0"/>
    <n v="0"/>
    <n v="0"/>
    <n v="0"/>
    <s v="Ham, Petersham and Richmond Riverside"/>
    <m/>
  </r>
  <r>
    <s v="16/3624/FUL"/>
    <s v="CON"/>
    <m/>
    <s v="12 Ellerker Gardens_x000d_Richmond_x000d__x000d_"/>
    <s v="The reversion of the existing premises (five studios and one x one bed flat) to a single family dwelling.  Further excavation of existing basement by approximately 1m in depth, external alterations to the property and removal of existing ground floor"/>
    <m/>
    <m/>
    <x v="2"/>
    <x v="0"/>
    <m/>
    <m/>
    <n v="518104"/>
    <n v="174404"/>
    <m/>
    <n v="6"/>
    <m/>
    <m/>
    <m/>
    <m/>
    <m/>
    <m/>
    <n v="6"/>
    <m/>
    <m/>
    <m/>
    <m/>
    <n v="1"/>
    <m/>
    <m/>
    <m/>
    <n v="1"/>
    <n v="0"/>
    <n v="-6"/>
    <n v="0"/>
    <n v="0"/>
    <n v="1"/>
    <n v="0"/>
    <n v="0"/>
    <n v="0"/>
    <n v="-5"/>
    <m/>
    <n v="0"/>
    <n v="0"/>
    <n v="-1.6666666666666667"/>
    <n v="-1.6666666666666667"/>
    <n v="-1.6666666666666667"/>
    <n v="0"/>
    <n v="0"/>
    <s v="Y"/>
    <n v="0"/>
    <n v="0"/>
    <n v="0"/>
    <n v="0"/>
    <n v="0"/>
    <s v="South Richmond"/>
    <m/>
  </r>
  <r>
    <s v="16/3625/FUL"/>
    <s v="NEW"/>
    <m/>
    <s v="65 Holly Road_x000d_Twickenham_x000d_TW1 4HF_x000d_"/>
    <s v="Demolition of existing car repair workshop and replacement with 1 no. ground floor B1(a) commercial unit and 1 no. 2 bed residential unit with associated landscaping, car and cycle parking."/>
    <m/>
    <m/>
    <x v="2"/>
    <x v="0"/>
    <m/>
    <m/>
    <n v="516115"/>
    <n v="173199"/>
    <m/>
    <m/>
    <m/>
    <m/>
    <m/>
    <m/>
    <m/>
    <m/>
    <n v="0"/>
    <m/>
    <m/>
    <n v="1"/>
    <m/>
    <m/>
    <m/>
    <m/>
    <m/>
    <n v="1"/>
    <n v="0"/>
    <n v="0"/>
    <n v="1"/>
    <n v="0"/>
    <n v="0"/>
    <n v="0"/>
    <n v="0"/>
    <n v="0"/>
    <n v="1"/>
    <m/>
    <n v="0"/>
    <n v="0"/>
    <n v="0.33333333333333331"/>
    <n v="0.33333333333333331"/>
    <n v="0.33333333333333331"/>
    <n v="0"/>
    <n v="0"/>
    <s v="Y"/>
    <n v="0"/>
    <n v="0"/>
    <n v="0"/>
    <n v="0"/>
    <n v="0"/>
    <s v="Twickenham Riverside"/>
    <m/>
  </r>
  <r>
    <s v="16/3670/FUL"/>
    <s v="NEW"/>
    <m/>
    <s v="36 Denbigh Gardens_x000d_Richmond_x000d_TW10 6EL"/>
    <s v="Demolition of existing two storey detached four bedroom house and construction of new detached two storey five bedroom house."/>
    <d v="2017-09-01T00:00:00"/>
    <m/>
    <x v="1"/>
    <x v="0"/>
    <m/>
    <m/>
    <n v="518841"/>
    <n v="174738"/>
    <m/>
    <m/>
    <m/>
    <m/>
    <n v="1"/>
    <m/>
    <m/>
    <m/>
    <n v="1"/>
    <m/>
    <m/>
    <m/>
    <m/>
    <n v="1"/>
    <m/>
    <m/>
    <m/>
    <n v="1"/>
    <n v="0"/>
    <n v="0"/>
    <n v="0"/>
    <n v="0"/>
    <n v="0"/>
    <n v="0"/>
    <n v="0"/>
    <n v="0"/>
    <n v="0"/>
    <m/>
    <n v="0"/>
    <n v="0"/>
    <n v="0"/>
    <n v="0"/>
    <n v="0"/>
    <n v="0"/>
    <n v="0"/>
    <n v="0"/>
    <n v="0"/>
    <n v="0"/>
    <n v="0"/>
    <n v="0"/>
    <n v="0"/>
    <s v="South Richmond"/>
    <m/>
  </r>
  <r>
    <s v="16/3685/FUL"/>
    <s v="NEW"/>
    <m/>
    <s v="11 Tayben Avenue_x000d_Twickenham_x000d_TW2 7RA"/>
    <s v="Demolition of existing garage.  Alterations to main entrance, installation of ramp, loft conversion comprising hip to gable roof extension to rear roof slope, dormer on side roof slope, enlargement of single storey rear extension and two storey side"/>
    <m/>
    <m/>
    <x v="2"/>
    <x v="0"/>
    <m/>
    <m/>
    <n v="515385"/>
    <n v="174051"/>
    <m/>
    <m/>
    <m/>
    <n v="1"/>
    <m/>
    <m/>
    <m/>
    <m/>
    <n v="1"/>
    <m/>
    <n v="1"/>
    <n v="1"/>
    <m/>
    <m/>
    <m/>
    <m/>
    <m/>
    <n v="2"/>
    <n v="0"/>
    <n v="1"/>
    <n v="1"/>
    <n v="-1"/>
    <n v="0"/>
    <n v="0"/>
    <n v="0"/>
    <n v="0"/>
    <n v="1"/>
    <m/>
    <n v="0"/>
    <n v="0"/>
    <n v="0.33333333333333331"/>
    <n v="0.33333333333333331"/>
    <n v="0.33333333333333331"/>
    <n v="0"/>
    <n v="0"/>
    <s v="Y"/>
    <n v="0"/>
    <n v="0"/>
    <n v="0"/>
    <n v="0"/>
    <n v="0"/>
    <s v="St. Margarets and North Twickenham"/>
    <m/>
  </r>
  <r>
    <s v="16/3737/FUL"/>
    <s v="NEW"/>
    <m/>
    <s v="57 Sheen Lane_x000d_East Sheen_x000d_London_x000d_SW14 8AB"/>
    <s v="Demolition of the rear part of 57 Sheen Lane and rebuild to create a three-bedroom residential unit, including private external space."/>
    <d v="2016-05-01T00:00:00"/>
    <d v="2017-04-01T00:00:00"/>
    <x v="0"/>
    <x v="0"/>
    <m/>
    <m/>
    <n v="520507"/>
    <n v="175665"/>
    <m/>
    <m/>
    <m/>
    <m/>
    <m/>
    <m/>
    <m/>
    <m/>
    <n v="0"/>
    <m/>
    <m/>
    <m/>
    <n v="1"/>
    <m/>
    <m/>
    <m/>
    <m/>
    <n v="1"/>
    <n v="0"/>
    <n v="0"/>
    <n v="0"/>
    <n v="1"/>
    <n v="0"/>
    <n v="0"/>
    <n v="0"/>
    <n v="0"/>
    <n v="1"/>
    <m/>
    <n v="1"/>
    <n v="0"/>
    <n v="0"/>
    <n v="0"/>
    <n v="0"/>
    <n v="0"/>
    <n v="0"/>
    <n v="0"/>
    <n v="0"/>
    <n v="0"/>
    <n v="0"/>
    <n v="0"/>
    <n v="0"/>
    <s v="East Sheen"/>
    <m/>
  </r>
  <r>
    <s v="16/3759/FUL"/>
    <s v="NEW"/>
    <m/>
    <s v="243 Stanley Road_x000d_Twickenham_x000d_TW2 5NL_x000d_"/>
    <s v="Demolition of an existing detached bungalow, garage and outbuildings and the erection of 2No. detached buildings comprising 1No. three bedroom house and 2No. one bedroom flats with associated parking, cycle and refuse store and hard and soft landscap"/>
    <d v="2018-04-09T00:00:00"/>
    <m/>
    <x v="2"/>
    <x v="0"/>
    <m/>
    <m/>
    <n v="514859"/>
    <n v="172254"/>
    <m/>
    <m/>
    <m/>
    <n v="1"/>
    <m/>
    <m/>
    <m/>
    <m/>
    <n v="1"/>
    <m/>
    <n v="2"/>
    <m/>
    <n v="1"/>
    <m/>
    <m/>
    <m/>
    <m/>
    <n v="3"/>
    <n v="0"/>
    <n v="2"/>
    <n v="0"/>
    <n v="0"/>
    <n v="0"/>
    <n v="0"/>
    <n v="0"/>
    <n v="0"/>
    <n v="2"/>
    <m/>
    <n v="0"/>
    <n v="2"/>
    <n v="0"/>
    <n v="0"/>
    <n v="0"/>
    <n v="0"/>
    <n v="0"/>
    <n v="0"/>
    <n v="0"/>
    <n v="0"/>
    <n v="0"/>
    <n v="0"/>
    <n v="0"/>
    <s v="South Twickenham"/>
    <m/>
  </r>
  <r>
    <s v="16/3791/FUL"/>
    <s v="NEW"/>
    <m/>
    <s v="92 - 94 Station Road_x000d_Hampton_x000d_TW12 2AX_x000d_"/>
    <s v="Erection of a single-storey, two-bedroom house with accommodation at roof level and associated car parking, cycle and refuse store."/>
    <m/>
    <d v="2018-08-31T00:00:00"/>
    <x v="1"/>
    <x v="0"/>
    <m/>
    <m/>
    <n v="513648"/>
    <n v="169737"/>
    <m/>
    <m/>
    <m/>
    <m/>
    <m/>
    <m/>
    <m/>
    <m/>
    <n v="0"/>
    <m/>
    <m/>
    <n v="1"/>
    <m/>
    <m/>
    <m/>
    <m/>
    <m/>
    <n v="1"/>
    <n v="0"/>
    <n v="0"/>
    <n v="1"/>
    <n v="0"/>
    <n v="0"/>
    <n v="0"/>
    <n v="0"/>
    <n v="0"/>
    <n v="1"/>
    <m/>
    <n v="0"/>
    <n v="1"/>
    <n v="0"/>
    <n v="0"/>
    <n v="0"/>
    <n v="0"/>
    <n v="0"/>
    <n v="0"/>
    <n v="0"/>
    <n v="0"/>
    <n v="0"/>
    <n v="0"/>
    <n v="0"/>
    <s v="Hampton"/>
    <m/>
  </r>
  <r>
    <s v="16/3800/FUL"/>
    <s v="CON"/>
    <m/>
    <s v="12 Morley Road_x000d_Twickenham_x000d_TW1 2HF"/>
    <s v="Change of use of 2 flats to a single dwelling house"/>
    <m/>
    <d v="2018-03-01T00:00:00"/>
    <x v="0"/>
    <x v="0"/>
    <m/>
    <m/>
    <n v="517518"/>
    <n v="174241"/>
    <m/>
    <n v="1"/>
    <n v="1"/>
    <m/>
    <m/>
    <m/>
    <m/>
    <m/>
    <n v="2"/>
    <m/>
    <m/>
    <m/>
    <n v="1"/>
    <m/>
    <m/>
    <m/>
    <m/>
    <n v="1"/>
    <n v="0"/>
    <n v="-1"/>
    <n v="-1"/>
    <n v="1"/>
    <n v="0"/>
    <n v="0"/>
    <n v="0"/>
    <n v="0"/>
    <n v="-1"/>
    <m/>
    <n v="-1"/>
    <n v="0"/>
    <n v="0"/>
    <n v="0"/>
    <n v="0"/>
    <n v="0"/>
    <n v="0"/>
    <n v="0"/>
    <n v="0"/>
    <n v="0"/>
    <n v="0"/>
    <n v="0"/>
    <n v="0"/>
    <s v="Twickenham Riverside"/>
    <m/>
  </r>
  <r>
    <s v="16/3853/FUL"/>
    <s v="CON"/>
    <m/>
    <s v="4 Bridgeway House_x000d_High Street_x000d_Whitton_x000d_Twickenham_x000d_TW2 7LE_x000d_"/>
    <s v="Proposed conversion of the existing two bedroom flat into one studio flat and one, one bedroom self-contained flat with associated cycle and refuse stores."/>
    <m/>
    <d v="2017-06-01T00:00:00"/>
    <x v="0"/>
    <x v="0"/>
    <m/>
    <m/>
    <n v="514239"/>
    <n v="173634"/>
    <m/>
    <m/>
    <n v="1"/>
    <m/>
    <m/>
    <m/>
    <m/>
    <m/>
    <n v="1"/>
    <n v="1"/>
    <n v="1"/>
    <m/>
    <m/>
    <m/>
    <m/>
    <m/>
    <m/>
    <n v="2"/>
    <n v="1"/>
    <n v="1"/>
    <n v="-1"/>
    <n v="0"/>
    <n v="0"/>
    <n v="0"/>
    <n v="0"/>
    <n v="0"/>
    <n v="1"/>
    <m/>
    <n v="1"/>
    <n v="0"/>
    <n v="0"/>
    <n v="0"/>
    <n v="0"/>
    <n v="0"/>
    <n v="0"/>
    <n v="0"/>
    <n v="0"/>
    <n v="0"/>
    <n v="0"/>
    <n v="0"/>
    <n v="0"/>
    <s v="Whitton"/>
    <m/>
  </r>
  <r>
    <s v="16/3876/FUL"/>
    <s v="NEW"/>
    <m/>
    <s v="26 The Terrace_x000d_Barnes_x000d_London_x000d_SW13 0NR"/>
    <s v="Demolition of remaining damaged ground floor structure and stairwell, following the collapse of the original building and subsequent demolition by the Council, and erection of a new house to be built over existing basement from ground to third floor"/>
    <d v="2018-03-01T00:00:00"/>
    <m/>
    <x v="1"/>
    <x v="0"/>
    <m/>
    <m/>
    <n v="521327"/>
    <n v="176153"/>
    <m/>
    <m/>
    <m/>
    <m/>
    <m/>
    <m/>
    <n v="1"/>
    <m/>
    <n v="1"/>
    <m/>
    <m/>
    <m/>
    <m/>
    <m/>
    <n v="1"/>
    <m/>
    <m/>
    <n v="1"/>
    <n v="0"/>
    <n v="0"/>
    <n v="0"/>
    <n v="0"/>
    <n v="0"/>
    <n v="1"/>
    <n v="-1"/>
    <n v="0"/>
    <n v="0"/>
    <m/>
    <n v="0"/>
    <n v="0"/>
    <n v="0"/>
    <n v="0"/>
    <n v="0"/>
    <n v="0"/>
    <n v="0"/>
    <n v="0"/>
    <n v="0"/>
    <n v="0"/>
    <n v="0"/>
    <n v="0"/>
    <n v="0"/>
    <s v="Mortlake and Barnes Common"/>
    <m/>
  </r>
  <r>
    <s v="16/3961/FUL"/>
    <s v="NEW"/>
    <m/>
    <s v="8 Barnes High Street_x000d_Barnes_x000d_London_x000d_SW13 9LW"/>
    <s v="Demolition of rear stock room and yard to create a 2 bedroom dwelling over 2 floors with one integral parking space at ground level."/>
    <m/>
    <m/>
    <x v="2"/>
    <x v="0"/>
    <m/>
    <m/>
    <n v="521729"/>
    <n v="176400"/>
    <m/>
    <m/>
    <m/>
    <m/>
    <m/>
    <m/>
    <m/>
    <m/>
    <n v="0"/>
    <m/>
    <m/>
    <n v="1"/>
    <m/>
    <m/>
    <m/>
    <m/>
    <m/>
    <n v="1"/>
    <n v="0"/>
    <n v="0"/>
    <n v="1"/>
    <n v="0"/>
    <n v="0"/>
    <n v="0"/>
    <n v="0"/>
    <n v="0"/>
    <n v="1"/>
    <m/>
    <n v="0"/>
    <n v="0"/>
    <n v="0.33333333333333331"/>
    <n v="0.33333333333333331"/>
    <n v="0.33333333333333331"/>
    <n v="0"/>
    <n v="0"/>
    <s v="Y"/>
    <n v="0"/>
    <n v="0"/>
    <n v="0"/>
    <n v="0"/>
    <n v="0"/>
    <s v="Mortlake and Barnes Common"/>
    <m/>
  </r>
  <r>
    <s v="16/4127/FUL"/>
    <s v="CON"/>
    <m/>
    <s v="Weir Cottage_x000d_5 Broom Road_x000d_Teddington_x000d__x000d_"/>
    <s v="Conversion of property into two residential units (1 x 2 bed house and 1 x 3 bed house) with associated alterations to fenestration arrangements; Levelling of ground level; new canopy structure to east elevation and enlargement of rear terrace at gro"/>
    <m/>
    <m/>
    <x v="2"/>
    <x v="0"/>
    <m/>
    <m/>
    <n v="516719"/>
    <n v="171329"/>
    <m/>
    <m/>
    <m/>
    <m/>
    <m/>
    <n v="1"/>
    <m/>
    <m/>
    <n v="1"/>
    <m/>
    <m/>
    <n v="1"/>
    <n v="1"/>
    <m/>
    <m/>
    <m/>
    <m/>
    <n v="2"/>
    <n v="0"/>
    <n v="0"/>
    <n v="1"/>
    <n v="1"/>
    <n v="0"/>
    <n v="-1"/>
    <n v="0"/>
    <n v="0"/>
    <n v="1"/>
    <m/>
    <n v="0"/>
    <n v="0"/>
    <n v="0.33333333333333331"/>
    <n v="0.33333333333333331"/>
    <n v="0.33333333333333331"/>
    <n v="0"/>
    <n v="0"/>
    <s v="Y"/>
    <n v="0"/>
    <n v="0"/>
    <n v="0"/>
    <n v="0"/>
    <n v="0"/>
    <s v="Teddington"/>
    <m/>
  </r>
  <r>
    <s v="16/4193/FUL"/>
    <s v="NEW"/>
    <m/>
    <s v="12 Broad Lane_x000d_Hampton_x000d_TW12 3AW"/>
    <s v="Demolition of existing two-storey house and erection of replacement two-storey new build house with accommodation in roof space, associated parking and landscaping."/>
    <m/>
    <m/>
    <x v="2"/>
    <x v="0"/>
    <m/>
    <m/>
    <n v="513706"/>
    <n v="170624"/>
    <m/>
    <m/>
    <m/>
    <m/>
    <n v="1"/>
    <m/>
    <m/>
    <m/>
    <n v="1"/>
    <m/>
    <m/>
    <m/>
    <m/>
    <n v="1"/>
    <m/>
    <m/>
    <m/>
    <n v="1"/>
    <n v="0"/>
    <n v="0"/>
    <n v="0"/>
    <n v="0"/>
    <n v="0"/>
    <n v="0"/>
    <n v="0"/>
    <n v="0"/>
    <n v="0"/>
    <m/>
    <n v="0"/>
    <n v="0"/>
    <n v="0"/>
    <n v="0"/>
    <n v="0"/>
    <n v="0"/>
    <n v="0"/>
    <n v="0"/>
    <n v="0"/>
    <n v="0"/>
    <n v="0"/>
    <n v="0"/>
    <n v="0"/>
    <s v="Hampton North"/>
    <m/>
  </r>
  <r>
    <s v="16/4198/GPD15"/>
    <s v="CHU"/>
    <s v="PA"/>
    <s v="123 Station Road_x000d_Hampton_x000d_TW12 2AL_x000d_"/>
    <s v="Prior approval for the change of use of the rear offices at 123 Station Road from office use (class B1a) to residential (class C3) to provide 4 new residential units (2 x one bedroom flats, 2 x studio flats)."/>
    <m/>
    <d v="2018-02-01T00:00:00"/>
    <x v="0"/>
    <x v="0"/>
    <n v="4"/>
    <m/>
    <n v="513415"/>
    <n v="169760"/>
    <m/>
    <m/>
    <m/>
    <m/>
    <m/>
    <m/>
    <m/>
    <m/>
    <n v="0"/>
    <n v="2"/>
    <n v="2"/>
    <m/>
    <m/>
    <m/>
    <m/>
    <m/>
    <m/>
    <n v="4"/>
    <n v="2"/>
    <n v="2"/>
    <n v="0"/>
    <n v="0"/>
    <n v="0"/>
    <n v="0"/>
    <n v="0"/>
    <n v="0"/>
    <n v="4"/>
    <m/>
    <n v="4"/>
    <n v="0"/>
    <n v="0"/>
    <n v="0"/>
    <n v="0"/>
    <n v="0"/>
    <n v="0"/>
    <n v="0"/>
    <n v="0"/>
    <n v="0"/>
    <n v="0"/>
    <n v="0"/>
    <n v="0"/>
    <s v="Hampton"/>
    <m/>
  </r>
  <r>
    <s v="16/4203/GPD13"/>
    <s v="CHU"/>
    <s v="PA"/>
    <s v="34-36 High Street_x000d_Whitton_x000d_Twickenham_x000d_TW2 7LT_x000d_"/>
    <s v="Prior approval for conversion of rear part of shop (Use Class A1) to a self-contained residential unit (Use Class C3) including alterations to insert new doors and windows."/>
    <m/>
    <m/>
    <x v="2"/>
    <x v="0"/>
    <n v="1"/>
    <m/>
    <n v="514166"/>
    <n v="173881"/>
    <m/>
    <m/>
    <m/>
    <m/>
    <m/>
    <m/>
    <m/>
    <m/>
    <n v="0"/>
    <m/>
    <m/>
    <m/>
    <m/>
    <m/>
    <m/>
    <m/>
    <m/>
    <n v="0"/>
    <n v="0"/>
    <n v="0"/>
    <n v="0"/>
    <n v="0"/>
    <n v="0"/>
    <n v="0"/>
    <n v="0"/>
    <n v="0"/>
    <n v="1"/>
    <m/>
    <n v="0"/>
    <n v="0"/>
    <n v="0.33333333333333331"/>
    <n v="0.33333333333333331"/>
    <n v="0.33333333333333331"/>
    <n v="0"/>
    <n v="0"/>
    <s v="Y"/>
    <n v="0"/>
    <n v="0"/>
    <n v="0"/>
    <n v="0"/>
    <n v="0"/>
    <s v="Whitton"/>
    <m/>
  </r>
  <r>
    <s v="16/4231/FUL"/>
    <s v="CON"/>
    <m/>
    <s v="202 Upper Richmond Road West_x000d_East Sheen_x000d_London_x000d_SW14 8AN_x000d_"/>
    <s v="Alterations with dormer extensions to existing first floor dwelling, conversion into 3 no. apartments incorporating a loft conversion."/>
    <m/>
    <d v="2018-07-14T00:00:00"/>
    <x v="1"/>
    <x v="0"/>
    <m/>
    <m/>
    <n v="520691"/>
    <n v="175442"/>
    <m/>
    <m/>
    <n v="1"/>
    <m/>
    <m/>
    <m/>
    <m/>
    <m/>
    <n v="1"/>
    <m/>
    <n v="1"/>
    <n v="2"/>
    <m/>
    <m/>
    <m/>
    <m/>
    <m/>
    <n v="3"/>
    <n v="0"/>
    <n v="1"/>
    <n v="1"/>
    <n v="0"/>
    <n v="0"/>
    <n v="0"/>
    <n v="0"/>
    <n v="0"/>
    <n v="2"/>
    <m/>
    <n v="0"/>
    <n v="2"/>
    <n v="0"/>
    <n v="0"/>
    <n v="0"/>
    <n v="0"/>
    <n v="0"/>
    <n v="0"/>
    <n v="0"/>
    <n v="0"/>
    <n v="0"/>
    <n v="0"/>
    <n v="0"/>
    <s v="East Sheen"/>
    <m/>
  </r>
  <r>
    <s v="16/4384/FUL"/>
    <s v="NEW"/>
    <m/>
    <s v="Land Junction Of North Worple Way And Wrights Walk Rear Of_x000d_31 Alder Road_x000d_Mortlake_x000d_London_x000d__x000d_"/>
    <s v="Demolition of the existing garage and erection of a new partially sunken one-bedroom, single-storey dwelling, and provision of a new boundary wall and entrance gate."/>
    <m/>
    <m/>
    <x v="2"/>
    <x v="0"/>
    <m/>
    <m/>
    <n v="520624"/>
    <n v="175780"/>
    <m/>
    <m/>
    <m/>
    <m/>
    <m/>
    <m/>
    <m/>
    <m/>
    <n v="0"/>
    <m/>
    <n v="1"/>
    <m/>
    <m/>
    <m/>
    <m/>
    <m/>
    <m/>
    <n v="1"/>
    <n v="0"/>
    <n v="1"/>
    <n v="0"/>
    <n v="0"/>
    <n v="0"/>
    <n v="0"/>
    <n v="0"/>
    <n v="0"/>
    <n v="1"/>
    <m/>
    <n v="0"/>
    <n v="0"/>
    <n v="0.33333333333333331"/>
    <n v="0.33333333333333331"/>
    <n v="0.33333333333333331"/>
    <n v="0"/>
    <n v="0"/>
    <s v="Y"/>
    <n v="0"/>
    <n v="0"/>
    <n v="0"/>
    <n v="0"/>
    <n v="0"/>
    <s v="Mortlake and Barnes Common"/>
    <m/>
  </r>
  <r>
    <s v="16/4405/FUL"/>
    <s v="NEW"/>
    <m/>
    <s v="46 Sixth Cross Road_x000d_Twickenham_x000d_TW2 5PB_x000d_"/>
    <s v="Demolition of an existing 3 bedroom bungalow and erection of a new 4 bedroom two storey dwelling (including loft accommodation) with associated landscaping works)."/>
    <d v="2017-09-01T00:00:00"/>
    <m/>
    <x v="1"/>
    <x v="0"/>
    <m/>
    <m/>
    <n v="514468"/>
    <n v="172144"/>
    <m/>
    <m/>
    <m/>
    <n v="1"/>
    <m/>
    <m/>
    <m/>
    <m/>
    <n v="1"/>
    <m/>
    <m/>
    <m/>
    <m/>
    <n v="1"/>
    <m/>
    <m/>
    <m/>
    <n v="1"/>
    <n v="0"/>
    <n v="0"/>
    <n v="0"/>
    <n v="-1"/>
    <n v="1"/>
    <n v="0"/>
    <n v="0"/>
    <n v="0"/>
    <n v="0"/>
    <m/>
    <n v="0"/>
    <n v="0"/>
    <n v="0"/>
    <n v="0"/>
    <n v="0"/>
    <n v="0"/>
    <n v="0"/>
    <n v="0"/>
    <n v="0"/>
    <n v="0"/>
    <n v="0"/>
    <n v="0"/>
    <n v="0"/>
    <s v="West Twickenham"/>
    <m/>
  </r>
  <r>
    <s v="16/4491/FUL"/>
    <s v="EXT"/>
    <m/>
    <s v="24 The Causeway_x000d_Teddington_x000d_TW11 0HE"/>
    <s v="Roof extension to facilitate the creation of 1 no. 1 bed flat.  Formalisation of existing rear parking area to provide 2 no. parking spaces, cycle and refuse store."/>
    <d v="2017-05-01T00:00:00"/>
    <d v="2017-11-06T00:00:00"/>
    <x v="0"/>
    <x v="0"/>
    <m/>
    <m/>
    <n v="515839"/>
    <n v="170938"/>
    <m/>
    <m/>
    <m/>
    <m/>
    <m/>
    <m/>
    <m/>
    <m/>
    <n v="0"/>
    <m/>
    <n v="1"/>
    <m/>
    <m/>
    <m/>
    <m/>
    <m/>
    <m/>
    <n v="1"/>
    <n v="0"/>
    <n v="1"/>
    <n v="0"/>
    <n v="0"/>
    <n v="0"/>
    <n v="0"/>
    <n v="0"/>
    <n v="0"/>
    <n v="1"/>
    <m/>
    <n v="1"/>
    <n v="0"/>
    <n v="0"/>
    <n v="0"/>
    <n v="0"/>
    <n v="0"/>
    <n v="0"/>
    <n v="0"/>
    <n v="0"/>
    <n v="0"/>
    <n v="0"/>
    <n v="0"/>
    <n v="0"/>
    <s v="Teddington"/>
    <m/>
  </r>
  <r>
    <s v="16/4587/FUL"/>
    <s v="CHU"/>
    <m/>
    <s v="24 Christchurch Road_x000d_East Sheen_x000d_London_x000d_SW14 7AA"/>
    <s v="Proposed conversion of garden studio to one person residential studio incorporating the extension of depth and height of existing garden studio in order to create a first floor level, with installation of a rooflight to the eastern roofslope and a ro"/>
    <m/>
    <m/>
    <x v="2"/>
    <x v="0"/>
    <m/>
    <m/>
    <n v="520283"/>
    <n v="175017"/>
    <m/>
    <m/>
    <m/>
    <m/>
    <m/>
    <m/>
    <m/>
    <m/>
    <n v="0"/>
    <m/>
    <n v="1"/>
    <m/>
    <m/>
    <m/>
    <m/>
    <m/>
    <m/>
    <n v="1"/>
    <n v="0"/>
    <n v="1"/>
    <n v="0"/>
    <n v="0"/>
    <n v="0"/>
    <n v="0"/>
    <n v="0"/>
    <n v="0"/>
    <n v="1"/>
    <m/>
    <n v="0"/>
    <n v="0"/>
    <n v="0.33333333333333331"/>
    <n v="0.33333333333333331"/>
    <n v="0.33333333333333331"/>
    <n v="0"/>
    <n v="0"/>
    <s v="Y"/>
    <n v="0"/>
    <n v="0"/>
    <n v="0"/>
    <n v="0"/>
    <n v="0"/>
    <s v="East Sheen"/>
    <m/>
  </r>
  <r>
    <s v="16/4590/FUL"/>
    <s v="NEW"/>
    <m/>
    <s v="2A Suffolk Road_x000d_Barnes_x000d_London_x000d_SW13 9PH_x000d_"/>
    <s v="Demolition of existing property and the construction of a new 4 bed house with basement with associated landscaping (bin and bike store)."/>
    <d v="2017-05-15T00:00:00"/>
    <d v="2018-07-02T00:00:00"/>
    <x v="1"/>
    <x v="0"/>
    <m/>
    <m/>
    <n v="522330"/>
    <n v="177038"/>
    <m/>
    <m/>
    <n v="2"/>
    <m/>
    <m/>
    <m/>
    <m/>
    <m/>
    <n v="2"/>
    <m/>
    <m/>
    <m/>
    <m/>
    <n v="1"/>
    <m/>
    <m/>
    <m/>
    <n v="1"/>
    <n v="0"/>
    <n v="0"/>
    <n v="-2"/>
    <n v="0"/>
    <n v="1"/>
    <n v="0"/>
    <n v="0"/>
    <n v="0"/>
    <n v="-1"/>
    <m/>
    <n v="0"/>
    <n v="-1"/>
    <n v="0"/>
    <n v="0"/>
    <n v="0"/>
    <n v="0"/>
    <n v="0"/>
    <n v="0"/>
    <n v="0"/>
    <n v="0"/>
    <n v="0"/>
    <n v="0"/>
    <n v="0"/>
    <s v="Barnes"/>
    <m/>
  </r>
  <r>
    <s v="16/4635/FUL"/>
    <s v="NEW"/>
    <m/>
    <s v="Land Rear Of 12 To 36_x000d_Vincam Close_x000d_Twickenham_x000d__x000d_"/>
    <s v="Construction of a three bedroom single storey dwelling with associated hard and soft landscaping, parking and access road (bollard lit)"/>
    <m/>
    <m/>
    <x v="2"/>
    <x v="0"/>
    <m/>
    <m/>
    <n v="513432"/>
    <n v="173849"/>
    <m/>
    <m/>
    <m/>
    <m/>
    <m/>
    <m/>
    <m/>
    <m/>
    <n v="0"/>
    <m/>
    <m/>
    <m/>
    <n v="1"/>
    <m/>
    <m/>
    <m/>
    <m/>
    <n v="1"/>
    <n v="0"/>
    <n v="0"/>
    <n v="0"/>
    <n v="1"/>
    <n v="0"/>
    <n v="0"/>
    <n v="0"/>
    <n v="0"/>
    <n v="1"/>
    <m/>
    <n v="0"/>
    <n v="0"/>
    <n v="0.33333333333333331"/>
    <n v="0.33333333333333331"/>
    <n v="0.33333333333333331"/>
    <n v="0"/>
    <n v="0"/>
    <s v="Y"/>
    <n v="0"/>
    <n v="0"/>
    <n v="0"/>
    <n v="0"/>
    <n v="0"/>
    <s v="Whitton"/>
    <m/>
  </r>
  <r>
    <s v="16/4669/FUL"/>
    <s v="CHU"/>
    <m/>
    <s v="42 George Street_x000d_Richmond_x000d_TW9 1HJ"/>
    <s v="Change of use of first and second floors from A1 ancillary to C3 residential to create 1 No. Studio apartment and 1 No. 2-bedroom apartment. First floor rear extension and alterations to fenestration."/>
    <m/>
    <d v="2018-04-18T00:00:00"/>
    <x v="1"/>
    <x v="0"/>
    <m/>
    <m/>
    <n v="517929"/>
    <n v="174954"/>
    <m/>
    <m/>
    <m/>
    <m/>
    <m/>
    <m/>
    <m/>
    <m/>
    <n v="0"/>
    <m/>
    <n v="1"/>
    <n v="1"/>
    <m/>
    <m/>
    <m/>
    <m/>
    <m/>
    <n v="2"/>
    <n v="0"/>
    <n v="1"/>
    <n v="1"/>
    <n v="0"/>
    <n v="0"/>
    <n v="0"/>
    <n v="0"/>
    <n v="0"/>
    <n v="2"/>
    <m/>
    <n v="0"/>
    <n v="2"/>
    <n v="0"/>
    <n v="0"/>
    <n v="0"/>
    <n v="0"/>
    <n v="0"/>
    <n v="0"/>
    <n v="0"/>
    <n v="0"/>
    <n v="0"/>
    <n v="0"/>
    <n v="0"/>
    <s v="South Richmond"/>
    <m/>
  </r>
  <r>
    <s v="16/4753/FUL"/>
    <s v="NEW"/>
    <m/>
    <s v="1 Royal Parade_x000d_Kew_x000d_Richmond_x000d_TW9 3QD_x000d_"/>
    <s v="Retrospective application for the variation to approved schemes 09/0110/FUL &amp; 14/2004/VRC comprising internal alterations to create  2 No. x one bedroom flats in addition to external alterations (AMENDED DESCRIPTION)"/>
    <d v="2015-03-13T00:00:00"/>
    <d v="2017-08-07T00:00:00"/>
    <x v="0"/>
    <x v="0"/>
    <m/>
    <m/>
    <n v="519097"/>
    <n v="176858"/>
    <m/>
    <m/>
    <m/>
    <m/>
    <m/>
    <m/>
    <m/>
    <m/>
    <n v="0"/>
    <m/>
    <n v="2"/>
    <m/>
    <m/>
    <m/>
    <m/>
    <m/>
    <m/>
    <n v="2"/>
    <n v="0"/>
    <n v="2"/>
    <n v="0"/>
    <n v="0"/>
    <n v="0"/>
    <n v="0"/>
    <n v="0"/>
    <n v="0"/>
    <n v="2"/>
    <m/>
    <n v="2"/>
    <n v="0"/>
    <n v="0"/>
    <n v="0"/>
    <n v="0"/>
    <n v="0"/>
    <n v="0"/>
    <n v="0"/>
    <n v="0"/>
    <n v="0"/>
    <n v="0"/>
    <n v="0"/>
    <n v="0"/>
    <s v="Kew"/>
    <m/>
  </r>
  <r>
    <s v="16/4772/GPD15"/>
    <s v="CHU"/>
    <s v="PA"/>
    <s v="52 - 64 Heath Road_x000d_Twickenham_x000d__x000d_"/>
    <s v="Change of use of first floor from B1 office use to C3 residential use comprising 9 units (8 x 1 bed and 1 x 2 bed flats)"/>
    <m/>
    <m/>
    <x v="2"/>
    <x v="0"/>
    <n v="9"/>
    <m/>
    <n v="515974"/>
    <n v="173142"/>
    <m/>
    <m/>
    <m/>
    <m/>
    <m/>
    <m/>
    <m/>
    <m/>
    <n v="0"/>
    <m/>
    <m/>
    <m/>
    <m/>
    <m/>
    <m/>
    <m/>
    <m/>
    <n v="0"/>
    <n v="0"/>
    <n v="0"/>
    <n v="0"/>
    <n v="0"/>
    <n v="0"/>
    <n v="0"/>
    <n v="0"/>
    <n v="0"/>
    <n v="9"/>
    <m/>
    <n v="0"/>
    <n v="4.5"/>
    <n v="4.5"/>
    <n v="0"/>
    <n v="0"/>
    <n v="0"/>
    <n v="0"/>
    <s v="Y"/>
    <n v="0"/>
    <n v="0"/>
    <n v="0"/>
    <n v="0"/>
    <n v="0"/>
    <s v="Twickenham Riverside"/>
    <m/>
  </r>
  <r>
    <s v="16/4794/FUL"/>
    <s v="EXT"/>
    <m/>
    <s v="Boatrace House_x000d_63 Mortlake High Street_x000d_Mortlake_x000d_London_x000d__x000d_"/>
    <s v="Erection of one additional storey to provide two residential units and alterations to the elevations of the building"/>
    <d v="2018-03-01T00:00:00"/>
    <m/>
    <x v="1"/>
    <x v="0"/>
    <m/>
    <m/>
    <n v="520696"/>
    <n v="175985"/>
    <m/>
    <m/>
    <m/>
    <m/>
    <m/>
    <m/>
    <m/>
    <m/>
    <n v="0"/>
    <m/>
    <m/>
    <n v="2"/>
    <m/>
    <m/>
    <m/>
    <m/>
    <m/>
    <n v="2"/>
    <n v="0"/>
    <n v="0"/>
    <n v="2"/>
    <n v="0"/>
    <n v="0"/>
    <n v="0"/>
    <n v="0"/>
    <n v="0"/>
    <n v="2"/>
    <m/>
    <n v="0"/>
    <n v="0"/>
    <n v="0.66666666666666663"/>
    <n v="0.66666666666666663"/>
    <n v="0.66666666666666663"/>
    <n v="0"/>
    <n v="0"/>
    <s v="Y"/>
    <n v="0"/>
    <n v="0"/>
    <n v="0"/>
    <n v="0"/>
    <n v="0"/>
    <s v="Mortlake and Barnes Common"/>
    <m/>
  </r>
  <r>
    <s v="16/4798/FUL"/>
    <s v="NEW"/>
    <m/>
    <s v="19 Stanley Road_x000d_East Sheen_x000d_London_x000d_SW14 7EB_x000d_"/>
    <s v="Demolition of existing dwelling and the construction of a 2.5/3-storey dwelling with basement including front and rear light well with walk-over covering. Additional construction of car port/storage building to rear of site including vehicular footwa"/>
    <d v="2017-11-01T00:00:00"/>
    <m/>
    <x v="1"/>
    <x v="0"/>
    <m/>
    <m/>
    <n v="519759"/>
    <n v="175240"/>
    <m/>
    <m/>
    <m/>
    <m/>
    <n v="1"/>
    <m/>
    <m/>
    <m/>
    <n v="1"/>
    <m/>
    <m/>
    <m/>
    <m/>
    <n v="1"/>
    <m/>
    <m/>
    <m/>
    <n v="1"/>
    <n v="0"/>
    <n v="0"/>
    <n v="0"/>
    <n v="0"/>
    <n v="0"/>
    <n v="0"/>
    <n v="0"/>
    <n v="0"/>
    <n v="0"/>
    <m/>
    <n v="0"/>
    <n v="0"/>
    <n v="0"/>
    <n v="0"/>
    <n v="0"/>
    <n v="0"/>
    <n v="0"/>
    <n v="0"/>
    <n v="0"/>
    <n v="0"/>
    <n v="0"/>
    <n v="0"/>
    <n v="0"/>
    <s v="East Sheen"/>
    <m/>
  </r>
  <r>
    <s v="16/4837/GPD15"/>
    <s v="CHU"/>
    <s v="PA"/>
    <s v="123 Station Road_x000d_Hampton_x000d_TW12 2AL_x000d_"/>
    <s v="Change of use of the rear offices at 123 Station Road from office use (class B1a) to residential (class C3) to provide 1 no. 4 bed dwellinghouse"/>
    <m/>
    <m/>
    <x v="2"/>
    <x v="0"/>
    <n v="1"/>
    <m/>
    <n v="513415"/>
    <n v="169760"/>
    <m/>
    <m/>
    <m/>
    <m/>
    <m/>
    <m/>
    <m/>
    <m/>
    <n v="0"/>
    <m/>
    <m/>
    <m/>
    <m/>
    <m/>
    <m/>
    <m/>
    <m/>
    <n v="0"/>
    <n v="0"/>
    <n v="0"/>
    <n v="0"/>
    <n v="0"/>
    <n v="0"/>
    <n v="0"/>
    <n v="0"/>
    <n v="0"/>
    <n v="1"/>
    <m/>
    <n v="0"/>
    <n v="0"/>
    <n v="0.33333333333333331"/>
    <n v="0.33333333333333331"/>
    <n v="0.33333333333333331"/>
    <n v="0"/>
    <n v="0"/>
    <s v="Y"/>
    <n v="0"/>
    <n v="0"/>
    <n v="0"/>
    <n v="0"/>
    <n v="0"/>
    <s v="Hampton"/>
    <m/>
  </r>
  <r>
    <s v="16/4894/ES191"/>
    <s v="CHU"/>
    <m/>
    <s v="6 North Road_x000d_Kew_x000d_TW9 4HA_x000d_"/>
    <s v="Establish use as 2 no. residential dwellings."/>
    <d v="2017-05-26T00:00:00"/>
    <d v="2017-05-26T00:00:00"/>
    <x v="0"/>
    <x v="0"/>
    <m/>
    <m/>
    <n v="519066"/>
    <n v="175770"/>
    <m/>
    <m/>
    <m/>
    <m/>
    <m/>
    <m/>
    <m/>
    <m/>
    <n v="0"/>
    <m/>
    <n v="2"/>
    <m/>
    <m/>
    <m/>
    <m/>
    <m/>
    <m/>
    <n v="2"/>
    <n v="0"/>
    <n v="2"/>
    <n v="0"/>
    <n v="0"/>
    <n v="0"/>
    <n v="0"/>
    <n v="0"/>
    <n v="0"/>
    <n v="2"/>
    <m/>
    <n v="2"/>
    <n v="0"/>
    <n v="0"/>
    <n v="0"/>
    <n v="0"/>
    <n v="0"/>
    <n v="0"/>
    <n v="0"/>
    <n v="0"/>
    <n v="0"/>
    <n v="0"/>
    <n v="0"/>
    <n v="0"/>
    <s v="Kew"/>
    <m/>
  </r>
  <r>
    <s v="16/4932/GPD15"/>
    <s v="CHU"/>
    <s v="PA"/>
    <s v="1 Mount Mews_x000d_Hampton_x000d_TW12 2SH_x000d_"/>
    <s v="Change of use from B1( office use) to C3 (residential - 2 x 2 bed self contained flats)"/>
    <m/>
    <m/>
    <x v="2"/>
    <x v="0"/>
    <n v="2"/>
    <m/>
    <n v="513973"/>
    <n v="169575"/>
    <m/>
    <m/>
    <m/>
    <m/>
    <m/>
    <m/>
    <m/>
    <m/>
    <n v="0"/>
    <m/>
    <m/>
    <m/>
    <m/>
    <m/>
    <m/>
    <m/>
    <m/>
    <n v="0"/>
    <n v="0"/>
    <n v="0"/>
    <n v="0"/>
    <n v="0"/>
    <n v="0"/>
    <n v="0"/>
    <n v="0"/>
    <n v="0"/>
    <n v="2"/>
    <m/>
    <n v="0"/>
    <n v="0"/>
    <n v="0.66666666666666663"/>
    <n v="0.66666666666666663"/>
    <n v="0.66666666666666663"/>
    <n v="0"/>
    <n v="0"/>
    <s v="Y"/>
    <n v="0"/>
    <n v="0"/>
    <n v="0"/>
    <n v="0"/>
    <n v="0"/>
    <s v="Hampton"/>
    <m/>
  </r>
  <r>
    <s v="17/0164/GPD15"/>
    <s v="CHU"/>
    <s v="PA"/>
    <s v="Ground Floor_x000d_101 Holly Road_x000d_Twickenham_x000d_TW1 4HQ_x000d_"/>
    <s v="Change of use of ground floor officer from B1(a) (Office) to C3 (residential) use to provide 1 no. 1 bed dwelling unit"/>
    <m/>
    <m/>
    <x v="2"/>
    <x v="0"/>
    <n v="1"/>
    <m/>
    <n v="516177"/>
    <n v="173221"/>
    <m/>
    <m/>
    <m/>
    <m/>
    <m/>
    <m/>
    <m/>
    <m/>
    <n v="0"/>
    <m/>
    <m/>
    <m/>
    <m/>
    <m/>
    <m/>
    <m/>
    <m/>
    <n v="0"/>
    <n v="0"/>
    <n v="0"/>
    <n v="0"/>
    <n v="0"/>
    <n v="0"/>
    <n v="0"/>
    <n v="0"/>
    <n v="0"/>
    <n v="1"/>
    <m/>
    <n v="0"/>
    <n v="0"/>
    <n v="0.33333333333333331"/>
    <n v="0.33333333333333331"/>
    <n v="0.33333333333333331"/>
    <n v="0"/>
    <n v="0"/>
    <s v="Y"/>
    <n v="0"/>
    <n v="0"/>
    <n v="0"/>
    <n v="0"/>
    <n v="0"/>
    <s v="Twickenham Riverside"/>
    <m/>
  </r>
  <r>
    <s v="17/0220/GPD15"/>
    <s v="CHU"/>
    <s v="PA"/>
    <s v="5 King Edward Mews_x000d_Barnes_x000d_London_x000d_SW13 9HD_x000d_"/>
    <s v="Change of use of ground floor office (use class B1(a)) to residential dwelling (use class C3)."/>
    <d v="2016-02-01T00:00:00"/>
    <m/>
    <x v="1"/>
    <x v="0"/>
    <n v="1"/>
    <m/>
    <n v="522197"/>
    <n v="176636"/>
    <m/>
    <m/>
    <m/>
    <m/>
    <m/>
    <m/>
    <m/>
    <m/>
    <n v="0"/>
    <m/>
    <n v="1"/>
    <m/>
    <m/>
    <m/>
    <m/>
    <m/>
    <m/>
    <n v="1"/>
    <n v="0"/>
    <n v="1"/>
    <n v="0"/>
    <n v="0"/>
    <n v="0"/>
    <n v="0"/>
    <n v="0"/>
    <n v="0"/>
    <n v="1"/>
    <m/>
    <n v="0"/>
    <n v="0"/>
    <n v="0.33333333333333331"/>
    <n v="0.33333333333333331"/>
    <n v="0.33333333333333331"/>
    <n v="0"/>
    <n v="0"/>
    <s v="Y"/>
    <n v="0"/>
    <n v="0"/>
    <n v="0"/>
    <n v="0"/>
    <n v="0"/>
    <s v="Barnes"/>
    <m/>
  </r>
  <r>
    <s v="17/0259/FUL"/>
    <s v="CHU"/>
    <m/>
    <s v="2 Queens Road_x000d_East Sheen_x000d_London_x000d_SW14 8PJ"/>
    <s v="Demolition of building and erection of new dwelling with basement."/>
    <d v="2018-04-01T00:00:00"/>
    <m/>
    <x v="2"/>
    <x v="0"/>
    <m/>
    <m/>
    <n v="520956"/>
    <n v="175694"/>
    <m/>
    <n v="1"/>
    <m/>
    <m/>
    <m/>
    <m/>
    <m/>
    <m/>
    <n v="1"/>
    <m/>
    <m/>
    <m/>
    <m/>
    <m/>
    <n v="1"/>
    <m/>
    <m/>
    <n v="1"/>
    <n v="0"/>
    <n v="-1"/>
    <n v="0"/>
    <n v="0"/>
    <n v="0"/>
    <n v="1"/>
    <n v="0"/>
    <n v="0"/>
    <n v="0"/>
    <m/>
    <n v="0"/>
    <n v="0"/>
    <n v="0"/>
    <n v="0"/>
    <n v="0"/>
    <n v="0"/>
    <n v="0"/>
    <n v="0"/>
    <n v="0"/>
    <n v="0"/>
    <n v="0"/>
    <n v="0"/>
    <n v="0"/>
    <s v="East Sheen"/>
    <m/>
  </r>
  <r>
    <s v="17/0323/FUL"/>
    <s v="NEW"/>
    <m/>
    <s v="Courtyard Apartments_x000d_70B Hampton Road_x000d_Teddington_x000d__x000d_"/>
    <s v="Erection of a three-storey building to provide  4 two-bedroom residential units (Class C3) separate refuse facilities and altered parking layout."/>
    <m/>
    <m/>
    <x v="2"/>
    <x v="0"/>
    <m/>
    <m/>
    <n v="514687"/>
    <n v="171290"/>
    <m/>
    <m/>
    <m/>
    <m/>
    <m/>
    <m/>
    <m/>
    <m/>
    <n v="0"/>
    <m/>
    <m/>
    <n v="4"/>
    <m/>
    <m/>
    <m/>
    <m/>
    <m/>
    <n v="4"/>
    <n v="0"/>
    <n v="0"/>
    <n v="4"/>
    <n v="0"/>
    <n v="0"/>
    <n v="0"/>
    <n v="0"/>
    <n v="0"/>
    <n v="4"/>
    <m/>
    <n v="0"/>
    <n v="0"/>
    <n v="1.3333333333333333"/>
    <n v="1.3333333333333333"/>
    <n v="1.3333333333333333"/>
    <n v="0"/>
    <n v="0"/>
    <s v="Y"/>
    <n v="0"/>
    <n v="0"/>
    <n v="0"/>
    <n v="0"/>
    <n v="0"/>
    <s v="Fulwell and Hampton Hill"/>
    <m/>
  </r>
  <r>
    <s v="17/0330/FUL"/>
    <s v="NEW"/>
    <m/>
    <s v="58 Munster Road_x000d_Teddington_x000d_TW11 9LL"/>
    <s v="1 no. 2 storey 6-bedroom dwellinghouse with rooms in the roof and 1 no. one storey with basement 5-bedroom dwelling house (following demolition of existing dwelling at No.58 Munster Road), and associated refuse/recycling store, cycle parking and park"/>
    <m/>
    <m/>
    <x v="2"/>
    <x v="0"/>
    <m/>
    <m/>
    <n v="517123"/>
    <n v="170663"/>
    <m/>
    <m/>
    <m/>
    <m/>
    <n v="1"/>
    <m/>
    <m/>
    <m/>
    <n v="1"/>
    <m/>
    <m/>
    <m/>
    <m/>
    <m/>
    <n v="1"/>
    <n v="1"/>
    <m/>
    <n v="2"/>
    <n v="0"/>
    <n v="0"/>
    <n v="0"/>
    <n v="0"/>
    <n v="-1"/>
    <n v="1"/>
    <n v="1"/>
    <n v="0"/>
    <n v="1"/>
    <m/>
    <n v="0"/>
    <n v="0"/>
    <n v="0.33333333333333331"/>
    <n v="0.33333333333333331"/>
    <n v="0.33333333333333331"/>
    <n v="0"/>
    <n v="0"/>
    <s v="Y"/>
    <n v="0"/>
    <n v="0"/>
    <n v="0"/>
    <n v="0"/>
    <n v="0"/>
    <s v="Hampton Wick"/>
    <m/>
  </r>
  <r>
    <s v="17/0341/GPD13"/>
    <s v="CHU"/>
    <s v="PA"/>
    <s v="Teddington Garden Centre_x000d_Station Road_x000d_Teddington_x000d_TW11 9AA_x000d_"/>
    <s v="Change of use from retail (Use Class A1) to 1 residential unit (Use Class C3) with associated cycle and refuse provision."/>
    <m/>
    <m/>
    <x v="2"/>
    <x v="0"/>
    <n v="1"/>
    <m/>
    <n v="516015"/>
    <n v="170858"/>
    <m/>
    <m/>
    <m/>
    <m/>
    <m/>
    <m/>
    <m/>
    <m/>
    <n v="0"/>
    <m/>
    <m/>
    <m/>
    <n v="1"/>
    <m/>
    <m/>
    <m/>
    <m/>
    <n v="1"/>
    <n v="0"/>
    <n v="0"/>
    <n v="0"/>
    <n v="1"/>
    <n v="0"/>
    <n v="0"/>
    <n v="0"/>
    <n v="0"/>
    <n v="1"/>
    <m/>
    <n v="0"/>
    <n v="0"/>
    <n v="0.33333333333333331"/>
    <n v="0.33333333333333331"/>
    <n v="0.33333333333333331"/>
    <n v="0"/>
    <n v="0"/>
    <s v="Y"/>
    <n v="0"/>
    <n v="0"/>
    <n v="0"/>
    <n v="0"/>
    <n v="0"/>
    <s v="Teddington"/>
    <m/>
  </r>
  <r>
    <s v="17/0346/FUL"/>
    <s v="CON"/>
    <m/>
    <s v="49 Manor Road_x000d_Richmond_x000d_TW9 1YA"/>
    <s v="Subdivision of house (C3) to form 2 no. 2-bed flats (C3), ground floor infill side extension, to the rear of property, with windows to north elevation and hip to gable roof extension, rear facing dormer, including 2 No. front facing rooflights, follo"/>
    <d v="2017-11-01T00:00:00"/>
    <m/>
    <x v="1"/>
    <x v="0"/>
    <m/>
    <m/>
    <n v="519014"/>
    <n v="175279"/>
    <m/>
    <m/>
    <m/>
    <m/>
    <n v="1"/>
    <m/>
    <m/>
    <m/>
    <n v="1"/>
    <m/>
    <m/>
    <n v="2"/>
    <m/>
    <m/>
    <m/>
    <m/>
    <m/>
    <n v="2"/>
    <n v="0"/>
    <n v="0"/>
    <n v="2"/>
    <n v="0"/>
    <n v="-1"/>
    <n v="0"/>
    <n v="0"/>
    <n v="0"/>
    <n v="1"/>
    <m/>
    <n v="0"/>
    <n v="0"/>
    <n v="0.33333333333333331"/>
    <n v="0.33333333333333331"/>
    <n v="0.33333333333333331"/>
    <n v="0"/>
    <n v="0"/>
    <s v="Y"/>
    <n v="0"/>
    <n v="0"/>
    <n v="0"/>
    <n v="0"/>
    <n v="0"/>
    <s v="North Richmond"/>
    <m/>
  </r>
  <r>
    <s v="17/0396/FUL"/>
    <s v="NEW"/>
    <m/>
    <s v="Garage Site_x000d_Craig Road_x000d_Ham_x000d__x000d_"/>
    <s v="Demolition of existing garages and creation of 3 x 1bed 2person flats and 1 x 2bed 3-person bungalow with associated parking and landscaping."/>
    <m/>
    <m/>
    <x v="2"/>
    <x v="1"/>
    <m/>
    <m/>
    <n v="517438"/>
    <n v="171815"/>
    <m/>
    <m/>
    <m/>
    <m/>
    <m/>
    <m/>
    <m/>
    <m/>
    <n v="0"/>
    <m/>
    <n v="3"/>
    <n v="1"/>
    <m/>
    <m/>
    <m/>
    <m/>
    <m/>
    <n v="4"/>
    <n v="0"/>
    <n v="3"/>
    <n v="1"/>
    <n v="0"/>
    <n v="0"/>
    <n v="0"/>
    <n v="0"/>
    <n v="0"/>
    <n v="4"/>
    <m/>
    <n v="0"/>
    <n v="0"/>
    <n v="1.3333333333333333"/>
    <n v="1.3333333333333333"/>
    <n v="1.3333333333333333"/>
    <n v="0"/>
    <n v="0"/>
    <s v="Y"/>
    <n v="0"/>
    <n v="0"/>
    <n v="0"/>
    <n v="0"/>
    <n v="0"/>
    <s v="Ham, Petersham and Richmond Riverside"/>
    <m/>
  </r>
  <r>
    <s v="17/0460/FUL"/>
    <s v="CON"/>
    <m/>
    <s v="45 Castelnau_x000d_Barnes_x000d_London_x000d_SW13 9RT"/>
    <s v="Reversion of 4no. flats to a single family dwellinghouse."/>
    <m/>
    <m/>
    <x v="2"/>
    <x v="0"/>
    <m/>
    <m/>
    <n v="522418"/>
    <n v="176934"/>
    <m/>
    <n v="3"/>
    <m/>
    <m/>
    <m/>
    <n v="1"/>
    <m/>
    <m/>
    <n v="4"/>
    <m/>
    <m/>
    <m/>
    <m/>
    <m/>
    <m/>
    <m/>
    <n v="1"/>
    <n v="1"/>
    <n v="0"/>
    <n v="-3"/>
    <n v="0"/>
    <n v="0"/>
    <n v="0"/>
    <n v="-1"/>
    <n v="0"/>
    <n v="1"/>
    <n v="-3"/>
    <m/>
    <n v="0"/>
    <n v="0"/>
    <n v="-1"/>
    <n v="-1"/>
    <n v="-1"/>
    <n v="0"/>
    <n v="0"/>
    <s v="Y"/>
    <n v="0"/>
    <n v="0"/>
    <n v="0"/>
    <n v="0"/>
    <n v="0"/>
    <s v="Barnes"/>
    <m/>
  </r>
  <r>
    <s v="17/0600/FUL"/>
    <s v="CHU"/>
    <m/>
    <s v="2-4 _x000d_Heath Road_x000d_Twickenham_x000d_TW1 4BZ"/>
    <s v="Change of use from existing open hall (D1) into 2 x residential apartments (C3). _x000d_"/>
    <m/>
    <m/>
    <x v="2"/>
    <x v="0"/>
    <m/>
    <m/>
    <n v="516126"/>
    <n v="173185"/>
    <m/>
    <m/>
    <m/>
    <m/>
    <m/>
    <m/>
    <m/>
    <m/>
    <n v="0"/>
    <m/>
    <n v="2"/>
    <m/>
    <m/>
    <m/>
    <m/>
    <m/>
    <m/>
    <n v="2"/>
    <n v="0"/>
    <n v="2"/>
    <n v="0"/>
    <n v="0"/>
    <n v="0"/>
    <n v="0"/>
    <n v="0"/>
    <n v="0"/>
    <n v="2"/>
    <m/>
    <n v="0"/>
    <n v="0"/>
    <n v="0.66666666666666663"/>
    <n v="0.66666666666666663"/>
    <n v="0.66666666666666663"/>
    <n v="0"/>
    <n v="0"/>
    <s v="Y"/>
    <n v="0"/>
    <n v="0"/>
    <n v="0"/>
    <n v="0"/>
    <n v="0"/>
    <s v="Twickenham Riverside"/>
    <m/>
  </r>
  <r>
    <s v="17/0691/FUL"/>
    <s v="CHU"/>
    <m/>
    <s v="46 High Street_x000d_Hampton Wick_x000d_Kingston Upon Thames_x000d_KT1 4DB_x000d_"/>
    <s v="Change of use of mixed use A1 (Retail)/C3 (Residential) premises to a ground floor unit providing a D1 use (Osteopathic, Physiotherapy, Massage and Acupuncture Services) and 1No. self contained 1-bedroom flat (C3 - Residential) on the upper levels (e"/>
    <m/>
    <d v="2018-02-01T00:00:00"/>
    <x v="0"/>
    <x v="0"/>
    <m/>
    <m/>
    <n v="517545"/>
    <n v="169583"/>
    <m/>
    <m/>
    <m/>
    <n v="1"/>
    <m/>
    <m/>
    <m/>
    <m/>
    <n v="1"/>
    <m/>
    <n v="1"/>
    <m/>
    <m/>
    <m/>
    <m/>
    <m/>
    <m/>
    <n v="1"/>
    <n v="0"/>
    <n v="1"/>
    <n v="0"/>
    <n v="-1"/>
    <n v="0"/>
    <n v="0"/>
    <n v="0"/>
    <n v="0"/>
    <n v="0"/>
    <m/>
    <n v="0"/>
    <n v="0"/>
    <n v="0"/>
    <n v="0"/>
    <n v="0"/>
    <n v="0"/>
    <n v="0"/>
    <n v="0"/>
    <n v="0"/>
    <n v="0"/>
    <n v="0"/>
    <n v="0"/>
    <n v="0"/>
    <s v="Hampton Wick"/>
    <m/>
  </r>
  <r>
    <s v="17/0733/FUL"/>
    <s v="CON"/>
    <m/>
    <s v="26 Colston Road_x000d_East Sheen_x000d_London_x000d_SW14 7PG"/>
    <s v="Alterations incorporating rear dormer, rooflights to front roofslope and external stairs to rear.  Alterations to create a 1-bed flat on the first floor, a 2-bed duplex flat on the second and third floor roof extension. Division of the rear roof terr"/>
    <m/>
    <m/>
    <x v="2"/>
    <x v="0"/>
    <m/>
    <m/>
    <n v="520325"/>
    <n v="175316"/>
    <m/>
    <m/>
    <m/>
    <n v="1"/>
    <m/>
    <m/>
    <m/>
    <m/>
    <n v="1"/>
    <m/>
    <n v="1"/>
    <n v="1"/>
    <m/>
    <m/>
    <m/>
    <m/>
    <m/>
    <n v="2"/>
    <n v="0"/>
    <n v="1"/>
    <n v="1"/>
    <n v="-1"/>
    <n v="0"/>
    <n v="0"/>
    <n v="0"/>
    <n v="0"/>
    <n v="1"/>
    <m/>
    <n v="0"/>
    <n v="0"/>
    <n v="0.33333333333333331"/>
    <n v="0.33333333333333331"/>
    <n v="0.33333333333333331"/>
    <n v="0"/>
    <n v="0"/>
    <s v="Y"/>
    <n v="0"/>
    <n v="0"/>
    <n v="0"/>
    <n v="0"/>
    <n v="0"/>
    <s v="East Sheen"/>
    <m/>
  </r>
  <r>
    <s v="17/0763/GPD15"/>
    <s v="CHU"/>
    <s v="PA"/>
    <s v="2 Archer Mews_x000d_Hampton Hill_x000d_TW12 1RN_x000d_"/>
    <s v="Change of use of B1 offices to C3 residential use (5 no. studio flats)"/>
    <m/>
    <m/>
    <x v="2"/>
    <x v="0"/>
    <n v="5"/>
    <m/>
    <n v="514279"/>
    <n v="170996"/>
    <m/>
    <m/>
    <m/>
    <m/>
    <m/>
    <m/>
    <m/>
    <m/>
    <n v="0"/>
    <m/>
    <n v="5"/>
    <m/>
    <m/>
    <m/>
    <m/>
    <m/>
    <m/>
    <n v="5"/>
    <n v="0"/>
    <n v="5"/>
    <n v="0"/>
    <n v="0"/>
    <n v="0"/>
    <n v="0"/>
    <n v="0"/>
    <n v="0"/>
    <n v="5"/>
    <m/>
    <n v="0"/>
    <n v="0"/>
    <n v="1.6666666666666667"/>
    <n v="1.6666666666666667"/>
    <n v="1.6666666666666667"/>
    <n v="0"/>
    <n v="0"/>
    <s v="Y"/>
    <n v="0"/>
    <n v="0"/>
    <n v="0"/>
    <n v="0"/>
    <n v="0"/>
    <s v="Fulwell and Hampton Hill"/>
    <m/>
  </r>
  <r>
    <s v="17/0774/GPD16"/>
    <s v="CHU"/>
    <s v="PA"/>
    <s v="2 - 3 Stable Mews_x000d_Twickenham_x000d__x000d_"/>
    <s v="Conversion of existing Coach houses from B8 (Storage) use to C3 (Residential) comprising two x 1 bedroom residential units."/>
    <m/>
    <m/>
    <x v="2"/>
    <x v="0"/>
    <n v="2"/>
    <m/>
    <n v="515790"/>
    <n v="173166"/>
    <m/>
    <m/>
    <m/>
    <m/>
    <m/>
    <m/>
    <m/>
    <m/>
    <n v="0"/>
    <m/>
    <n v="2"/>
    <m/>
    <m/>
    <m/>
    <m/>
    <m/>
    <m/>
    <n v="2"/>
    <n v="0"/>
    <n v="2"/>
    <n v="0"/>
    <n v="0"/>
    <n v="0"/>
    <n v="0"/>
    <n v="0"/>
    <n v="0"/>
    <n v="2"/>
    <m/>
    <n v="0"/>
    <n v="0"/>
    <n v="0.66666666666666663"/>
    <n v="0.66666666666666663"/>
    <n v="0.66666666666666663"/>
    <n v="0"/>
    <n v="0"/>
    <s v="Y"/>
    <n v="0"/>
    <n v="0"/>
    <n v="0"/>
    <n v="0"/>
    <n v="0"/>
    <s v="South Twickenham"/>
    <m/>
  </r>
  <r>
    <s v="17/0788/FUL"/>
    <s v="NEW"/>
    <m/>
    <s v="High Wigsell_x000d_35 Twickenham Road_x000d_Teddington_x000d__x000d_"/>
    <s v="Demolition of lock up garages to provide 1 no. detached 4 bedroom dwellinghouse with associated parking, cycle and refuse stores, new boundary fence and hard and soft landscaping."/>
    <m/>
    <m/>
    <x v="2"/>
    <x v="0"/>
    <m/>
    <m/>
    <n v="516399"/>
    <n v="171470"/>
    <m/>
    <m/>
    <m/>
    <m/>
    <m/>
    <m/>
    <m/>
    <m/>
    <n v="0"/>
    <m/>
    <m/>
    <m/>
    <m/>
    <n v="1"/>
    <m/>
    <m/>
    <m/>
    <n v="1"/>
    <n v="0"/>
    <n v="0"/>
    <n v="0"/>
    <n v="0"/>
    <n v="1"/>
    <n v="0"/>
    <n v="0"/>
    <n v="0"/>
    <n v="1"/>
    <m/>
    <n v="0"/>
    <n v="0"/>
    <n v="0.33333333333333331"/>
    <n v="0.33333333333333331"/>
    <n v="0.33333333333333331"/>
    <n v="0"/>
    <n v="0"/>
    <s v="Y"/>
    <n v="0"/>
    <n v="0"/>
    <n v="0"/>
    <n v="0"/>
    <n v="0"/>
    <s v="Teddington"/>
    <m/>
  </r>
  <r>
    <s v="17/0798/FUL"/>
    <s v="NEW"/>
    <m/>
    <s v="25 Cedar Avenue_x000d_Twickenham_x000d_TW2 7HD"/>
    <s v="Demolition of the existing detached bungalow and all outbuildings on site together with infill of the existing ponds to facilitate the construction of a pair of four bedroom semi-detached houses with associated boundary treatment, car parking, bin st"/>
    <m/>
    <m/>
    <x v="2"/>
    <x v="0"/>
    <m/>
    <m/>
    <n v="514058"/>
    <n v="174409"/>
    <m/>
    <m/>
    <m/>
    <m/>
    <n v="1"/>
    <m/>
    <m/>
    <m/>
    <n v="1"/>
    <m/>
    <m/>
    <m/>
    <m/>
    <n v="2"/>
    <m/>
    <m/>
    <m/>
    <n v="2"/>
    <n v="0"/>
    <n v="0"/>
    <n v="0"/>
    <n v="0"/>
    <n v="1"/>
    <n v="0"/>
    <n v="0"/>
    <n v="0"/>
    <n v="1"/>
    <m/>
    <n v="0"/>
    <n v="0"/>
    <n v="0.33333333333333331"/>
    <n v="0.33333333333333331"/>
    <n v="0.33333333333333331"/>
    <n v="0"/>
    <n v="0"/>
    <s v="Y"/>
    <n v="0"/>
    <n v="0"/>
    <n v="0"/>
    <n v="0"/>
    <n v="0"/>
    <s v="Whitton"/>
    <m/>
  </r>
  <r>
    <s v="17/0908/FUL"/>
    <s v="EXT"/>
    <m/>
    <s v="224 - 226 Hampton Road_x000d_Twickenham_x000d__x000d_"/>
    <s v="Proposed two storey side/rear extension, single storey front and rear extensions and basement level to facilitate the provision of 137.5sqm additional A1(retail) floorspace to existing ground floor A1 retail store (no. 226) and internal reconfigurati"/>
    <d v="2018-01-15T00:00:00"/>
    <m/>
    <x v="1"/>
    <x v="0"/>
    <m/>
    <m/>
    <n v="514717"/>
    <n v="172101"/>
    <m/>
    <m/>
    <n v="2"/>
    <m/>
    <m/>
    <m/>
    <m/>
    <m/>
    <n v="2"/>
    <m/>
    <m/>
    <n v="3"/>
    <m/>
    <m/>
    <m/>
    <m/>
    <m/>
    <n v="3"/>
    <n v="0"/>
    <n v="0"/>
    <n v="1"/>
    <n v="0"/>
    <n v="0"/>
    <n v="0"/>
    <n v="0"/>
    <n v="0"/>
    <n v="1"/>
    <m/>
    <n v="0"/>
    <n v="0"/>
    <n v="0.33333333333333331"/>
    <n v="0.33333333333333331"/>
    <n v="0.33333333333333331"/>
    <n v="0"/>
    <n v="0"/>
    <s v="Y"/>
    <n v="0"/>
    <n v="0"/>
    <n v="0"/>
    <n v="0"/>
    <n v="0"/>
    <s v="West Twickenham"/>
    <m/>
  </r>
  <r>
    <s v="17/0954/ES191"/>
    <s v="CON"/>
    <m/>
    <s v="8 Stanley Gardens Road_x000d_Teddington_x000d__x000d_"/>
    <s v="Use of ground floor as an independent flat (Use class C3)."/>
    <m/>
    <d v="2017-05-12T00:00:00"/>
    <x v="0"/>
    <x v="0"/>
    <m/>
    <m/>
    <n v="515195"/>
    <n v="171442"/>
    <m/>
    <m/>
    <m/>
    <n v="1"/>
    <m/>
    <m/>
    <m/>
    <m/>
    <n v="1"/>
    <m/>
    <n v="1"/>
    <n v="1"/>
    <m/>
    <m/>
    <m/>
    <m/>
    <m/>
    <n v="2"/>
    <n v="0"/>
    <n v="1"/>
    <n v="1"/>
    <n v="-1"/>
    <n v="0"/>
    <n v="0"/>
    <n v="0"/>
    <n v="0"/>
    <n v="1"/>
    <m/>
    <n v="1"/>
    <n v="0"/>
    <n v="0"/>
    <n v="0"/>
    <n v="0"/>
    <n v="0"/>
    <n v="0"/>
    <n v="0"/>
    <n v="0"/>
    <n v="0"/>
    <n v="0"/>
    <n v="0"/>
    <n v="0"/>
    <s v="Fulwell and Hampton Hill"/>
    <m/>
  </r>
  <r>
    <s v="17/0956/FUL"/>
    <s v="NEW"/>
    <m/>
    <s v="Rear Of_x000d_74 Church Road_x000d_Barnes_x000d_London_x000d_SW13 0DQ_x000d_"/>
    <s v="Proposed demolition of existing buildings and erection of residential-led mixed-use development and associated works."/>
    <m/>
    <m/>
    <x v="2"/>
    <x v="0"/>
    <m/>
    <m/>
    <n v="522302"/>
    <n v="176537"/>
    <m/>
    <m/>
    <m/>
    <m/>
    <m/>
    <m/>
    <m/>
    <m/>
    <n v="0"/>
    <m/>
    <n v="2"/>
    <n v="4"/>
    <m/>
    <m/>
    <m/>
    <m/>
    <m/>
    <n v="6"/>
    <n v="0"/>
    <n v="2"/>
    <n v="4"/>
    <n v="0"/>
    <n v="0"/>
    <n v="0"/>
    <n v="0"/>
    <n v="0"/>
    <n v="6"/>
    <m/>
    <n v="0"/>
    <n v="0"/>
    <n v="2"/>
    <n v="2"/>
    <n v="2"/>
    <n v="0"/>
    <n v="0"/>
    <s v="Y"/>
    <n v="0"/>
    <n v="0"/>
    <n v="0"/>
    <n v="0"/>
    <n v="0"/>
    <s v="Barnes"/>
    <m/>
  </r>
  <r>
    <s v="17/0968/FUL"/>
    <s v="CHU"/>
    <m/>
    <s v="1 Palace Gate_x000d_Hampton Court Road_x000d_Hampton_x000d_East Molesey_x000d_KT8 9BN_x000d_"/>
    <s v="Change of use of part ground floor (stair access) and first floor from B1a(Office) to C3 (residential) use and change of use of part ground floor from A1(retail) to C3(residential).  Replacement door and window on ground floor side elevatio and insta"/>
    <d v="2017-11-01T00:00:00"/>
    <d v="2018-06-30T00:00:00"/>
    <x v="1"/>
    <x v="0"/>
    <m/>
    <m/>
    <n v="515409"/>
    <n v="168615"/>
    <m/>
    <m/>
    <m/>
    <m/>
    <m/>
    <m/>
    <m/>
    <m/>
    <n v="0"/>
    <m/>
    <m/>
    <m/>
    <n v="1"/>
    <m/>
    <m/>
    <m/>
    <m/>
    <n v="1"/>
    <n v="0"/>
    <n v="0"/>
    <n v="0"/>
    <n v="1"/>
    <n v="0"/>
    <n v="0"/>
    <n v="0"/>
    <n v="0"/>
    <n v="1"/>
    <m/>
    <n v="0"/>
    <n v="1"/>
    <n v="0"/>
    <n v="0"/>
    <n v="0"/>
    <n v="0"/>
    <n v="0"/>
    <n v="0"/>
    <n v="0"/>
    <n v="0"/>
    <n v="0"/>
    <n v="0"/>
    <n v="0"/>
    <s v="Hampton"/>
    <m/>
  </r>
  <r>
    <s v="17/1072/FUL"/>
    <s v="EXT"/>
    <m/>
    <s v="422 Upper Richmond Road West_x000d_East Sheen_x000d_London_x000d__x000d_"/>
    <s v="Extension and alterations to existing 2 no. retail units and 1 no. 3-bedroom residential unit to provide 1 no. A1/A2/B1 unit and 4 no. residential units, including provision of lower ground floor level and rear dormers."/>
    <m/>
    <m/>
    <x v="2"/>
    <x v="0"/>
    <m/>
    <m/>
    <n v="519849"/>
    <n v="175357"/>
    <m/>
    <m/>
    <m/>
    <n v="1"/>
    <m/>
    <m/>
    <m/>
    <m/>
    <n v="1"/>
    <m/>
    <n v="1"/>
    <n v="1"/>
    <m/>
    <m/>
    <m/>
    <m/>
    <m/>
    <n v="2"/>
    <n v="0"/>
    <n v="1"/>
    <n v="1"/>
    <n v="-1"/>
    <n v="0"/>
    <n v="0"/>
    <n v="0"/>
    <n v="0"/>
    <n v="1"/>
    <m/>
    <n v="0"/>
    <n v="0"/>
    <n v="0.33333333333333331"/>
    <n v="0.33333333333333331"/>
    <n v="0.33333333333333331"/>
    <n v="0"/>
    <n v="0"/>
    <s v="Y"/>
    <n v="0"/>
    <n v="0"/>
    <n v="0"/>
    <n v="0"/>
    <n v="0"/>
    <s v="North Richmond"/>
    <m/>
  </r>
  <r>
    <s v="17/1139/GPD15"/>
    <s v="CHU"/>
    <s v="PA"/>
    <s v="108 Sherland Road_x000d_Twickenham_x000d_TW1 4HD_x000d_"/>
    <s v="Change of use of property from B1a (office use) to C3 (residential) to provide 1 no. 4 bedroom dwellinghouse"/>
    <m/>
    <m/>
    <x v="2"/>
    <x v="0"/>
    <n v="1"/>
    <m/>
    <n v="516024"/>
    <n v="173277"/>
    <m/>
    <m/>
    <m/>
    <m/>
    <m/>
    <m/>
    <m/>
    <m/>
    <n v="0"/>
    <m/>
    <m/>
    <m/>
    <m/>
    <n v="1"/>
    <m/>
    <m/>
    <m/>
    <n v="1"/>
    <n v="0"/>
    <n v="0"/>
    <n v="0"/>
    <n v="0"/>
    <n v="1"/>
    <n v="0"/>
    <n v="0"/>
    <n v="0"/>
    <n v="1"/>
    <m/>
    <n v="0"/>
    <n v="0"/>
    <n v="0.33333333333333331"/>
    <n v="0.33333333333333331"/>
    <n v="0.33333333333333331"/>
    <n v="0"/>
    <n v="0"/>
    <s v="Y"/>
    <n v="0"/>
    <n v="0"/>
    <n v="0"/>
    <n v="0"/>
    <n v="0"/>
    <s v="Twickenham Riverside"/>
    <m/>
  </r>
  <r>
    <s v="17/1207/FUL"/>
    <s v="NEW"/>
    <m/>
    <s v="12 Princes Road_x000d_Kew_x000d_Richmond_x000d_TW9 3HP_x000d_"/>
    <s v="Redevelopment comprising ground floor Change of Use from MOT garage (B2) to a Dental Surgery (D1) and Office (B1); and replacement (over) of 1 no. 2-bed flat with 3 no. 2-bed flats; and associated landscaping."/>
    <m/>
    <m/>
    <x v="2"/>
    <x v="0"/>
    <m/>
    <m/>
    <n v="518953"/>
    <n v="176997"/>
    <m/>
    <m/>
    <n v="1"/>
    <m/>
    <m/>
    <m/>
    <m/>
    <m/>
    <n v="1"/>
    <m/>
    <m/>
    <n v="3"/>
    <m/>
    <m/>
    <m/>
    <m/>
    <m/>
    <n v="3"/>
    <n v="0"/>
    <n v="0"/>
    <n v="2"/>
    <n v="0"/>
    <n v="0"/>
    <n v="0"/>
    <n v="0"/>
    <n v="0"/>
    <n v="2"/>
    <m/>
    <n v="0"/>
    <n v="0"/>
    <n v="0.66666666666666663"/>
    <n v="0.66666666666666663"/>
    <n v="0.66666666666666663"/>
    <n v="0"/>
    <n v="0"/>
    <s v="Y"/>
    <n v="0"/>
    <n v="0"/>
    <n v="0"/>
    <n v="0"/>
    <n v="0"/>
    <s v="Kew"/>
    <m/>
  </r>
  <r>
    <s v="17/1285/GPD15"/>
    <s v="CHU"/>
    <s v="PA"/>
    <s v="First Floor_x000d_300 - 302 Sandycombe Road_x000d_Richmond_x000d__x000d_"/>
    <s v="Change of use from B1 office to C3 residential."/>
    <m/>
    <m/>
    <x v="2"/>
    <x v="0"/>
    <n v="2"/>
    <m/>
    <n v="519061"/>
    <n v="176662"/>
    <m/>
    <m/>
    <m/>
    <m/>
    <m/>
    <m/>
    <m/>
    <m/>
    <n v="0"/>
    <m/>
    <m/>
    <m/>
    <m/>
    <m/>
    <m/>
    <m/>
    <m/>
    <n v="0"/>
    <n v="0"/>
    <n v="0"/>
    <n v="0"/>
    <n v="0"/>
    <n v="0"/>
    <n v="0"/>
    <n v="0"/>
    <n v="0"/>
    <n v="2"/>
    <m/>
    <n v="0"/>
    <n v="0"/>
    <n v="0.66666666666666663"/>
    <n v="0.66666666666666663"/>
    <n v="0.66666666666666663"/>
    <n v="0"/>
    <n v="0"/>
    <s v="Y"/>
    <n v="0"/>
    <n v="0"/>
    <n v="0"/>
    <n v="0"/>
    <n v="0"/>
    <s v="Kew"/>
    <m/>
  </r>
  <r>
    <s v="17/1286/VRC"/>
    <s v="NEW"/>
    <m/>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0"/>
    <m/>
    <m/>
    <n v="516802"/>
    <n v="171333"/>
    <m/>
    <m/>
    <m/>
    <m/>
    <m/>
    <m/>
    <m/>
    <m/>
    <n v="0"/>
    <m/>
    <n v="52"/>
    <n v="79"/>
    <n v="85"/>
    <n v="6"/>
    <m/>
    <m/>
    <m/>
    <n v="222"/>
    <n v="0"/>
    <n v="52"/>
    <n v="79"/>
    <n v="85"/>
    <n v="6"/>
    <n v="0"/>
    <n v="0"/>
    <n v="0"/>
    <n v="222"/>
    <m/>
    <n v="0"/>
    <n v="0"/>
    <n v="0"/>
    <n v="74"/>
    <n v="74"/>
    <n v="74"/>
    <n v="0"/>
    <s v="Y"/>
    <n v="0"/>
    <n v="0"/>
    <n v="0"/>
    <n v="0"/>
    <n v="0"/>
    <s v="Teddington"/>
    <m/>
  </r>
  <r>
    <s v="17/1286/VRC"/>
    <s v="NEW"/>
    <m/>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1"/>
    <m/>
    <m/>
    <n v="516802"/>
    <n v="171333"/>
    <m/>
    <m/>
    <m/>
    <m/>
    <m/>
    <m/>
    <m/>
    <m/>
    <n v="0"/>
    <m/>
    <n v="4"/>
    <n v="11"/>
    <m/>
    <m/>
    <m/>
    <m/>
    <m/>
    <n v="15"/>
    <n v="0"/>
    <n v="4"/>
    <n v="11"/>
    <n v="0"/>
    <n v="0"/>
    <n v="0"/>
    <n v="0"/>
    <n v="0"/>
    <n v="15"/>
    <m/>
    <n v="0"/>
    <n v="0"/>
    <n v="0"/>
    <n v="7.5"/>
    <n v="7.5"/>
    <n v="0"/>
    <n v="0"/>
    <s v="Y"/>
    <n v="0"/>
    <n v="0"/>
    <n v="0"/>
    <n v="0"/>
    <n v="0"/>
    <s v="Teddington"/>
    <m/>
  </r>
  <r>
    <s v="17/1331/FUL"/>
    <s v="NEW"/>
    <m/>
    <s v="56 Coval Road_x000d_East Sheen_x000d_London_x000d_SW14 7RL_x000d_"/>
    <s v="Application for the creation of a new single three storey family dwelling."/>
    <d v="2018-04-09T00:00:00"/>
    <d v="2018-08-31T00:00:00"/>
    <x v="2"/>
    <x v="0"/>
    <m/>
    <m/>
    <n v="520049"/>
    <n v="175295"/>
    <m/>
    <m/>
    <m/>
    <m/>
    <m/>
    <m/>
    <m/>
    <m/>
    <n v="0"/>
    <m/>
    <m/>
    <m/>
    <n v="1"/>
    <m/>
    <m/>
    <m/>
    <m/>
    <n v="1"/>
    <n v="0"/>
    <n v="0"/>
    <n v="0"/>
    <n v="1"/>
    <n v="0"/>
    <n v="0"/>
    <n v="0"/>
    <n v="0"/>
    <n v="1"/>
    <m/>
    <n v="0"/>
    <n v="1"/>
    <n v="0"/>
    <n v="0"/>
    <n v="0"/>
    <n v="0"/>
    <n v="0"/>
    <n v="0"/>
    <n v="0"/>
    <n v="0"/>
    <n v="0"/>
    <n v="0"/>
    <n v="0"/>
    <s v="East Sheen"/>
    <m/>
  </r>
  <r>
    <s v="17/1371/FUL"/>
    <s v="CHU"/>
    <m/>
    <s v="2A Talbot Road_x000d_Isleworth_x000d_TW7 7HH"/>
    <s v="Change of use from B1(a) business use into a live/work (C3/B1 mixed use) unit."/>
    <m/>
    <m/>
    <x v="2"/>
    <x v="0"/>
    <m/>
    <m/>
    <n v="516541"/>
    <n v="175254"/>
    <m/>
    <m/>
    <m/>
    <m/>
    <m/>
    <m/>
    <m/>
    <m/>
    <n v="0"/>
    <m/>
    <m/>
    <n v="1"/>
    <m/>
    <m/>
    <m/>
    <m/>
    <m/>
    <n v="1"/>
    <n v="0"/>
    <n v="0"/>
    <n v="1"/>
    <n v="0"/>
    <n v="0"/>
    <n v="0"/>
    <n v="0"/>
    <n v="0"/>
    <n v="1"/>
    <m/>
    <n v="0"/>
    <n v="0"/>
    <n v="0.33333333333333331"/>
    <n v="0.33333333333333331"/>
    <n v="0.33333333333333331"/>
    <n v="0"/>
    <n v="0"/>
    <s v="Y"/>
    <n v="0"/>
    <n v="0"/>
    <n v="0"/>
    <n v="0"/>
    <n v="0"/>
    <s v="St. Margarets and North Twickenham"/>
    <m/>
  </r>
  <r>
    <s v="17/1534/FUL"/>
    <s v="CHU"/>
    <m/>
    <s v="The Bugalow Oldfield Centre _x000d_Oldfield Road_x000d_Hampton_x000d_TW12 2HP"/>
    <s v="Temporary change of use from residential (use class C3) to a community centre (use class D2) (temporary use for 2 years)."/>
    <m/>
    <m/>
    <x v="2"/>
    <x v="0"/>
    <m/>
    <m/>
    <n v="512735"/>
    <n v="169696"/>
    <m/>
    <m/>
    <n v="1"/>
    <m/>
    <m/>
    <m/>
    <m/>
    <m/>
    <n v="1"/>
    <m/>
    <m/>
    <m/>
    <m/>
    <m/>
    <m/>
    <m/>
    <m/>
    <n v="0"/>
    <n v="0"/>
    <n v="0"/>
    <n v="-1"/>
    <n v="0"/>
    <n v="0"/>
    <n v="0"/>
    <n v="0"/>
    <n v="0"/>
    <n v="-1"/>
    <m/>
    <n v="0"/>
    <n v="0"/>
    <n v="-0.33333333333333331"/>
    <n v="-0.33333333333333331"/>
    <n v="-0.33333333333333331"/>
    <n v="0"/>
    <n v="0"/>
    <s v="Y"/>
    <n v="0"/>
    <n v="0"/>
    <n v="0"/>
    <n v="0"/>
    <n v="0"/>
    <s v="Hampton"/>
    <s v="Y"/>
  </r>
  <r>
    <s v="17/1547/FUL"/>
    <s v="MIX"/>
    <m/>
    <s v="103A High Street_x000d_Whitton_x000d_Twickenham_x000d_TW2 7LD_x000d_"/>
    <s v="Additional mansard roof extension and alterations to front elevation to create new separate access from High Street to facilitate the conversion of existing 3 Bed maisonette into 3x 1bedroom 1 Person flats.  Change of use of part ground floor from ba"/>
    <m/>
    <d v="2018-03-01T00:00:00"/>
    <x v="0"/>
    <x v="0"/>
    <m/>
    <m/>
    <n v="514231"/>
    <n v="173651"/>
    <m/>
    <m/>
    <m/>
    <m/>
    <n v="1"/>
    <m/>
    <m/>
    <m/>
    <n v="1"/>
    <m/>
    <n v="3"/>
    <m/>
    <m/>
    <m/>
    <m/>
    <m/>
    <m/>
    <n v="3"/>
    <n v="0"/>
    <n v="3"/>
    <n v="0"/>
    <n v="0"/>
    <n v="-1"/>
    <n v="0"/>
    <n v="0"/>
    <n v="0"/>
    <n v="2"/>
    <m/>
    <n v="2"/>
    <n v="0"/>
    <n v="0"/>
    <n v="0"/>
    <n v="0"/>
    <n v="0"/>
    <n v="0"/>
    <n v="0"/>
    <n v="0"/>
    <n v="0"/>
    <n v="0"/>
    <n v="0"/>
    <n v="0"/>
    <s v="Whitton"/>
    <m/>
  </r>
  <r>
    <s v="17/1741/FUL"/>
    <s v="EXT"/>
    <m/>
    <s v="1 Victoria Villas_x000d_Richmond_x000d__x000d_"/>
    <s v="Erection of a single storey roof extension to create a new two bedroom flat on Fourth floor of existing building."/>
    <d v="2017-12-04T00:00:00"/>
    <d v="2018-03-01T00:00:00"/>
    <x v="0"/>
    <x v="0"/>
    <m/>
    <m/>
    <n v="518794"/>
    <n v="175433"/>
    <m/>
    <m/>
    <m/>
    <m/>
    <m/>
    <m/>
    <m/>
    <m/>
    <n v="0"/>
    <m/>
    <m/>
    <n v="1"/>
    <m/>
    <m/>
    <m/>
    <m/>
    <m/>
    <n v="1"/>
    <n v="0"/>
    <n v="0"/>
    <n v="1"/>
    <n v="0"/>
    <n v="0"/>
    <n v="0"/>
    <n v="0"/>
    <n v="0"/>
    <n v="1"/>
    <m/>
    <n v="1"/>
    <n v="0"/>
    <n v="0"/>
    <n v="0"/>
    <n v="0"/>
    <n v="0"/>
    <n v="0"/>
    <n v="0"/>
    <n v="0"/>
    <n v="0"/>
    <n v="0"/>
    <n v="0"/>
    <n v="0"/>
    <s v="North Richmond"/>
    <m/>
  </r>
  <r>
    <s v="17/1784/FUL"/>
    <s v="CHU"/>
    <m/>
    <s v="57 Kew Road_x000d_Richmond_x000d_TW9 2NQ"/>
    <s v="Change of Use of Ground Floor from Class A5 (hot food takeaway) to Class A1 (Retail) and Change of Use of First and Second Floors from Class A5 (hot food takeaway) to Class C3 (Residential), with alterations to shopfront."/>
    <d v="2017-12-01T00:00:00"/>
    <d v="2018-01-19T00:00:00"/>
    <x v="0"/>
    <x v="0"/>
    <m/>
    <m/>
    <n v="518118"/>
    <n v="175308"/>
    <m/>
    <m/>
    <m/>
    <m/>
    <m/>
    <m/>
    <m/>
    <m/>
    <n v="0"/>
    <m/>
    <n v="1"/>
    <m/>
    <m/>
    <m/>
    <m/>
    <m/>
    <m/>
    <n v="1"/>
    <n v="0"/>
    <n v="1"/>
    <n v="0"/>
    <n v="0"/>
    <n v="0"/>
    <n v="0"/>
    <n v="0"/>
    <n v="0"/>
    <n v="1"/>
    <m/>
    <n v="1"/>
    <n v="0"/>
    <n v="0"/>
    <n v="0"/>
    <n v="0"/>
    <n v="0"/>
    <n v="0"/>
    <n v="0"/>
    <n v="0"/>
    <n v="0"/>
    <n v="0"/>
    <n v="0"/>
    <n v="0"/>
    <s v="South Richmond"/>
    <m/>
  </r>
  <r>
    <s v="17/1971/FUL"/>
    <s v="NEW"/>
    <m/>
    <s v="59 Ham Street_x000d_Ham_x000d_Richmond_x000d_TW10 7HR_x000d_"/>
    <s v="Demolition of the existing bungalow (C3) and the erection of a pair of semi-detached dwellings with associated landscaping and off-street parking."/>
    <d v="2018-03-01T00:00:00"/>
    <m/>
    <x v="1"/>
    <x v="0"/>
    <m/>
    <m/>
    <n v="517346"/>
    <n v="172308"/>
    <m/>
    <m/>
    <n v="1"/>
    <m/>
    <m/>
    <m/>
    <m/>
    <m/>
    <n v="1"/>
    <m/>
    <m/>
    <m/>
    <m/>
    <n v="2"/>
    <m/>
    <m/>
    <m/>
    <n v="2"/>
    <n v="0"/>
    <n v="0"/>
    <n v="-1"/>
    <n v="0"/>
    <n v="2"/>
    <n v="0"/>
    <n v="0"/>
    <n v="0"/>
    <n v="1"/>
    <m/>
    <n v="0"/>
    <n v="1"/>
    <n v="0"/>
    <n v="0"/>
    <n v="0"/>
    <n v="0"/>
    <n v="0"/>
    <n v="0"/>
    <n v="0"/>
    <n v="0"/>
    <n v="0"/>
    <n v="0"/>
    <n v="0"/>
    <s v="Ham, Petersham and Richmond Riverside"/>
    <m/>
  </r>
  <r>
    <s v="17/1996/FUL"/>
    <s v="NEW"/>
    <m/>
    <s v="49 Clifford Avenue_x000d_East Sheen_x000d_London_x000d_SW14 7BW"/>
    <s v="Demolition of existing outbuildings and construction of 2 No. detached dwellinghouses."/>
    <m/>
    <m/>
    <x v="2"/>
    <x v="0"/>
    <m/>
    <m/>
    <n v="519840"/>
    <n v="175428"/>
    <m/>
    <m/>
    <m/>
    <m/>
    <m/>
    <m/>
    <m/>
    <m/>
    <n v="0"/>
    <m/>
    <m/>
    <m/>
    <m/>
    <n v="2"/>
    <m/>
    <m/>
    <m/>
    <n v="2"/>
    <n v="0"/>
    <n v="0"/>
    <n v="0"/>
    <n v="0"/>
    <n v="2"/>
    <n v="0"/>
    <n v="0"/>
    <n v="0"/>
    <n v="2"/>
    <m/>
    <n v="0"/>
    <n v="0"/>
    <n v="0.66666666666666663"/>
    <n v="0.66666666666666663"/>
    <n v="0.66666666666666663"/>
    <n v="0"/>
    <n v="0"/>
    <s v="Y"/>
    <n v="0"/>
    <n v="0"/>
    <n v="0"/>
    <n v="0"/>
    <n v="0"/>
    <s v="North Richmond"/>
    <m/>
  </r>
  <r>
    <s v="17/2181/GPD15"/>
    <s v="CHU"/>
    <s v="PA"/>
    <s v="Claridge House_x000d_29 Barnes High Street_x000d_Barnes_x000d_London_x000d_SW13 9LW_x000d_"/>
    <s v="Change from B1 office use into C3 residential use comprising 2 no. 2 bedroom flats."/>
    <d v="2018-03-01T00:00:00"/>
    <m/>
    <x v="1"/>
    <x v="0"/>
    <n v="2"/>
    <m/>
    <n v="521610"/>
    <n v="176396"/>
    <m/>
    <m/>
    <m/>
    <m/>
    <m/>
    <m/>
    <m/>
    <m/>
    <n v="0"/>
    <m/>
    <m/>
    <n v="2"/>
    <m/>
    <m/>
    <m/>
    <m/>
    <m/>
    <n v="2"/>
    <n v="0"/>
    <n v="0"/>
    <n v="2"/>
    <n v="0"/>
    <n v="0"/>
    <n v="0"/>
    <n v="0"/>
    <n v="0"/>
    <n v="2"/>
    <m/>
    <n v="0"/>
    <n v="0"/>
    <n v="0.66666666666666663"/>
    <n v="0.66666666666666663"/>
    <n v="0.66666666666666663"/>
    <n v="0"/>
    <n v="0"/>
    <s v="Y"/>
    <n v="0"/>
    <n v="0"/>
    <n v="0"/>
    <n v="0"/>
    <n v="0"/>
    <s v="Mortlake and Barnes Common"/>
    <m/>
  </r>
  <r>
    <s v="17/2523/FUL"/>
    <s v="CON"/>
    <m/>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m/>
    <x v="1"/>
    <x v="0"/>
    <m/>
    <m/>
    <n v="521341"/>
    <n v="175789"/>
    <m/>
    <m/>
    <m/>
    <m/>
    <m/>
    <m/>
    <m/>
    <n v="1"/>
    <n v="1"/>
    <m/>
    <n v="3"/>
    <n v="1"/>
    <n v="1"/>
    <m/>
    <m/>
    <m/>
    <m/>
    <n v="5"/>
    <n v="0"/>
    <n v="3"/>
    <n v="1"/>
    <n v="1"/>
    <n v="0"/>
    <n v="0"/>
    <n v="0"/>
    <n v="-1"/>
    <n v="4"/>
    <m/>
    <n v="0"/>
    <n v="0"/>
    <n v="1.3333333333333333"/>
    <n v="1.3333333333333333"/>
    <n v="1.3333333333333333"/>
    <n v="0"/>
    <n v="0"/>
    <s v="Y"/>
    <n v="0"/>
    <n v="0"/>
    <n v="0"/>
    <n v="0"/>
    <n v="0"/>
    <s v="Mortlake and Barnes Common"/>
    <m/>
  </r>
  <r>
    <s v="17/2532/GPD15"/>
    <s v="CHU"/>
    <s v="PA"/>
    <s v="The Coach House_x000d_273A Sandycombe Road_x000d_Richmond_x000d_TW9 3LU_x000d_"/>
    <s v="Prior approval for the change of use from office B1(a) to residential (C3) in the form of 5 no. units."/>
    <m/>
    <m/>
    <x v="2"/>
    <x v="0"/>
    <n v="5"/>
    <m/>
    <n v="519113"/>
    <n v="176411"/>
    <m/>
    <m/>
    <m/>
    <m/>
    <m/>
    <m/>
    <m/>
    <m/>
    <n v="0"/>
    <m/>
    <n v="5"/>
    <m/>
    <m/>
    <m/>
    <m/>
    <m/>
    <m/>
    <n v="5"/>
    <n v="0"/>
    <n v="5"/>
    <n v="0"/>
    <n v="0"/>
    <n v="0"/>
    <n v="0"/>
    <n v="0"/>
    <n v="0"/>
    <n v="5"/>
    <m/>
    <n v="0"/>
    <n v="0"/>
    <n v="1.6666666666666667"/>
    <n v="1.6666666666666667"/>
    <n v="1.6666666666666667"/>
    <n v="0"/>
    <n v="0"/>
    <s v="Y"/>
    <n v="0"/>
    <n v="0"/>
    <n v="0"/>
    <n v="0"/>
    <n v="0"/>
    <s v="Kew"/>
    <m/>
  </r>
  <r>
    <s v="17/2534/FUL"/>
    <s v="CON"/>
    <m/>
    <s v="1 Royston Road_x000d_Richmond_x000d__x000d_"/>
    <s v="Creation of a single storey rear and side extension and conversion of the two lower flats and upper maisonette into a single dwelling house"/>
    <m/>
    <m/>
    <x v="2"/>
    <x v="0"/>
    <m/>
    <m/>
    <n v="518396"/>
    <n v="174632"/>
    <m/>
    <n v="2"/>
    <n v="1"/>
    <m/>
    <m/>
    <m/>
    <m/>
    <m/>
    <n v="3"/>
    <m/>
    <m/>
    <m/>
    <m/>
    <m/>
    <n v="1"/>
    <m/>
    <m/>
    <n v="1"/>
    <n v="0"/>
    <n v="-2"/>
    <n v="-1"/>
    <n v="0"/>
    <n v="0"/>
    <n v="1"/>
    <n v="0"/>
    <n v="0"/>
    <n v="-2"/>
    <m/>
    <n v="0"/>
    <n v="0"/>
    <n v="-0.66666666666666663"/>
    <n v="-0.66666666666666663"/>
    <n v="-0.66666666666666663"/>
    <n v="0"/>
    <n v="0"/>
    <s v="Y"/>
    <n v="0"/>
    <n v="0"/>
    <n v="0"/>
    <n v="0"/>
    <n v="0"/>
    <s v="South Richmond"/>
    <m/>
  </r>
  <r>
    <s v="17/2571/GPD15"/>
    <s v="CHU"/>
    <s v="PA"/>
    <s v="1 And 3_x000d_Foxton Mews_x000d_Richmond_x000d__x000d_"/>
    <s v="Change of use of the building to provide one 1 bedroom dwelling and one 3 bedroom dwelling and three cycle parking spaces (one for the 1 bedroom flat and two for the three bedroom flats)."/>
    <m/>
    <d v="2017-12-01T00:00:00"/>
    <x v="0"/>
    <x v="0"/>
    <n v="1"/>
    <m/>
    <n v="518453"/>
    <n v="174299"/>
    <m/>
    <m/>
    <m/>
    <m/>
    <m/>
    <m/>
    <m/>
    <m/>
    <n v="0"/>
    <m/>
    <n v="1"/>
    <m/>
    <m/>
    <m/>
    <m/>
    <m/>
    <m/>
    <n v="1"/>
    <n v="0"/>
    <n v="1"/>
    <n v="0"/>
    <n v="0"/>
    <n v="0"/>
    <n v="0"/>
    <n v="0"/>
    <n v="0"/>
    <n v="1"/>
    <m/>
    <n v="1"/>
    <n v="0"/>
    <n v="0"/>
    <n v="0"/>
    <n v="0"/>
    <n v="0"/>
    <n v="0"/>
    <n v="0"/>
    <n v="0"/>
    <n v="0"/>
    <n v="0"/>
    <n v="0"/>
    <n v="0"/>
    <s v="South Richmond"/>
    <m/>
  </r>
  <r>
    <s v="17/2586/FUL"/>
    <s v="CON"/>
    <m/>
    <s v="First Floor Flat_x000d_18 Percival Road_x000d_East Sheen_x000d_London_x000d_SW14 7QE_x000d_"/>
    <s v="Change of use from 2 no. flats back to a single family dwelling house."/>
    <m/>
    <m/>
    <x v="2"/>
    <x v="0"/>
    <m/>
    <m/>
    <n v="520088"/>
    <n v="175029"/>
    <m/>
    <n v="2"/>
    <m/>
    <m/>
    <m/>
    <m/>
    <m/>
    <m/>
    <n v="2"/>
    <m/>
    <m/>
    <m/>
    <n v="1"/>
    <m/>
    <m/>
    <m/>
    <m/>
    <n v="1"/>
    <n v="0"/>
    <n v="-2"/>
    <n v="0"/>
    <n v="1"/>
    <n v="0"/>
    <n v="0"/>
    <n v="0"/>
    <n v="0"/>
    <n v="-1"/>
    <m/>
    <n v="0"/>
    <n v="0"/>
    <n v="-0.33333333333333331"/>
    <n v="-0.33333333333333331"/>
    <n v="-0.33333333333333331"/>
    <n v="0"/>
    <n v="0"/>
    <s v="Y"/>
    <n v="0"/>
    <n v="0"/>
    <n v="0"/>
    <n v="0"/>
    <n v="0"/>
    <s v="East Sheen"/>
    <m/>
  </r>
  <r>
    <s v="17/2597/GPD15"/>
    <s v="CHU"/>
    <s v="PA"/>
    <s v="West House 108 And East House 109_x000d_South Worple Way_x000d_East Sheen_x000d_London_x000d__x000d_"/>
    <s v="Conversion of East and West House from B1(a) offices to 1 x 2 bed house (C3) (West House) and 2 x 2 bed flats (C3) (East House)."/>
    <m/>
    <m/>
    <x v="2"/>
    <x v="0"/>
    <n v="3"/>
    <m/>
    <n v="520541"/>
    <n v="175760"/>
    <m/>
    <m/>
    <m/>
    <m/>
    <m/>
    <m/>
    <m/>
    <m/>
    <n v="0"/>
    <m/>
    <m/>
    <n v="3"/>
    <m/>
    <m/>
    <m/>
    <m/>
    <m/>
    <n v="3"/>
    <n v="0"/>
    <n v="0"/>
    <n v="3"/>
    <n v="0"/>
    <n v="0"/>
    <n v="0"/>
    <n v="0"/>
    <n v="0"/>
    <n v="3"/>
    <m/>
    <n v="0"/>
    <n v="0"/>
    <n v="1"/>
    <n v="1"/>
    <n v="1"/>
    <n v="0"/>
    <n v="0"/>
    <s v="Y"/>
    <n v="0"/>
    <n v="0"/>
    <n v="0"/>
    <n v="0"/>
    <n v="0"/>
    <s v="East Sheen"/>
    <m/>
  </r>
  <r>
    <s v="17/2656/FUL"/>
    <s v="CHU"/>
    <m/>
    <s v="15 - 17 Paved Court_x000d_Richmond_x000d_TW9 1LZ_x000d_"/>
    <s v="Conversion of upper floors and part ground floor of property from A1 retail use (ground floor level) and storage ancillary to the retail use (first and second floors) to C3 residential comprising 1 no. 1 bedroom flat, incorporating associated interna"/>
    <d v="2017-12-01T00:00:00"/>
    <m/>
    <x v="1"/>
    <x v="0"/>
    <m/>
    <m/>
    <n v="517721"/>
    <n v="174827"/>
    <m/>
    <m/>
    <m/>
    <m/>
    <m/>
    <m/>
    <m/>
    <m/>
    <n v="0"/>
    <m/>
    <n v="1"/>
    <m/>
    <m/>
    <m/>
    <m/>
    <m/>
    <m/>
    <n v="1"/>
    <n v="0"/>
    <n v="1"/>
    <n v="0"/>
    <n v="0"/>
    <n v="0"/>
    <n v="0"/>
    <n v="0"/>
    <n v="0"/>
    <n v="1"/>
    <m/>
    <n v="0"/>
    <n v="0"/>
    <n v="0.33333333333333331"/>
    <n v="0.33333333333333331"/>
    <n v="0.33333333333333331"/>
    <n v="0"/>
    <n v="0"/>
    <s v="Y"/>
    <n v="0"/>
    <n v="0"/>
    <n v="0"/>
    <n v="0"/>
    <n v="0"/>
    <s v="South Richmond"/>
    <m/>
  </r>
  <r>
    <s v="17/2680/FUL"/>
    <s v="NEW"/>
    <m/>
    <s v="4 Warwick Close_x000d_Hampton_x000d_TW12 2TY"/>
    <s v="Demolition of existing detached house and erection of 3no. new residential units comprising 2x 4 bedroom semi detached houses and 1x detached 5 bedroom house, together with associated landscaping and parking"/>
    <m/>
    <m/>
    <x v="2"/>
    <x v="0"/>
    <m/>
    <m/>
    <n v="514169"/>
    <n v="170167"/>
    <m/>
    <m/>
    <m/>
    <m/>
    <n v="1"/>
    <m/>
    <m/>
    <m/>
    <n v="1"/>
    <m/>
    <m/>
    <m/>
    <m/>
    <n v="2"/>
    <n v="1"/>
    <m/>
    <m/>
    <n v="3"/>
    <n v="0"/>
    <n v="0"/>
    <n v="0"/>
    <n v="0"/>
    <n v="1"/>
    <n v="1"/>
    <n v="0"/>
    <n v="0"/>
    <n v="2"/>
    <m/>
    <n v="0"/>
    <n v="0"/>
    <n v="0.66666666666666663"/>
    <n v="0.66666666666666663"/>
    <n v="0.66666666666666663"/>
    <n v="0"/>
    <n v="0"/>
    <s v="Y"/>
    <n v="0"/>
    <n v="0"/>
    <n v="0"/>
    <n v="0"/>
    <n v="0"/>
    <s v="Hampton"/>
    <m/>
  </r>
  <r>
    <s v="17/2693/GPD15"/>
    <s v="CHU"/>
    <s v="PA"/>
    <s v="246 Upper Richmond Road West_x000d_East Sheen_x000d_London_x000d_SW14 8AG_x000d_"/>
    <s v="Change of use from Class B1(a) office to Class C3 residential."/>
    <m/>
    <m/>
    <x v="2"/>
    <x v="0"/>
    <n v="1"/>
    <m/>
    <n v="520531"/>
    <n v="175416"/>
    <m/>
    <m/>
    <m/>
    <m/>
    <m/>
    <m/>
    <m/>
    <m/>
    <n v="0"/>
    <m/>
    <n v="1"/>
    <m/>
    <m/>
    <m/>
    <m/>
    <m/>
    <m/>
    <n v="1"/>
    <n v="0"/>
    <n v="1"/>
    <n v="0"/>
    <n v="0"/>
    <n v="0"/>
    <n v="0"/>
    <n v="0"/>
    <n v="0"/>
    <n v="1"/>
    <m/>
    <n v="0"/>
    <n v="0"/>
    <n v="0.33333333333333331"/>
    <n v="0.33333333333333331"/>
    <n v="0.33333333333333331"/>
    <n v="0"/>
    <n v="0"/>
    <s v="Y"/>
    <n v="0"/>
    <n v="0"/>
    <n v="0"/>
    <n v="0"/>
    <n v="0"/>
    <s v="East Sheen"/>
    <m/>
  </r>
  <r>
    <s v="17/2779/NMA"/>
    <s v="NEW"/>
    <m/>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1"/>
    <m/>
    <m/>
    <n v="518534"/>
    <n v="171320"/>
    <m/>
    <m/>
    <m/>
    <m/>
    <m/>
    <m/>
    <m/>
    <m/>
    <n v="0"/>
    <m/>
    <m/>
    <m/>
    <n v="7"/>
    <n v="5"/>
    <m/>
    <m/>
    <m/>
    <n v="12"/>
    <n v="0"/>
    <n v="0"/>
    <n v="0"/>
    <n v="7"/>
    <n v="5"/>
    <n v="0"/>
    <n v="0"/>
    <n v="0"/>
    <n v="12"/>
    <s v="Y"/>
    <n v="12"/>
    <n v="0"/>
    <n v="0"/>
    <n v="0"/>
    <n v="0"/>
    <n v="0"/>
    <n v="0"/>
    <n v="0"/>
    <n v="0"/>
    <n v="0"/>
    <n v="0"/>
    <n v="0"/>
    <n v="0"/>
    <s v="Ham, Petersham and Richmond Riverside"/>
    <m/>
  </r>
  <r>
    <s v="17/2779/NMA"/>
    <s v="NEW"/>
    <m/>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2"/>
    <m/>
    <m/>
    <n v="518534"/>
    <n v="171320"/>
    <m/>
    <m/>
    <m/>
    <m/>
    <m/>
    <m/>
    <m/>
    <m/>
    <n v="0"/>
    <m/>
    <m/>
    <m/>
    <n v="1"/>
    <m/>
    <m/>
    <m/>
    <m/>
    <n v="1"/>
    <n v="0"/>
    <n v="0"/>
    <n v="0"/>
    <n v="1"/>
    <n v="0"/>
    <n v="0"/>
    <n v="0"/>
    <n v="0"/>
    <n v="1"/>
    <s v="Y"/>
    <n v="1"/>
    <n v="0"/>
    <n v="0"/>
    <n v="0"/>
    <n v="0"/>
    <n v="0"/>
    <n v="0"/>
    <n v="0"/>
    <n v="0"/>
    <n v="0"/>
    <n v="0"/>
    <n v="0"/>
    <n v="0"/>
    <s v="Ham, Petersham and Richmond Riverside"/>
    <m/>
  </r>
  <r>
    <s v="17/2779/NMA"/>
    <s v="NEW"/>
    <m/>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1"/>
    <x v="0"/>
    <m/>
    <m/>
    <n v="518534"/>
    <n v="171320"/>
    <m/>
    <m/>
    <m/>
    <m/>
    <m/>
    <m/>
    <m/>
    <m/>
    <n v="0"/>
    <m/>
    <n v="1"/>
    <n v="4"/>
    <n v="7"/>
    <n v="11"/>
    <n v="6"/>
    <m/>
    <m/>
    <n v="29"/>
    <n v="0"/>
    <n v="1"/>
    <n v="4"/>
    <n v="7"/>
    <n v="11"/>
    <n v="6"/>
    <n v="0"/>
    <n v="0"/>
    <n v="29"/>
    <m/>
    <n v="0"/>
    <n v="14.5"/>
    <n v="14.5"/>
    <n v="0"/>
    <n v="0"/>
    <n v="0"/>
    <n v="0"/>
    <s v="Y"/>
    <n v="0"/>
    <n v="0"/>
    <n v="0"/>
    <n v="0"/>
    <n v="0"/>
    <s v="Ham, Petersham and Richmond Riverside"/>
    <m/>
  </r>
  <r>
    <s v="17/2824/ES191"/>
    <s v="CON"/>
    <m/>
    <s v="11 The Hermitage_x000d_Richmond_x000d_TW10 6SH"/>
    <s v="Use a single dwelling house."/>
    <m/>
    <d v="2017-09-18T00:00:00"/>
    <x v="0"/>
    <x v="0"/>
    <m/>
    <m/>
    <n v="518001"/>
    <n v="174606"/>
    <m/>
    <n v="1"/>
    <n v="1"/>
    <m/>
    <m/>
    <m/>
    <m/>
    <m/>
    <n v="2"/>
    <m/>
    <m/>
    <m/>
    <n v="1"/>
    <m/>
    <m/>
    <m/>
    <m/>
    <n v="1"/>
    <n v="0"/>
    <n v="-1"/>
    <n v="-1"/>
    <n v="1"/>
    <n v="0"/>
    <n v="0"/>
    <n v="0"/>
    <n v="0"/>
    <n v="-1"/>
    <m/>
    <n v="-1"/>
    <n v="0"/>
    <n v="0"/>
    <n v="0"/>
    <n v="0"/>
    <n v="0"/>
    <n v="0"/>
    <n v="0"/>
    <n v="0"/>
    <n v="0"/>
    <n v="0"/>
    <n v="0"/>
    <n v="0"/>
    <s v="South Richmond"/>
    <m/>
  </r>
  <r>
    <s v="17/2919/FUL"/>
    <s v="CON"/>
    <m/>
    <s v="2 Brookwood Avenue_x000d_Barnes_x000d_London_x000d_SW13 0LR"/>
    <s v="Reversion from 2 no. self-contained flats to a single dwelling house."/>
    <m/>
    <m/>
    <x v="2"/>
    <x v="0"/>
    <m/>
    <m/>
    <n v="521888"/>
    <n v="176163"/>
    <m/>
    <n v="1"/>
    <m/>
    <m/>
    <n v="1"/>
    <m/>
    <m/>
    <m/>
    <n v="2"/>
    <m/>
    <m/>
    <m/>
    <m/>
    <m/>
    <m/>
    <n v="1"/>
    <m/>
    <n v="1"/>
    <n v="0"/>
    <n v="-1"/>
    <n v="0"/>
    <n v="0"/>
    <n v="-1"/>
    <n v="0"/>
    <n v="1"/>
    <n v="0"/>
    <n v="-1"/>
    <m/>
    <n v="0"/>
    <n v="0"/>
    <n v="-0.33333333333333331"/>
    <n v="-0.33333333333333331"/>
    <n v="-0.33333333333333331"/>
    <n v="0"/>
    <n v="0"/>
    <s v="Y"/>
    <n v="0"/>
    <n v="0"/>
    <n v="0"/>
    <n v="0"/>
    <n v="0"/>
    <s v="Mortlake and Barnes Common"/>
    <m/>
  </r>
  <r>
    <s v="17/2939/FUL"/>
    <s v="CHU"/>
    <m/>
    <s v="54 White Hart Lane_x000d_Barnes_x000d_London_x000d_SW13 0PZ_x000d_"/>
    <s v="Part conversion of rear shop unit and single storey side/rear extension to form a studio flat._x000d_"/>
    <m/>
    <m/>
    <x v="2"/>
    <x v="0"/>
    <m/>
    <m/>
    <n v="521310"/>
    <n v="175864"/>
    <m/>
    <m/>
    <m/>
    <m/>
    <m/>
    <m/>
    <m/>
    <m/>
    <n v="0"/>
    <m/>
    <n v="1"/>
    <m/>
    <m/>
    <m/>
    <m/>
    <m/>
    <m/>
    <n v="1"/>
    <n v="0"/>
    <n v="1"/>
    <n v="0"/>
    <n v="0"/>
    <n v="0"/>
    <n v="0"/>
    <n v="0"/>
    <n v="0"/>
    <n v="1"/>
    <m/>
    <n v="0"/>
    <n v="0"/>
    <n v="0.33333333333333331"/>
    <n v="0.33333333333333331"/>
    <n v="0.33333333333333331"/>
    <n v="0"/>
    <n v="0"/>
    <s v="Y"/>
    <n v="0"/>
    <n v="0"/>
    <n v="0"/>
    <n v="0"/>
    <n v="0"/>
    <s v="Mortlake and Barnes Common"/>
    <m/>
  </r>
  <r>
    <s v="17/2957/FUL"/>
    <s v="CON"/>
    <m/>
    <s v="4A New Broadway_x000d_Hampton Hill_x000d_Hampton_x000d_TW12 1JG_x000d_"/>
    <s v="Formation of additional floor of accommodation in the form of a mansard style roof extension to facilitate the conversion of existing first floor 3 bedroom flat into 2x1 bedroom flats and provision of 2x1 bedroom flats at second floor level through t"/>
    <m/>
    <m/>
    <x v="2"/>
    <x v="0"/>
    <m/>
    <m/>
    <n v="514558"/>
    <n v="171264"/>
    <m/>
    <m/>
    <m/>
    <n v="1"/>
    <m/>
    <m/>
    <m/>
    <m/>
    <n v="1"/>
    <m/>
    <n v="2"/>
    <m/>
    <m/>
    <m/>
    <m/>
    <m/>
    <m/>
    <n v="2"/>
    <n v="0"/>
    <n v="2"/>
    <n v="0"/>
    <n v="-1"/>
    <n v="0"/>
    <n v="0"/>
    <n v="0"/>
    <n v="0"/>
    <n v="1"/>
    <m/>
    <n v="0"/>
    <n v="0"/>
    <n v="0.33333333333333331"/>
    <n v="0.33333333333333331"/>
    <n v="0.33333333333333331"/>
    <n v="0"/>
    <n v="0"/>
    <s v="Y"/>
    <n v="0"/>
    <n v="0"/>
    <n v="0"/>
    <n v="0"/>
    <n v="0"/>
    <s v="Fulwell and Hampton Hill"/>
    <m/>
  </r>
  <r>
    <s v="17/2988/FUL"/>
    <s v="CHU"/>
    <m/>
    <s v="Ground Floor _x000d_204 Stanley Road_x000d_Teddington_x000d_TW11 8UE"/>
    <s v="Alteration of the former shop frontage, new window on side elevation and erection of single storey side/rear extension to facilitate the change of use of existing ground floor A1(retail) unit to provide 1 x 2 bed flat and 1x one-person studio flat wi"/>
    <d v="2018-04-01T00:00:00"/>
    <m/>
    <x v="2"/>
    <x v="0"/>
    <m/>
    <m/>
    <n v="515113"/>
    <n v="171634"/>
    <m/>
    <m/>
    <m/>
    <m/>
    <m/>
    <m/>
    <m/>
    <m/>
    <n v="0"/>
    <m/>
    <n v="1"/>
    <n v="1"/>
    <m/>
    <m/>
    <m/>
    <m/>
    <m/>
    <n v="2"/>
    <n v="0"/>
    <n v="1"/>
    <n v="1"/>
    <n v="0"/>
    <n v="0"/>
    <n v="0"/>
    <n v="0"/>
    <n v="0"/>
    <n v="2"/>
    <m/>
    <n v="0"/>
    <n v="0"/>
    <n v="0.66666666666666663"/>
    <n v="0.66666666666666663"/>
    <n v="0.66666666666666663"/>
    <n v="0"/>
    <n v="0"/>
    <s v="Y"/>
    <n v="0"/>
    <n v="0"/>
    <n v="0"/>
    <n v="0"/>
    <n v="0"/>
    <s v="Fulwell and Hampton Hill"/>
    <m/>
  </r>
  <r>
    <s v="17/3045/GPD15"/>
    <s v="CHU"/>
    <s v="PA"/>
    <s v="123 Station Road_x000d_Hampton_x000d_TW12 2AL_x000d_"/>
    <s v="Change of use from B1a (office use) to C3 (dwellinghouse) (4 x 1 bed flats)"/>
    <m/>
    <d v="2018-03-05T00:00:00"/>
    <x v="0"/>
    <x v="0"/>
    <n v="4"/>
    <m/>
    <n v="513416"/>
    <n v="169771"/>
    <m/>
    <m/>
    <m/>
    <m/>
    <m/>
    <m/>
    <m/>
    <m/>
    <n v="0"/>
    <m/>
    <n v="4"/>
    <m/>
    <m/>
    <m/>
    <m/>
    <m/>
    <m/>
    <n v="4"/>
    <n v="0"/>
    <n v="4"/>
    <n v="0"/>
    <n v="0"/>
    <n v="0"/>
    <n v="0"/>
    <n v="0"/>
    <n v="0"/>
    <n v="4"/>
    <m/>
    <n v="4"/>
    <n v="0"/>
    <n v="0"/>
    <n v="0"/>
    <n v="0"/>
    <n v="0"/>
    <n v="0"/>
    <n v="0"/>
    <n v="0"/>
    <n v="0"/>
    <n v="0"/>
    <n v="0"/>
    <n v="0"/>
    <s v="Hampton"/>
    <m/>
  </r>
  <r>
    <s v="17/3061/FUL"/>
    <s v="CON"/>
    <m/>
    <s v="19 - 19A Warwick Road_x000d_Hampton Wick_x000d__x000d_"/>
    <s v="Conversion of flats 19 and 19a Warwick Road into a single family dwelling. Replacement window on ground floor front elevation."/>
    <m/>
    <m/>
    <x v="2"/>
    <x v="0"/>
    <m/>
    <m/>
    <n v="517294"/>
    <n v="169887"/>
    <m/>
    <m/>
    <n v="1"/>
    <n v="1"/>
    <m/>
    <m/>
    <m/>
    <m/>
    <n v="2"/>
    <m/>
    <m/>
    <m/>
    <m/>
    <m/>
    <n v="1"/>
    <m/>
    <m/>
    <n v="1"/>
    <n v="0"/>
    <n v="0"/>
    <n v="-1"/>
    <n v="-1"/>
    <n v="0"/>
    <n v="1"/>
    <n v="0"/>
    <n v="0"/>
    <n v="-1"/>
    <m/>
    <n v="0"/>
    <n v="0"/>
    <n v="-0.33333333333333331"/>
    <n v="-0.33333333333333331"/>
    <n v="-0.33333333333333331"/>
    <n v="0"/>
    <n v="0"/>
    <s v="Y"/>
    <n v="0"/>
    <n v="0"/>
    <n v="0"/>
    <n v="0"/>
    <n v="0"/>
    <s v="Hampton Wick"/>
    <m/>
  </r>
  <r>
    <s v="17/3077/FUL"/>
    <s v="NEW"/>
    <m/>
    <s v="4 Church Street_x000d_Twickenham_x000d_TW1 3NJ"/>
    <s v="Erection of a 3 storey dwellinghouse with accommodation at basement level, associated landscaping works and rear outbuilding for garage."/>
    <m/>
    <m/>
    <x v="2"/>
    <x v="0"/>
    <m/>
    <m/>
    <n v="516426"/>
    <n v="173349"/>
    <m/>
    <m/>
    <m/>
    <m/>
    <m/>
    <m/>
    <m/>
    <m/>
    <n v="0"/>
    <m/>
    <m/>
    <m/>
    <m/>
    <n v="1"/>
    <m/>
    <m/>
    <m/>
    <n v="1"/>
    <n v="0"/>
    <n v="0"/>
    <n v="0"/>
    <n v="0"/>
    <n v="1"/>
    <n v="0"/>
    <n v="0"/>
    <n v="0"/>
    <n v="1"/>
    <m/>
    <n v="0"/>
    <n v="0"/>
    <n v="0.33333333333333331"/>
    <n v="0.33333333333333331"/>
    <n v="0.33333333333333331"/>
    <n v="0"/>
    <n v="0"/>
    <s v="Y"/>
    <n v="0"/>
    <n v="0"/>
    <n v="0"/>
    <n v="0"/>
    <n v="0"/>
    <s v="Twickenham Riverside"/>
    <m/>
  </r>
  <r>
    <s v="17/3088/FUL"/>
    <s v="NEW"/>
    <m/>
    <s v="74 Lowther Road_x000d_Barnes_x000d_London_x000d_SW13 9NU"/>
    <s v="Demolition of existing house and construction of a new 5 bed house."/>
    <m/>
    <m/>
    <x v="2"/>
    <x v="0"/>
    <m/>
    <m/>
    <n v="521978"/>
    <n v="177062"/>
    <m/>
    <m/>
    <m/>
    <m/>
    <n v="1"/>
    <m/>
    <m/>
    <m/>
    <n v="1"/>
    <m/>
    <m/>
    <m/>
    <m/>
    <m/>
    <n v="1"/>
    <m/>
    <m/>
    <n v="1"/>
    <n v="0"/>
    <n v="0"/>
    <n v="0"/>
    <n v="0"/>
    <n v="-1"/>
    <n v="1"/>
    <n v="0"/>
    <n v="0"/>
    <n v="0"/>
    <m/>
    <n v="0"/>
    <n v="0"/>
    <n v="0"/>
    <n v="0"/>
    <n v="0"/>
    <n v="0"/>
    <n v="0"/>
    <n v="0"/>
    <n v="0"/>
    <n v="0"/>
    <n v="0"/>
    <n v="0"/>
    <n v="0"/>
    <s v="Barnes"/>
    <m/>
  </r>
  <r>
    <s v="17/3265/FUL"/>
    <s v="NEW"/>
    <m/>
    <s v="Lestock House_x000d_73B Castelnau_x000d_Barnes_x000d_London_x000d_SW13 9RT_x000d_"/>
    <s v="Demolition of existing detached house and erection of a new detached single family dwellinghouse."/>
    <m/>
    <m/>
    <x v="2"/>
    <x v="0"/>
    <m/>
    <m/>
    <n v="522475"/>
    <n v="177141"/>
    <m/>
    <m/>
    <m/>
    <n v="1"/>
    <m/>
    <m/>
    <m/>
    <m/>
    <n v="1"/>
    <m/>
    <m/>
    <m/>
    <m/>
    <m/>
    <n v="1"/>
    <m/>
    <m/>
    <n v="1"/>
    <n v="0"/>
    <n v="0"/>
    <n v="0"/>
    <n v="-1"/>
    <n v="0"/>
    <n v="1"/>
    <n v="0"/>
    <n v="0"/>
    <n v="0"/>
    <m/>
    <n v="0"/>
    <n v="0"/>
    <n v="0"/>
    <n v="0"/>
    <n v="0"/>
    <n v="0"/>
    <n v="0"/>
    <n v="0"/>
    <n v="0"/>
    <n v="0"/>
    <n v="0"/>
    <n v="0"/>
    <n v="0"/>
    <s v="Barnes"/>
    <m/>
  </r>
  <r>
    <s v="17/3402/GPD16"/>
    <s v="CHU"/>
    <s v="PA"/>
    <s v="Unit 1_x000d_Plough Lane_x000d_Teddington_x000d__x000d_"/>
    <s v="Change of use from B8 (Storage) to C3 (Residential) to create 1 no. studio flat."/>
    <m/>
    <m/>
    <x v="2"/>
    <x v="0"/>
    <n v="1"/>
    <m/>
    <n v="516208"/>
    <n v="171077"/>
    <m/>
    <m/>
    <m/>
    <m/>
    <m/>
    <m/>
    <m/>
    <m/>
    <n v="0"/>
    <m/>
    <n v="1"/>
    <m/>
    <m/>
    <m/>
    <m/>
    <m/>
    <m/>
    <n v="1"/>
    <n v="0"/>
    <n v="1"/>
    <n v="0"/>
    <n v="0"/>
    <n v="0"/>
    <n v="0"/>
    <n v="0"/>
    <n v="0"/>
    <n v="1"/>
    <m/>
    <n v="0"/>
    <n v="0"/>
    <n v="0.33333333333333331"/>
    <n v="0.33333333333333331"/>
    <n v="0.33333333333333331"/>
    <n v="0"/>
    <n v="0"/>
    <s v="Y"/>
    <n v="0"/>
    <n v="0"/>
    <n v="0"/>
    <n v="0"/>
    <n v="0"/>
    <s v="Teddington"/>
    <m/>
  </r>
  <r>
    <s v="17/3404/FUL"/>
    <s v="CHU"/>
    <m/>
    <s v="91 Stanley Road_x000d_Teddington_x000d_TW11 8UB"/>
    <s v="Erection of a two storey side and single storey rear extension and change of existing C3(residential) use at first floor to facilitate the provision of B1(a) office floorspace with associated hard and soft landscaping, bin and cycle storage and 2 car"/>
    <m/>
    <m/>
    <x v="2"/>
    <x v="0"/>
    <m/>
    <m/>
    <n v="515091"/>
    <n v="171518"/>
    <m/>
    <n v="1"/>
    <m/>
    <m/>
    <m/>
    <m/>
    <m/>
    <m/>
    <n v="1"/>
    <m/>
    <m/>
    <m/>
    <m/>
    <m/>
    <m/>
    <m/>
    <m/>
    <n v="0"/>
    <n v="0"/>
    <n v="-1"/>
    <n v="0"/>
    <n v="0"/>
    <n v="0"/>
    <n v="0"/>
    <n v="0"/>
    <n v="0"/>
    <n v="-1"/>
    <m/>
    <n v="0"/>
    <n v="0"/>
    <n v="-0.33333333333333331"/>
    <n v="-0.33333333333333331"/>
    <n v="-0.33333333333333331"/>
    <n v="0"/>
    <n v="0"/>
    <s v="Y"/>
    <n v="0"/>
    <n v="0"/>
    <n v="0"/>
    <n v="0"/>
    <n v="0"/>
    <s v="Fulwell and Hampton Hill"/>
    <m/>
  </r>
  <r>
    <s v="17/3504/FUL"/>
    <s v="MIX"/>
    <m/>
    <s v="Second Floor_x000d_57 - 58 George Street_x000d_Richmond_x000d__x000d_"/>
    <s v="Erection of second floor rear extension to create a 2 bedroom, 3 person residential unit (use class C3)."/>
    <d v="2018-02-01T00:00:00"/>
    <m/>
    <x v="1"/>
    <x v="0"/>
    <m/>
    <m/>
    <n v="517851"/>
    <n v="174887"/>
    <m/>
    <m/>
    <m/>
    <m/>
    <m/>
    <m/>
    <m/>
    <m/>
    <n v="0"/>
    <m/>
    <m/>
    <n v="1"/>
    <m/>
    <m/>
    <m/>
    <m/>
    <m/>
    <n v="1"/>
    <n v="0"/>
    <n v="0"/>
    <n v="1"/>
    <n v="0"/>
    <n v="0"/>
    <n v="0"/>
    <n v="0"/>
    <n v="0"/>
    <n v="1"/>
    <m/>
    <n v="0"/>
    <n v="1"/>
    <n v="0"/>
    <n v="0"/>
    <n v="0"/>
    <n v="0"/>
    <n v="0"/>
    <n v="0"/>
    <n v="0"/>
    <n v="0"/>
    <n v="0"/>
    <n v="0"/>
    <n v="0"/>
    <s v="South Richmond"/>
    <m/>
  </r>
  <r>
    <s v="17/3531/FUL"/>
    <s v="NEW"/>
    <m/>
    <s v="8 Sutherland Grove_x000d_Teddington_x000d_TW11 8RW"/>
    <s v="Alterations and extensions to no. 8 comprising hip to gable roof extension, demolition of existing shed/workshop to rear and erection of cycle and refuse stores to front garden.  _x000d_Erection of a two storey, three bedroom dwellinghouse. with associated"/>
    <m/>
    <m/>
    <x v="2"/>
    <x v="0"/>
    <m/>
    <m/>
    <n v="515465"/>
    <n v="171212"/>
    <m/>
    <m/>
    <m/>
    <m/>
    <m/>
    <m/>
    <m/>
    <m/>
    <n v="0"/>
    <m/>
    <m/>
    <m/>
    <n v="1"/>
    <m/>
    <m/>
    <m/>
    <m/>
    <n v="1"/>
    <n v="0"/>
    <n v="0"/>
    <n v="0"/>
    <n v="1"/>
    <n v="0"/>
    <n v="0"/>
    <n v="0"/>
    <n v="0"/>
    <n v="1"/>
    <m/>
    <n v="0"/>
    <n v="0"/>
    <n v="0.33333333333333331"/>
    <n v="0.33333333333333331"/>
    <n v="0.33333333333333331"/>
    <n v="0"/>
    <n v="0"/>
    <s v="Y"/>
    <n v="0"/>
    <n v="0"/>
    <n v="0"/>
    <n v="0"/>
    <n v="0"/>
    <s v="Teddington"/>
    <m/>
  </r>
  <r>
    <s v="17/3610/FUL"/>
    <s v="MIX"/>
    <m/>
    <s v="67 - 69 Barnes High Street_x000d_Barnes_x000d_London_x000d__x000d_"/>
    <s v="Partial demolition of existing buildings, refurbishment of  2  x commercial units (A2 use Class) on ground floor. Partial new build extensions to the roof in addition to ground, first and second floor extensions to the rear of the site to provide 2 x"/>
    <m/>
    <m/>
    <x v="2"/>
    <x v="0"/>
    <m/>
    <m/>
    <n v="521762"/>
    <n v="176415"/>
    <m/>
    <n v="1"/>
    <n v="2"/>
    <m/>
    <m/>
    <m/>
    <m/>
    <m/>
    <n v="3"/>
    <m/>
    <n v="3"/>
    <n v="1"/>
    <m/>
    <m/>
    <m/>
    <m/>
    <m/>
    <n v="4"/>
    <n v="0"/>
    <n v="2"/>
    <n v="-1"/>
    <n v="0"/>
    <n v="0"/>
    <n v="0"/>
    <n v="0"/>
    <n v="0"/>
    <n v="1"/>
    <m/>
    <n v="0"/>
    <n v="0"/>
    <n v="0.33333333333333331"/>
    <n v="0.33333333333333331"/>
    <n v="0.33333333333333331"/>
    <n v="0"/>
    <n v="0"/>
    <s v="Y"/>
    <n v="0"/>
    <n v="0"/>
    <n v="0"/>
    <n v="0"/>
    <n v="0"/>
    <s v="Barnes"/>
    <m/>
  </r>
  <r>
    <s v="17/3696/GPD16"/>
    <s v="CHU"/>
    <s v="PA"/>
    <s v="1A St Leonards Road_x000d_East Sheen_x000d_London_x000d_SW14 7LY_x000d_"/>
    <s v="Change of use of premises from B8 (warehouse/distrubtion) to C3 (residential - 6 x 1 bed flats)"/>
    <m/>
    <m/>
    <x v="2"/>
    <x v="0"/>
    <n v="6"/>
    <m/>
    <n v="520442"/>
    <n v="175588"/>
    <m/>
    <m/>
    <m/>
    <m/>
    <m/>
    <m/>
    <m/>
    <m/>
    <n v="0"/>
    <m/>
    <n v="6"/>
    <m/>
    <m/>
    <m/>
    <m/>
    <m/>
    <m/>
    <n v="6"/>
    <n v="0"/>
    <n v="6"/>
    <n v="0"/>
    <n v="0"/>
    <n v="0"/>
    <n v="0"/>
    <n v="0"/>
    <n v="0"/>
    <n v="6"/>
    <m/>
    <n v="0"/>
    <n v="0"/>
    <n v="2"/>
    <n v="2"/>
    <n v="2"/>
    <n v="0"/>
    <n v="0"/>
    <s v="Y"/>
    <n v="0"/>
    <n v="0"/>
    <n v="0"/>
    <n v="0"/>
    <n v="0"/>
    <s v="East Sheen"/>
    <m/>
  </r>
  <r>
    <s v="17/3701/GPD15"/>
    <s v="CHU"/>
    <s v="PA"/>
    <s v="3 Foxton Mews_x000d_Richmond_x000d_TW10 6BS_x000d_"/>
    <s v="Change of use from B1(a) office use to C3 residential use to provide 1 x 3 bedroom unit"/>
    <m/>
    <d v="2018-02-01T00:00:00"/>
    <x v="0"/>
    <x v="0"/>
    <n v="1"/>
    <m/>
    <n v="518467"/>
    <n v="174313"/>
    <m/>
    <m/>
    <m/>
    <m/>
    <m/>
    <m/>
    <m/>
    <m/>
    <n v="0"/>
    <m/>
    <m/>
    <m/>
    <n v="1"/>
    <m/>
    <m/>
    <m/>
    <m/>
    <n v="1"/>
    <n v="0"/>
    <n v="0"/>
    <n v="0"/>
    <n v="1"/>
    <n v="0"/>
    <n v="0"/>
    <n v="0"/>
    <n v="0"/>
    <n v="1"/>
    <m/>
    <n v="1"/>
    <n v="0"/>
    <n v="0"/>
    <n v="0"/>
    <n v="0"/>
    <n v="0"/>
    <n v="0"/>
    <n v="0"/>
    <n v="0"/>
    <n v="0"/>
    <n v="0"/>
    <n v="0"/>
    <n v="0"/>
    <s v="South Richmond"/>
    <m/>
  </r>
  <r>
    <s v="17/3748/FUL"/>
    <s v="EXT"/>
    <m/>
    <s v="101 Forsyth House_x000d_211 - 217 Lower Richmond Road_x000d_Richmond_x000d_TW9 4LN_x000d_"/>
    <s v="Creation of 2 No. x 1 bedroom residential flats through a third floor extension and alterations to fenestration [revised description]."/>
    <d v="2018-04-17T00:00:00"/>
    <d v="2018-04-17T00:00:00"/>
    <x v="2"/>
    <x v="0"/>
    <m/>
    <m/>
    <n v="519626"/>
    <n v="175791"/>
    <m/>
    <m/>
    <m/>
    <m/>
    <m/>
    <m/>
    <m/>
    <m/>
    <n v="0"/>
    <m/>
    <n v="2"/>
    <m/>
    <m/>
    <m/>
    <m/>
    <m/>
    <m/>
    <n v="2"/>
    <n v="0"/>
    <n v="2"/>
    <n v="0"/>
    <n v="0"/>
    <n v="0"/>
    <n v="0"/>
    <n v="0"/>
    <n v="0"/>
    <n v="2"/>
    <m/>
    <n v="0"/>
    <n v="2"/>
    <n v="0"/>
    <n v="0"/>
    <n v="0"/>
    <n v="0"/>
    <n v="0"/>
    <n v="0"/>
    <n v="0"/>
    <n v="0"/>
    <n v="0"/>
    <n v="0"/>
    <n v="0"/>
    <s v="North Richmond"/>
    <m/>
  </r>
  <r>
    <s v="17/3795/GPD15"/>
    <s v="CHU"/>
    <s v="PA"/>
    <s v="25 Church Road_x000d_Teddington_x000d_TW11 8PF_x000d_"/>
    <s v="Change of use from Offices (B1) to Residential (C3)."/>
    <m/>
    <m/>
    <x v="2"/>
    <x v="0"/>
    <n v="2"/>
    <m/>
    <n v="515664"/>
    <n v="171121"/>
    <m/>
    <m/>
    <m/>
    <m/>
    <m/>
    <m/>
    <m/>
    <m/>
    <n v="0"/>
    <m/>
    <m/>
    <n v="1"/>
    <n v="1"/>
    <m/>
    <m/>
    <m/>
    <m/>
    <n v="2"/>
    <n v="0"/>
    <n v="0"/>
    <n v="1"/>
    <n v="1"/>
    <n v="0"/>
    <n v="0"/>
    <n v="0"/>
    <n v="0"/>
    <n v="2"/>
    <m/>
    <n v="0"/>
    <n v="0"/>
    <n v="0.66666666666666663"/>
    <n v="0.66666666666666663"/>
    <n v="0.66666666666666663"/>
    <n v="0"/>
    <n v="0"/>
    <s v="Y"/>
    <n v="0"/>
    <n v="0"/>
    <n v="0"/>
    <n v="0"/>
    <n v="0"/>
    <s v="Teddington"/>
    <m/>
  </r>
  <r>
    <s v="17/3945/ES191"/>
    <s v="CHU"/>
    <m/>
    <s v="245 Upper Richmond Road West_x000d_East Sheen_x000d_London_x000d_SW14 8QS"/>
    <s v="Use of the rear ground floor unit as a self-contained flat under Use Class C3 (Residential)."/>
    <m/>
    <d v="2018-02-09T00:00:00"/>
    <x v="0"/>
    <x v="0"/>
    <m/>
    <m/>
    <n v="520793"/>
    <n v="175413"/>
    <m/>
    <m/>
    <m/>
    <m/>
    <m/>
    <m/>
    <m/>
    <m/>
    <n v="0"/>
    <m/>
    <n v="1"/>
    <m/>
    <m/>
    <m/>
    <m/>
    <m/>
    <m/>
    <n v="1"/>
    <n v="0"/>
    <n v="1"/>
    <n v="0"/>
    <n v="0"/>
    <n v="0"/>
    <n v="0"/>
    <n v="0"/>
    <n v="0"/>
    <n v="1"/>
    <m/>
    <n v="1"/>
    <n v="0"/>
    <n v="0"/>
    <n v="0"/>
    <n v="0"/>
    <n v="0"/>
    <n v="0"/>
    <n v="0"/>
    <n v="0"/>
    <n v="0"/>
    <n v="0"/>
    <n v="0"/>
    <n v="0"/>
    <s v="East Sheen"/>
    <m/>
  </r>
  <r>
    <s v="17/4002/FUL"/>
    <s v="CON"/>
    <m/>
    <s v="228 Kingston Road_x000d_Teddington_x000d__x000d_"/>
    <s v="Reversion of the existing premises (2 flats) back into a single family dwelling house involving construction of a new two storey rear extension, rear loft extension and alterations to the existing front dormer."/>
    <d v="2018-04-30T00:00:00"/>
    <d v="2018-10-01T00:00:00"/>
    <x v="2"/>
    <x v="0"/>
    <m/>
    <m/>
    <n v="517027"/>
    <n v="170370"/>
    <m/>
    <n v="1"/>
    <n v="1"/>
    <m/>
    <m/>
    <m/>
    <m/>
    <m/>
    <n v="2"/>
    <m/>
    <m/>
    <m/>
    <m/>
    <n v="1"/>
    <m/>
    <m/>
    <m/>
    <n v="1"/>
    <n v="0"/>
    <n v="-1"/>
    <n v="-1"/>
    <n v="0"/>
    <n v="1"/>
    <n v="0"/>
    <n v="0"/>
    <n v="0"/>
    <n v="-1"/>
    <m/>
    <n v="0"/>
    <n v="-1"/>
    <n v="0"/>
    <n v="0"/>
    <n v="0"/>
    <n v="0"/>
    <n v="0"/>
    <n v="0"/>
    <n v="0"/>
    <n v="0"/>
    <n v="0"/>
    <n v="0"/>
    <n v="0"/>
    <s v="Hampton Wick"/>
    <m/>
  </r>
  <r>
    <s v="17/4114/PS192"/>
    <s v="CHU"/>
    <m/>
    <s v="35A Broad Street_x000d_Teddington_x000d_TW11 8QZ_x000d_"/>
    <s v="Change of use from Class C4 (House in Multiple Occupation) to C3 (residential) to provide 1 x 3 bed flat"/>
    <m/>
    <m/>
    <x v="2"/>
    <x v="0"/>
    <m/>
    <m/>
    <n v="515625"/>
    <n v="170998"/>
    <m/>
    <m/>
    <m/>
    <n v="1"/>
    <m/>
    <m/>
    <m/>
    <m/>
    <n v="1"/>
    <m/>
    <m/>
    <m/>
    <n v="1"/>
    <m/>
    <m/>
    <m/>
    <m/>
    <n v="1"/>
    <n v="0"/>
    <n v="0"/>
    <n v="0"/>
    <n v="0"/>
    <n v="0"/>
    <n v="0"/>
    <n v="0"/>
    <n v="0"/>
    <n v="0"/>
    <m/>
    <n v="0"/>
    <n v="0"/>
    <n v="0"/>
    <n v="0"/>
    <n v="0"/>
    <n v="0"/>
    <n v="0"/>
    <n v="0"/>
    <n v="0"/>
    <n v="0"/>
    <n v="0"/>
    <n v="0"/>
    <n v="0"/>
    <s v="Teddington"/>
    <m/>
  </r>
  <r>
    <s v="17/4238/FUL"/>
    <s v="NEW"/>
    <m/>
    <s v="105 Queens Road_x000d_Teddington_x000d_TW11 0LZ"/>
    <s v="Demolition of the existing bungalow and construction of a new 6 bedroom detached house, to include external hard and soft landscaping to the front and rear, to be used as a children's home."/>
    <m/>
    <m/>
    <x v="2"/>
    <x v="0"/>
    <m/>
    <m/>
    <n v="515649"/>
    <n v="170638"/>
    <m/>
    <m/>
    <m/>
    <n v="1"/>
    <m/>
    <m/>
    <m/>
    <m/>
    <n v="1"/>
    <m/>
    <m/>
    <m/>
    <m/>
    <m/>
    <m/>
    <n v="1"/>
    <m/>
    <n v="1"/>
    <n v="0"/>
    <n v="0"/>
    <n v="0"/>
    <n v="-1"/>
    <n v="0"/>
    <n v="0"/>
    <n v="1"/>
    <n v="0"/>
    <n v="0"/>
    <m/>
    <n v="0"/>
    <n v="0"/>
    <n v="0"/>
    <n v="0"/>
    <n v="0"/>
    <n v="0"/>
    <n v="0"/>
    <n v="0"/>
    <n v="0"/>
    <n v="0"/>
    <n v="0"/>
    <n v="0"/>
    <n v="0"/>
    <s v="Teddington"/>
    <m/>
  </r>
  <r>
    <s v="17/4292/FUL"/>
    <s v="EXT"/>
    <m/>
    <s v="Cliveden House_x000d_Victoria Villas_x000d_Richmond_x000d_TW9 2JX_x000d_"/>
    <s v="Proposed roof and side extension to the existing two storey residential building to provide three new apartment units and to increase the size of four of the existing units. Alterations to elevations including balconies at first and second floor."/>
    <m/>
    <m/>
    <x v="2"/>
    <x v="0"/>
    <m/>
    <m/>
    <n v="518831"/>
    <n v="175436"/>
    <m/>
    <m/>
    <m/>
    <m/>
    <m/>
    <m/>
    <m/>
    <m/>
    <n v="0"/>
    <m/>
    <n v="1"/>
    <n v="2"/>
    <m/>
    <m/>
    <m/>
    <m/>
    <m/>
    <n v="3"/>
    <n v="0"/>
    <n v="1"/>
    <n v="2"/>
    <n v="0"/>
    <n v="0"/>
    <n v="0"/>
    <n v="0"/>
    <n v="0"/>
    <n v="3"/>
    <m/>
    <n v="0"/>
    <n v="0"/>
    <n v="1"/>
    <n v="1"/>
    <n v="1"/>
    <n v="0"/>
    <n v="0"/>
    <s v="Y"/>
    <n v="0"/>
    <n v="0"/>
    <n v="0"/>
    <n v="0"/>
    <n v="0"/>
    <s v="North Richmond"/>
    <m/>
  </r>
  <r>
    <s v="17/4344/FUL"/>
    <s v="CHU"/>
    <m/>
    <s v="First To Third Floors_x000d_2 The Square_x000d_Richmond_x000d__x000d_"/>
    <s v="Change of use of first, second and third floors from Class A2 (offices) and Class A1 (ancillary office space) to 1 two-bedroom residential dwelling with roof terrace at fourth floor level with associated safety balustrade."/>
    <m/>
    <m/>
    <x v="2"/>
    <x v="0"/>
    <m/>
    <m/>
    <n v="517967"/>
    <n v="174947"/>
    <m/>
    <m/>
    <m/>
    <m/>
    <m/>
    <m/>
    <m/>
    <m/>
    <n v="0"/>
    <m/>
    <m/>
    <n v="1"/>
    <m/>
    <m/>
    <m/>
    <m/>
    <m/>
    <n v="1"/>
    <n v="0"/>
    <n v="0"/>
    <n v="1"/>
    <n v="0"/>
    <n v="0"/>
    <n v="0"/>
    <n v="0"/>
    <n v="0"/>
    <n v="1"/>
    <m/>
    <n v="0"/>
    <n v="0"/>
    <n v="0.33333333333333331"/>
    <n v="0.33333333333333331"/>
    <n v="0.33333333333333331"/>
    <n v="0"/>
    <n v="0"/>
    <s v="Y"/>
    <n v="0"/>
    <n v="0"/>
    <n v="0"/>
    <n v="0"/>
    <n v="0"/>
    <s v="South Richmond"/>
    <m/>
  </r>
  <r>
    <s v="17/4422/GPD15"/>
    <s v="CHU"/>
    <s v="PA"/>
    <s v="25 Church Road_x000d_Teddington_x000d_TW11 8PF_x000d_"/>
    <s v="Change of use of the ground floor and accommodation above the rear workshop from Class B1(C) Light Industrial to Dwelling (Class C3)."/>
    <m/>
    <m/>
    <x v="2"/>
    <x v="0"/>
    <n v="1"/>
    <m/>
    <n v="515664"/>
    <n v="171121"/>
    <m/>
    <m/>
    <m/>
    <m/>
    <m/>
    <m/>
    <m/>
    <m/>
    <n v="0"/>
    <m/>
    <m/>
    <n v="1"/>
    <m/>
    <m/>
    <m/>
    <m/>
    <m/>
    <n v="1"/>
    <n v="0"/>
    <n v="0"/>
    <n v="1"/>
    <n v="0"/>
    <n v="0"/>
    <n v="0"/>
    <n v="0"/>
    <n v="0"/>
    <n v="1"/>
    <m/>
    <n v="0"/>
    <n v="0"/>
    <n v="0.33333333333333331"/>
    <n v="0.33333333333333331"/>
    <n v="0.33333333333333331"/>
    <n v="0"/>
    <n v="0"/>
    <s v="Y"/>
    <n v="0"/>
    <n v="0"/>
    <n v="0"/>
    <n v="0"/>
    <n v="0"/>
    <s v="Teddington"/>
    <m/>
  </r>
  <r>
    <s v="17/4517/VRC"/>
    <s v="NEW"/>
    <m/>
    <s v="66 Derby Road_x000d_East Sheen_x000d_London_x000d_SW14 7DP_x000d_"/>
    <s v="Variation of condition U30401 (Approved drawings) of planning permission 17/2624/FUL (Demolition of the existing four bedroom house and erection of two semi-detached, four bedroom townhouses incorporating basements) to allow for internal alterations"/>
    <m/>
    <m/>
    <x v="2"/>
    <x v="0"/>
    <m/>
    <m/>
    <n v="519786"/>
    <n v="175060"/>
    <m/>
    <m/>
    <m/>
    <m/>
    <n v="1"/>
    <m/>
    <m/>
    <m/>
    <n v="1"/>
    <m/>
    <m/>
    <m/>
    <m/>
    <m/>
    <n v="2"/>
    <m/>
    <m/>
    <n v="2"/>
    <n v="0"/>
    <n v="0"/>
    <n v="0"/>
    <n v="0"/>
    <n v="-1"/>
    <n v="2"/>
    <n v="0"/>
    <n v="0"/>
    <n v="1"/>
    <m/>
    <n v="0"/>
    <n v="0"/>
    <n v="0.33333333333333331"/>
    <n v="0.33333333333333331"/>
    <n v="0.33333333333333331"/>
    <n v="0"/>
    <n v="0"/>
    <s v="Y"/>
    <n v="0"/>
    <n v="0"/>
    <n v="0"/>
    <n v="0"/>
    <n v="0"/>
    <s v="East Sheen"/>
    <m/>
  </r>
  <r>
    <s v="17/4603/GPD13"/>
    <s v="CHU"/>
    <s v="PA"/>
    <s v="158 Upper Richmond Road West_x000d_East Sheen_x000d_London_x000d_SW14 8AW_x000d_"/>
    <s v="Change of use of ground floor from A1 retail to C3 residential (3 x one bed flats)."/>
    <m/>
    <d v="2018-03-16T00:00:00"/>
    <x v="0"/>
    <x v="0"/>
    <n v="3"/>
    <m/>
    <n v="520842"/>
    <n v="175467"/>
    <m/>
    <m/>
    <m/>
    <m/>
    <m/>
    <m/>
    <m/>
    <m/>
    <n v="0"/>
    <m/>
    <n v="3"/>
    <m/>
    <m/>
    <m/>
    <m/>
    <m/>
    <m/>
    <n v="3"/>
    <n v="0"/>
    <n v="3"/>
    <n v="0"/>
    <n v="0"/>
    <n v="0"/>
    <n v="0"/>
    <n v="0"/>
    <n v="0"/>
    <n v="3"/>
    <m/>
    <n v="3"/>
    <n v="0"/>
    <n v="0"/>
    <n v="0"/>
    <n v="0"/>
    <n v="0"/>
    <n v="0"/>
    <n v="0"/>
    <n v="0"/>
    <n v="0"/>
    <n v="0"/>
    <n v="0"/>
    <n v="0"/>
    <s v="East Sheen"/>
    <m/>
  </r>
  <r>
    <s v="17/4605/GPD15"/>
    <s v="CHU"/>
    <s v="PA"/>
    <s v="10 Church Lane_x000d_Teddington_x000d_TW11 8PA_x000d_"/>
    <s v="Change of use from offices (B1a) to residential (C3) to provide 1 x 3 bed dwellinghouse."/>
    <m/>
    <d v="2018-06-30T00:00:00"/>
    <x v="1"/>
    <x v="0"/>
    <n v="1"/>
    <m/>
    <n v="515785"/>
    <n v="171101"/>
    <m/>
    <m/>
    <m/>
    <m/>
    <m/>
    <m/>
    <m/>
    <m/>
    <n v="0"/>
    <m/>
    <m/>
    <m/>
    <n v="1"/>
    <m/>
    <m/>
    <m/>
    <m/>
    <n v="1"/>
    <n v="0"/>
    <n v="0"/>
    <n v="0"/>
    <n v="1"/>
    <n v="0"/>
    <n v="0"/>
    <n v="0"/>
    <n v="0"/>
    <n v="1"/>
    <m/>
    <n v="0"/>
    <n v="1"/>
    <n v="0"/>
    <n v="0"/>
    <n v="0"/>
    <n v="0"/>
    <n v="0"/>
    <n v="0"/>
    <n v="0"/>
    <n v="0"/>
    <n v="0"/>
    <n v="0"/>
    <n v="0"/>
    <s v="Teddington"/>
    <m/>
  </r>
  <r>
    <s v="17/4606/FUL"/>
    <s v="NEW"/>
    <m/>
    <s v="1 Upper Ham Road_x000d_Ham_x000d__x000d_"/>
    <s v="Construction of 2No. 3 bed dwellinghouses (including basement accommodation) with rear plot boundary alteration."/>
    <d v="2018-03-01T00:00:00"/>
    <m/>
    <x v="1"/>
    <x v="0"/>
    <m/>
    <m/>
    <n v="517784"/>
    <n v="171703"/>
    <m/>
    <m/>
    <m/>
    <n v="1"/>
    <m/>
    <m/>
    <m/>
    <m/>
    <n v="1"/>
    <m/>
    <m/>
    <m/>
    <n v="2"/>
    <m/>
    <m/>
    <m/>
    <m/>
    <n v="2"/>
    <n v="0"/>
    <n v="0"/>
    <n v="0"/>
    <n v="1"/>
    <n v="0"/>
    <n v="0"/>
    <n v="0"/>
    <n v="0"/>
    <n v="1"/>
    <m/>
    <n v="0"/>
    <n v="1"/>
    <n v="0"/>
    <n v="0"/>
    <n v="0"/>
    <n v="0"/>
    <n v="0"/>
    <n v="0"/>
    <n v="0"/>
    <n v="0"/>
    <n v="0"/>
    <n v="0"/>
    <n v="0"/>
    <s v="Ham, Petersham and Richmond Riverside"/>
    <m/>
  </r>
  <r>
    <s v="18/0049/FUL"/>
    <s v="CHU"/>
    <m/>
    <s v="269 - 271 Sandycombe Road_x000d_Richmond_x000d__x000d_"/>
    <s v="Change of use to Bed and Breakfast accommodation (use class C1 - Hotel/Guesthouse)."/>
    <m/>
    <d v="2018-05-01T00:00:00"/>
    <x v="1"/>
    <x v="0"/>
    <m/>
    <m/>
    <n v="519113"/>
    <n v="176398"/>
    <m/>
    <m/>
    <m/>
    <m/>
    <m/>
    <m/>
    <n v="1"/>
    <m/>
    <n v="1"/>
    <m/>
    <m/>
    <m/>
    <m/>
    <m/>
    <m/>
    <m/>
    <m/>
    <n v="0"/>
    <n v="0"/>
    <n v="0"/>
    <n v="0"/>
    <n v="0"/>
    <n v="0"/>
    <n v="0"/>
    <n v="-1"/>
    <n v="0"/>
    <n v="-1"/>
    <m/>
    <n v="0"/>
    <n v="-1"/>
    <n v="0"/>
    <n v="0"/>
    <n v="0"/>
    <n v="0"/>
    <n v="0"/>
    <n v="0"/>
    <n v="0"/>
    <n v="0"/>
    <n v="0"/>
    <n v="0"/>
    <n v="0"/>
    <s v="Kew"/>
    <m/>
  </r>
  <r>
    <s v="18/0282/FUL"/>
    <s v="NEW"/>
    <m/>
    <s v="Upton House_x000d_19 - 20 Queens Ride_x000d_Barnes_x000d_London_x000d_SW13 0HX_x000d_"/>
    <s v="Demolition of the existing 2 storey residential building and single storey garages and erection of a pair of semi-detached, 3 storey (plus basement) 4 bedroom dwellings with associated private gardens and off street parking. Creation of a new crossov"/>
    <m/>
    <m/>
    <x v="2"/>
    <x v="0"/>
    <m/>
    <m/>
    <n v="522357"/>
    <n v="175528"/>
    <m/>
    <m/>
    <m/>
    <n v="2"/>
    <m/>
    <m/>
    <m/>
    <m/>
    <n v="2"/>
    <m/>
    <m/>
    <m/>
    <m/>
    <n v="2"/>
    <m/>
    <m/>
    <m/>
    <n v="2"/>
    <n v="0"/>
    <n v="0"/>
    <n v="0"/>
    <n v="-2"/>
    <n v="2"/>
    <n v="0"/>
    <n v="0"/>
    <n v="0"/>
    <n v="0"/>
    <m/>
    <n v="0"/>
    <n v="0"/>
    <n v="0"/>
    <n v="0"/>
    <n v="0"/>
    <n v="0"/>
    <n v="0"/>
    <n v="0"/>
    <n v="0"/>
    <n v="0"/>
    <n v="0"/>
    <n v="0"/>
    <n v="0"/>
    <s v="Mortlake and Barnes Common"/>
    <m/>
  </r>
  <r>
    <s v="18/0305/GPD15"/>
    <s v="CHU"/>
    <s v="PA"/>
    <s v="Argyle House_x000d_1 Dee Road_x000d_Richmond_x000d__x000d_"/>
    <s v="Change of use of basement from B1a (office use) to C3 (residential use) - creation of 1 x 2 bed flat"/>
    <m/>
    <m/>
    <x v="2"/>
    <x v="0"/>
    <n v="1"/>
    <m/>
    <n v="518741"/>
    <n v="175360"/>
    <m/>
    <m/>
    <m/>
    <m/>
    <m/>
    <m/>
    <m/>
    <m/>
    <n v="0"/>
    <m/>
    <m/>
    <n v="1"/>
    <m/>
    <m/>
    <m/>
    <m/>
    <m/>
    <n v="1"/>
    <n v="0"/>
    <n v="0"/>
    <n v="1"/>
    <n v="0"/>
    <n v="0"/>
    <n v="0"/>
    <n v="0"/>
    <n v="0"/>
    <n v="1"/>
    <m/>
    <n v="0"/>
    <n v="0"/>
    <n v="0.33333333333333331"/>
    <n v="0.33333333333333331"/>
    <n v="0.33333333333333331"/>
    <n v="0"/>
    <n v="0"/>
    <s v="Y"/>
    <n v="0"/>
    <n v="0"/>
    <n v="0"/>
    <n v="0"/>
    <n v="0"/>
    <s v="North Richmond"/>
    <m/>
  </r>
  <r>
    <s v="18/0774/ES191"/>
    <s v="CON"/>
    <m/>
    <s v="7A Kneller Road_x000d_Twickenham_x000d_TW2 7DF"/>
    <s v="Application to establish the use of No.7A Kneller Road as a separate self-contained dwelling unit."/>
    <d v="2018-05-14T00:00:00"/>
    <d v="2018-05-14T00:00:00"/>
    <x v="2"/>
    <x v="0"/>
    <m/>
    <m/>
    <n v="515074"/>
    <n v="174033"/>
    <m/>
    <m/>
    <m/>
    <m/>
    <n v="1"/>
    <m/>
    <m/>
    <m/>
    <n v="1"/>
    <m/>
    <n v="1"/>
    <m/>
    <n v="1"/>
    <m/>
    <m/>
    <m/>
    <m/>
    <n v="2"/>
    <n v="0"/>
    <n v="1"/>
    <n v="0"/>
    <n v="1"/>
    <n v="-1"/>
    <n v="0"/>
    <n v="0"/>
    <n v="0"/>
    <n v="1"/>
    <m/>
    <n v="0"/>
    <n v="1"/>
    <n v="0"/>
    <n v="0"/>
    <n v="0"/>
    <n v="0"/>
    <n v="0"/>
    <n v="0"/>
    <n v="0"/>
    <n v="0"/>
    <n v="0"/>
    <n v="0"/>
    <n v="0"/>
    <s v="Whitton"/>
    <m/>
  </r>
  <r>
    <s v="Local Plan SA 12"/>
    <m/>
    <s v="Identified Site 5 year"/>
    <s v="Mereway Day Centre, Mereway Road"/>
    <m/>
    <m/>
    <m/>
    <x v="3"/>
    <x v="3"/>
    <m/>
    <m/>
    <m/>
    <m/>
    <m/>
    <m/>
    <m/>
    <m/>
    <m/>
    <m/>
    <m/>
    <m/>
    <m/>
    <m/>
    <m/>
    <m/>
    <m/>
    <m/>
    <m/>
    <m/>
    <m/>
    <m/>
    <m/>
    <m/>
    <m/>
    <m/>
    <m/>
    <m/>
    <m/>
    <m/>
    <n v="10"/>
    <m/>
    <n v="0"/>
    <n v="0"/>
    <n v="0"/>
    <n v="0"/>
    <n v="0"/>
    <n v="0"/>
    <n v="0"/>
    <n v="0"/>
    <n v="2"/>
    <n v="2"/>
    <n v="2"/>
    <n v="2"/>
    <n v="2"/>
    <s v="South Twickenham"/>
    <m/>
  </r>
  <r>
    <s v="Local Plan SA 12"/>
    <m/>
    <s v="Identified Site 5 year"/>
    <s v="Mereway Day Centre, Mereway Road"/>
    <m/>
    <m/>
    <m/>
    <x v="3"/>
    <x v="0"/>
    <m/>
    <m/>
    <m/>
    <m/>
    <m/>
    <m/>
    <m/>
    <m/>
    <m/>
    <m/>
    <m/>
    <m/>
    <m/>
    <m/>
    <m/>
    <m/>
    <m/>
    <m/>
    <m/>
    <m/>
    <m/>
    <m/>
    <m/>
    <m/>
    <m/>
    <m/>
    <m/>
    <m/>
    <m/>
    <m/>
    <n v="10"/>
    <m/>
    <n v="0"/>
    <n v="0"/>
    <n v="0"/>
    <n v="0"/>
    <n v="0"/>
    <n v="0"/>
    <n v="0"/>
    <n v="0"/>
    <n v="2"/>
    <n v="2"/>
    <n v="2"/>
    <n v="2"/>
    <n v="2"/>
    <s v="South Twickenham"/>
    <m/>
  </r>
  <r>
    <s v="Local Plan SA 13"/>
    <m/>
    <s v="Identified Site 5 year"/>
    <s v="Telephone Exchange, Ashdale Road"/>
    <m/>
    <m/>
    <m/>
    <x v="3"/>
    <x v="3"/>
    <m/>
    <m/>
    <m/>
    <m/>
    <m/>
    <m/>
    <m/>
    <m/>
    <m/>
    <m/>
    <m/>
    <m/>
    <m/>
    <m/>
    <m/>
    <m/>
    <m/>
    <m/>
    <m/>
    <m/>
    <m/>
    <m/>
    <m/>
    <m/>
    <m/>
    <m/>
    <m/>
    <m/>
    <m/>
    <m/>
    <n v="10"/>
    <m/>
    <n v="0"/>
    <n v="0"/>
    <n v="0"/>
    <n v="0"/>
    <n v="0"/>
    <n v="0"/>
    <n v="0"/>
    <n v="0"/>
    <n v="2"/>
    <n v="2"/>
    <n v="2"/>
    <n v="2"/>
    <n v="2"/>
    <s v="Whitton"/>
    <m/>
  </r>
  <r>
    <s v="Local Plan SA 13"/>
    <m/>
    <s v="Identified Site 5 year"/>
    <s v="Telephone Exchange, Ashdale Road"/>
    <m/>
    <m/>
    <m/>
    <x v="3"/>
    <x v="0"/>
    <m/>
    <m/>
    <m/>
    <m/>
    <m/>
    <m/>
    <m/>
    <m/>
    <m/>
    <m/>
    <m/>
    <m/>
    <m/>
    <m/>
    <m/>
    <m/>
    <m/>
    <m/>
    <m/>
    <m/>
    <m/>
    <m/>
    <m/>
    <m/>
    <m/>
    <m/>
    <m/>
    <m/>
    <m/>
    <m/>
    <n v="10"/>
    <m/>
    <n v="0"/>
    <n v="0"/>
    <n v="0"/>
    <n v="0"/>
    <n v="0"/>
    <n v="0"/>
    <n v="0"/>
    <n v="0"/>
    <n v="2"/>
    <n v="2"/>
    <n v="2"/>
    <n v="2"/>
    <n v="2"/>
    <s v="Whitton"/>
    <m/>
  </r>
  <r>
    <s v="Local Plan SA 14"/>
    <m/>
    <s v="Identified Site 5 year"/>
    <s v="Kneller Hall, Whitton"/>
    <m/>
    <m/>
    <m/>
    <x v="3"/>
    <x v="3"/>
    <m/>
    <m/>
    <m/>
    <m/>
    <m/>
    <m/>
    <m/>
    <m/>
    <m/>
    <m/>
    <m/>
    <m/>
    <m/>
    <m/>
    <m/>
    <m/>
    <m/>
    <m/>
    <m/>
    <m/>
    <m/>
    <m/>
    <m/>
    <m/>
    <m/>
    <m/>
    <m/>
    <m/>
    <m/>
    <m/>
    <n v="15"/>
    <m/>
    <n v="0"/>
    <n v="0"/>
    <n v="0"/>
    <n v="0"/>
    <n v="0"/>
    <n v="0"/>
    <n v="0"/>
    <n v="0"/>
    <n v="3"/>
    <n v="3"/>
    <n v="3"/>
    <n v="3"/>
    <n v="3"/>
    <s v="Whitton"/>
    <m/>
  </r>
  <r>
    <s v="Local Plan SA 14"/>
    <m/>
    <s v="Identified Site 5 year"/>
    <s v="Kneller Hall, Whitton"/>
    <m/>
    <m/>
    <m/>
    <x v="3"/>
    <x v="0"/>
    <m/>
    <m/>
    <m/>
    <m/>
    <m/>
    <m/>
    <m/>
    <m/>
    <m/>
    <m/>
    <m/>
    <m/>
    <m/>
    <m/>
    <m/>
    <m/>
    <m/>
    <m/>
    <m/>
    <m/>
    <m/>
    <m/>
    <m/>
    <m/>
    <m/>
    <m/>
    <m/>
    <m/>
    <m/>
    <m/>
    <n v="15"/>
    <m/>
    <n v="0"/>
    <n v="0"/>
    <n v="0"/>
    <n v="0"/>
    <n v="0"/>
    <n v="0"/>
    <n v="0"/>
    <n v="0"/>
    <n v="3"/>
    <n v="3"/>
    <n v="3"/>
    <n v="3"/>
    <n v="3"/>
    <s v="Whitton"/>
    <m/>
  </r>
  <r>
    <s v="Local Plan SA 15"/>
    <m/>
    <s v="Identified Site 5 year"/>
    <s v="Ham Central Area"/>
    <m/>
    <m/>
    <m/>
    <x v="3"/>
    <x v="3"/>
    <m/>
    <m/>
    <m/>
    <m/>
    <m/>
    <m/>
    <m/>
    <m/>
    <m/>
    <m/>
    <m/>
    <m/>
    <m/>
    <m/>
    <m/>
    <m/>
    <m/>
    <m/>
    <m/>
    <m/>
    <m/>
    <m/>
    <m/>
    <m/>
    <m/>
    <m/>
    <m/>
    <m/>
    <m/>
    <m/>
    <n v="50"/>
    <m/>
    <n v="0"/>
    <n v="0"/>
    <n v="5"/>
    <n v="5"/>
    <n v="5"/>
    <n v="5"/>
    <n v="5"/>
    <s v="Y"/>
    <n v="5"/>
    <n v="5"/>
    <n v="5"/>
    <n v="5"/>
    <n v="5"/>
    <s v="Ham, Petersham and Richmond Riverside"/>
    <m/>
  </r>
  <r>
    <s v="Local Plan SA 15"/>
    <m/>
    <s v="Identified Site 5 year"/>
    <s v="Ham Central Area"/>
    <m/>
    <m/>
    <m/>
    <x v="3"/>
    <x v="0"/>
    <m/>
    <m/>
    <m/>
    <m/>
    <m/>
    <m/>
    <m/>
    <m/>
    <m/>
    <m/>
    <m/>
    <m/>
    <m/>
    <m/>
    <m/>
    <m/>
    <m/>
    <m/>
    <m/>
    <m/>
    <m/>
    <m/>
    <m/>
    <m/>
    <m/>
    <m/>
    <m/>
    <m/>
    <m/>
    <m/>
    <n v="50"/>
    <m/>
    <n v="0"/>
    <n v="0"/>
    <n v="5"/>
    <n v="5"/>
    <n v="5"/>
    <n v="5"/>
    <n v="5"/>
    <s v="Y"/>
    <n v="5"/>
    <n v="5"/>
    <n v="5"/>
    <n v="5"/>
    <n v="5"/>
    <s v="Ham, Petersham and Richmond Riverside"/>
    <m/>
  </r>
  <r>
    <s v="Local Plan SA 16"/>
    <m/>
    <s v="Identified Site 5 year"/>
    <s v="Cassel Hospital, Ham Common, Ham"/>
    <m/>
    <m/>
    <m/>
    <x v="3"/>
    <x v="3"/>
    <m/>
    <m/>
    <m/>
    <m/>
    <m/>
    <m/>
    <m/>
    <m/>
    <m/>
    <m/>
    <m/>
    <m/>
    <m/>
    <m/>
    <m/>
    <m/>
    <m/>
    <m/>
    <m/>
    <m/>
    <m/>
    <m/>
    <m/>
    <m/>
    <m/>
    <m/>
    <m/>
    <m/>
    <m/>
    <m/>
    <n v="10"/>
    <m/>
    <n v="0"/>
    <n v="0"/>
    <n v="0"/>
    <n v="0"/>
    <n v="0"/>
    <n v="0"/>
    <n v="0"/>
    <n v="0"/>
    <n v="2"/>
    <n v="2"/>
    <n v="2"/>
    <n v="2"/>
    <n v="2"/>
    <s v="Ham, Petersham and Richmond Riverside"/>
    <m/>
  </r>
  <r>
    <s v="Local Plan SA 16"/>
    <m/>
    <s v="Identified Site 5 year"/>
    <s v="Cassel Hospital, Ham Common, Ham"/>
    <m/>
    <m/>
    <m/>
    <x v="3"/>
    <x v="0"/>
    <m/>
    <m/>
    <m/>
    <m/>
    <m/>
    <m/>
    <m/>
    <m/>
    <m/>
    <m/>
    <m/>
    <m/>
    <m/>
    <m/>
    <m/>
    <m/>
    <m/>
    <m/>
    <m/>
    <m/>
    <m/>
    <m/>
    <m/>
    <m/>
    <m/>
    <m/>
    <m/>
    <m/>
    <m/>
    <m/>
    <n v="10"/>
    <m/>
    <n v="0"/>
    <n v="0"/>
    <n v="0"/>
    <n v="0"/>
    <n v="0"/>
    <n v="0"/>
    <n v="0"/>
    <n v="0"/>
    <n v="2"/>
    <n v="2"/>
    <n v="2"/>
    <n v="2"/>
    <n v="2"/>
    <s v="Ham, Petersham and Richmond Riverside"/>
    <m/>
  </r>
  <r>
    <s v="Local Plan SA 19"/>
    <m/>
    <s v="Identified Site 5 year"/>
    <s v="Richmond Station and above track, The Quadrant"/>
    <m/>
    <m/>
    <m/>
    <x v="3"/>
    <x v="3"/>
    <m/>
    <m/>
    <m/>
    <m/>
    <m/>
    <m/>
    <m/>
    <m/>
    <m/>
    <m/>
    <m/>
    <m/>
    <m/>
    <m/>
    <m/>
    <m/>
    <m/>
    <m/>
    <m/>
    <m/>
    <m/>
    <m/>
    <m/>
    <m/>
    <m/>
    <m/>
    <m/>
    <m/>
    <m/>
    <m/>
    <n v="10"/>
    <m/>
    <n v="0"/>
    <n v="0"/>
    <n v="0"/>
    <n v="0"/>
    <n v="0"/>
    <n v="0"/>
    <n v="0"/>
    <n v="0"/>
    <n v="2"/>
    <n v="2"/>
    <n v="2"/>
    <n v="2"/>
    <n v="2"/>
    <s v="South Richmond"/>
    <m/>
  </r>
  <r>
    <s v="Local Plan SA 19"/>
    <m/>
    <s v="Identified Site 5 year"/>
    <s v="Richmond Station and above track, The Quadrant"/>
    <m/>
    <m/>
    <m/>
    <x v="3"/>
    <x v="0"/>
    <m/>
    <m/>
    <m/>
    <m/>
    <m/>
    <m/>
    <m/>
    <m/>
    <m/>
    <m/>
    <m/>
    <m/>
    <m/>
    <m/>
    <m/>
    <m/>
    <m/>
    <m/>
    <m/>
    <m/>
    <m/>
    <m/>
    <m/>
    <m/>
    <m/>
    <m/>
    <m/>
    <m/>
    <m/>
    <m/>
    <n v="10"/>
    <m/>
    <n v="0"/>
    <n v="0"/>
    <n v="0"/>
    <n v="0"/>
    <n v="0"/>
    <n v="0"/>
    <n v="0"/>
    <n v="0"/>
    <n v="2"/>
    <n v="2"/>
    <n v="2"/>
    <n v="2"/>
    <n v="2"/>
    <s v="South Richmond"/>
    <m/>
  </r>
  <r>
    <s v="Local Plan SA 2"/>
    <m/>
    <s v="Identified Site 5 year"/>
    <s v="Platts Eyott"/>
    <m/>
    <m/>
    <m/>
    <x v="3"/>
    <x v="0"/>
    <m/>
    <m/>
    <m/>
    <m/>
    <m/>
    <m/>
    <m/>
    <m/>
    <m/>
    <m/>
    <m/>
    <m/>
    <m/>
    <m/>
    <m/>
    <m/>
    <m/>
    <m/>
    <m/>
    <m/>
    <m/>
    <m/>
    <m/>
    <m/>
    <m/>
    <m/>
    <m/>
    <m/>
    <m/>
    <m/>
    <n v="20"/>
    <m/>
    <n v="0"/>
    <n v="0"/>
    <n v="4"/>
    <n v="4"/>
    <n v="4"/>
    <n v="4"/>
    <n v="4"/>
    <s v="Y"/>
    <n v="0"/>
    <n v="0"/>
    <n v="0"/>
    <n v="0"/>
    <n v="0"/>
    <s v="Hampton North"/>
    <m/>
  </r>
  <r>
    <s v="Local Plan SA 20"/>
    <m/>
    <s v="Identified Site 5 year"/>
    <s v="Friars Lane Car Park"/>
    <m/>
    <m/>
    <m/>
    <x v="3"/>
    <x v="3"/>
    <m/>
    <m/>
    <m/>
    <m/>
    <m/>
    <m/>
    <m/>
    <m/>
    <m/>
    <m/>
    <m/>
    <m/>
    <m/>
    <m/>
    <m/>
    <m/>
    <m/>
    <m/>
    <m/>
    <m/>
    <m/>
    <m/>
    <m/>
    <m/>
    <m/>
    <m/>
    <m/>
    <m/>
    <m/>
    <m/>
    <n v="10"/>
    <m/>
    <n v="0"/>
    <n v="0"/>
    <n v="2"/>
    <n v="2"/>
    <n v="2"/>
    <n v="2"/>
    <n v="2"/>
    <s v="Y"/>
    <n v="0"/>
    <n v="0"/>
    <n v="0"/>
    <n v="0"/>
    <n v="0"/>
    <s v="South Richmond"/>
    <m/>
  </r>
  <r>
    <s v="Local Plan SA 20"/>
    <m/>
    <s v="Identified Site 5 year"/>
    <s v="Friars Lane Car Park"/>
    <m/>
    <m/>
    <m/>
    <x v="3"/>
    <x v="0"/>
    <m/>
    <m/>
    <m/>
    <m/>
    <m/>
    <m/>
    <m/>
    <m/>
    <m/>
    <m/>
    <m/>
    <m/>
    <m/>
    <m/>
    <m/>
    <m/>
    <m/>
    <m/>
    <m/>
    <m/>
    <m/>
    <m/>
    <m/>
    <m/>
    <m/>
    <m/>
    <m/>
    <m/>
    <m/>
    <m/>
    <n v="10"/>
    <m/>
    <n v="0"/>
    <n v="0"/>
    <n v="2"/>
    <n v="2"/>
    <n v="2"/>
    <n v="2"/>
    <n v="2"/>
    <s v="Y"/>
    <n v="0"/>
    <n v="0"/>
    <n v="0"/>
    <n v="0"/>
    <n v="0"/>
    <s v="South Richmond"/>
    <m/>
  </r>
  <r>
    <s v="Local Plan SA 24"/>
    <m/>
    <s v="Identified Site 5 year"/>
    <s v="Budweiser Stag Brewery, Mortlake"/>
    <m/>
    <m/>
    <m/>
    <x v="3"/>
    <x v="3"/>
    <m/>
    <m/>
    <m/>
    <m/>
    <m/>
    <m/>
    <m/>
    <m/>
    <m/>
    <m/>
    <m/>
    <m/>
    <m/>
    <m/>
    <m/>
    <m/>
    <m/>
    <m/>
    <m/>
    <m/>
    <m/>
    <m/>
    <m/>
    <m/>
    <m/>
    <m/>
    <m/>
    <m/>
    <m/>
    <m/>
    <n v="350"/>
    <m/>
    <n v="0"/>
    <n v="0"/>
    <n v="0"/>
    <n v="0"/>
    <n v="0"/>
    <n v="75"/>
    <n v="75"/>
    <s v="Y"/>
    <n v="40"/>
    <n v="40"/>
    <n v="40"/>
    <n v="40"/>
    <n v="40"/>
    <s v="Mortlake and Barnes Common"/>
    <m/>
  </r>
  <r>
    <s v="Local Plan SA 24"/>
    <m/>
    <s v="Identified Site 5 year"/>
    <s v="Budweiser Stag Brewery, Mortlake"/>
    <m/>
    <m/>
    <m/>
    <x v="3"/>
    <x v="0"/>
    <m/>
    <m/>
    <m/>
    <m/>
    <m/>
    <m/>
    <m/>
    <m/>
    <m/>
    <m/>
    <m/>
    <m/>
    <m/>
    <m/>
    <m/>
    <m/>
    <m/>
    <m/>
    <m/>
    <m/>
    <m/>
    <m/>
    <m/>
    <m/>
    <m/>
    <m/>
    <m/>
    <m/>
    <m/>
    <m/>
    <n v="350"/>
    <m/>
    <n v="0"/>
    <n v="0"/>
    <n v="0"/>
    <n v="0"/>
    <n v="0"/>
    <n v="75"/>
    <n v="75"/>
    <s v="Y"/>
    <n v="40"/>
    <n v="40"/>
    <n v="40"/>
    <n v="40"/>
    <n v="40"/>
    <s v="Mortlake and Barnes Common"/>
    <m/>
  </r>
  <r>
    <s v="Local Plan SA 25"/>
    <m/>
    <s v="Identified Site 5 year"/>
    <s v="Mortlake And Barnes Delivery Office, 2-12 Mortlake High Street, Mortlake"/>
    <m/>
    <m/>
    <m/>
    <x v="3"/>
    <x v="3"/>
    <m/>
    <m/>
    <m/>
    <m/>
    <m/>
    <m/>
    <m/>
    <m/>
    <m/>
    <m/>
    <m/>
    <m/>
    <m/>
    <m/>
    <m/>
    <m/>
    <m/>
    <m/>
    <m/>
    <m/>
    <m/>
    <m/>
    <m/>
    <m/>
    <m/>
    <m/>
    <m/>
    <m/>
    <m/>
    <m/>
    <n v="5"/>
    <m/>
    <n v="0"/>
    <n v="0"/>
    <n v="0"/>
    <n v="0"/>
    <n v="0"/>
    <n v="0"/>
    <n v="0"/>
    <n v="0"/>
    <n v="1"/>
    <n v="1"/>
    <n v="1"/>
    <n v="1"/>
    <n v="1"/>
    <s v="Mortlake and Barnes Common"/>
    <m/>
  </r>
  <r>
    <s v="Local Plan SA 25"/>
    <m/>
    <s v="Identified Site 5 year"/>
    <s v="Mortlake And Barnes Delivery Office, 2-12 Mortlake High Street, Mortlake"/>
    <m/>
    <m/>
    <m/>
    <x v="3"/>
    <x v="0"/>
    <m/>
    <m/>
    <m/>
    <m/>
    <m/>
    <m/>
    <m/>
    <m/>
    <m/>
    <m/>
    <m/>
    <m/>
    <m/>
    <m/>
    <m/>
    <m/>
    <m/>
    <m/>
    <m/>
    <m/>
    <m/>
    <m/>
    <m/>
    <m/>
    <m/>
    <m/>
    <m/>
    <m/>
    <m/>
    <m/>
    <n v="5"/>
    <m/>
    <n v="0"/>
    <n v="0"/>
    <n v="0"/>
    <n v="0"/>
    <n v="0"/>
    <n v="0"/>
    <n v="0"/>
    <n v="0"/>
    <n v="1"/>
    <n v="1"/>
    <n v="1"/>
    <n v="1"/>
    <n v="1"/>
    <s v="Mortlake and Barnes Common"/>
    <m/>
  </r>
  <r>
    <s v="Local Plan SA 26"/>
    <m/>
    <s v="Identified Site 5 year"/>
    <s v="Kew Biothane Plant, Mellis Avenue"/>
    <m/>
    <m/>
    <m/>
    <x v="3"/>
    <x v="3"/>
    <m/>
    <m/>
    <m/>
    <m/>
    <m/>
    <m/>
    <m/>
    <m/>
    <m/>
    <m/>
    <m/>
    <m/>
    <m/>
    <m/>
    <m/>
    <m/>
    <m/>
    <m/>
    <m/>
    <m/>
    <m/>
    <m/>
    <m/>
    <m/>
    <m/>
    <m/>
    <m/>
    <m/>
    <m/>
    <m/>
    <n v="10"/>
    <m/>
    <n v="0"/>
    <n v="0"/>
    <n v="0"/>
    <n v="0"/>
    <n v="0"/>
    <n v="0"/>
    <n v="0"/>
    <n v="0"/>
    <n v="2"/>
    <n v="2"/>
    <n v="2"/>
    <n v="2"/>
    <n v="2"/>
    <s v="Kew"/>
    <m/>
  </r>
  <r>
    <s v="Local Plan SA 26"/>
    <m/>
    <s v="Identified Site 5 year"/>
    <s v="Kew Biothane Plant, Mellis Avenue"/>
    <m/>
    <m/>
    <m/>
    <x v="3"/>
    <x v="0"/>
    <m/>
    <m/>
    <m/>
    <m/>
    <m/>
    <m/>
    <m/>
    <m/>
    <m/>
    <m/>
    <m/>
    <m/>
    <m/>
    <m/>
    <m/>
    <m/>
    <m/>
    <m/>
    <m/>
    <m/>
    <m/>
    <m/>
    <m/>
    <m/>
    <m/>
    <m/>
    <m/>
    <m/>
    <m/>
    <m/>
    <n v="10"/>
    <m/>
    <n v="0"/>
    <n v="0"/>
    <n v="0"/>
    <n v="0"/>
    <n v="0"/>
    <n v="0"/>
    <n v="0"/>
    <n v="0"/>
    <n v="2"/>
    <n v="2"/>
    <n v="2"/>
    <n v="2"/>
    <n v="2"/>
    <s v="Kew"/>
    <m/>
  </r>
  <r>
    <s v="Local Plan SA 27"/>
    <m/>
    <s v="Identified Site 5 year"/>
    <s v="Telephone Exchange, Upper Richmond Road, East Sheen"/>
    <m/>
    <m/>
    <m/>
    <x v="3"/>
    <x v="3"/>
    <m/>
    <m/>
    <m/>
    <m/>
    <m/>
    <m/>
    <m/>
    <m/>
    <m/>
    <m/>
    <m/>
    <m/>
    <m/>
    <m/>
    <m/>
    <m/>
    <m/>
    <m/>
    <m/>
    <m/>
    <m/>
    <m/>
    <m/>
    <m/>
    <m/>
    <m/>
    <m/>
    <m/>
    <m/>
    <m/>
    <n v="5"/>
    <m/>
    <n v="0"/>
    <n v="0"/>
    <n v="0"/>
    <n v="0"/>
    <n v="0"/>
    <n v="0"/>
    <n v="0"/>
    <n v="0"/>
    <n v="1"/>
    <n v="1"/>
    <n v="1"/>
    <n v="1"/>
    <n v="1"/>
    <s v="East Sheen"/>
    <m/>
  </r>
  <r>
    <s v="Local Plan SA 27"/>
    <m/>
    <s v="Identified Site 5 year"/>
    <s v="Telephone Exchange, Upper Richmond Road, East Sheen"/>
    <m/>
    <m/>
    <m/>
    <x v="3"/>
    <x v="0"/>
    <m/>
    <m/>
    <m/>
    <m/>
    <m/>
    <m/>
    <m/>
    <m/>
    <m/>
    <m/>
    <m/>
    <m/>
    <m/>
    <m/>
    <m/>
    <m/>
    <m/>
    <m/>
    <m/>
    <m/>
    <m/>
    <m/>
    <m/>
    <m/>
    <m/>
    <m/>
    <m/>
    <m/>
    <m/>
    <m/>
    <n v="5"/>
    <m/>
    <n v="0"/>
    <n v="0"/>
    <n v="0"/>
    <n v="0"/>
    <n v="0"/>
    <n v="0"/>
    <n v="0"/>
    <n v="0"/>
    <n v="1"/>
    <n v="1"/>
    <n v="1"/>
    <n v="1"/>
    <n v="1"/>
    <s v="East Sheen"/>
    <m/>
  </r>
  <r>
    <s v="Local Plan SA 28"/>
    <m/>
    <s v="Identified Site 5 year"/>
    <s v="Barnes Hospital"/>
    <m/>
    <m/>
    <m/>
    <x v="3"/>
    <x v="3"/>
    <m/>
    <m/>
    <m/>
    <m/>
    <m/>
    <m/>
    <m/>
    <m/>
    <m/>
    <m/>
    <m/>
    <m/>
    <m/>
    <m/>
    <m/>
    <m/>
    <m/>
    <m/>
    <m/>
    <m/>
    <m/>
    <m/>
    <m/>
    <m/>
    <m/>
    <m/>
    <m/>
    <m/>
    <m/>
    <m/>
    <n v="25"/>
    <m/>
    <n v="0"/>
    <n v="0"/>
    <n v="5"/>
    <n v="5"/>
    <n v="5"/>
    <n v="5"/>
    <n v="5"/>
    <s v="Y"/>
    <n v="0"/>
    <n v="0"/>
    <n v="0"/>
    <n v="0"/>
    <n v="0"/>
    <s v="Mortlake and Barnes Common"/>
    <m/>
  </r>
  <r>
    <s v="Local Plan SA 28"/>
    <m/>
    <s v="Identified Site 5 year"/>
    <s v="Barnes Hospital"/>
    <m/>
    <m/>
    <m/>
    <x v="3"/>
    <x v="0"/>
    <m/>
    <m/>
    <m/>
    <m/>
    <m/>
    <m/>
    <m/>
    <m/>
    <m/>
    <m/>
    <m/>
    <m/>
    <m/>
    <m/>
    <m/>
    <m/>
    <m/>
    <m/>
    <m/>
    <m/>
    <m/>
    <m/>
    <m/>
    <m/>
    <m/>
    <m/>
    <m/>
    <m/>
    <m/>
    <m/>
    <n v="25"/>
    <m/>
    <n v="0"/>
    <n v="0"/>
    <n v="5"/>
    <n v="5"/>
    <n v="5"/>
    <n v="5"/>
    <n v="5"/>
    <s v="Y"/>
    <n v="0"/>
    <n v="0"/>
    <n v="0"/>
    <n v="0"/>
    <n v="0"/>
    <s v="Mortlake and Barnes Common"/>
    <m/>
  </r>
  <r>
    <s v="Local Plan SA 4"/>
    <m/>
    <s v="Identified Site 5 year"/>
    <s v="Hampton Delivery Office, Rosehill, Hampton"/>
    <m/>
    <m/>
    <m/>
    <x v="3"/>
    <x v="3"/>
    <m/>
    <m/>
    <m/>
    <m/>
    <m/>
    <m/>
    <m/>
    <m/>
    <m/>
    <m/>
    <m/>
    <m/>
    <m/>
    <m/>
    <m/>
    <m/>
    <m/>
    <m/>
    <m/>
    <m/>
    <m/>
    <m/>
    <m/>
    <m/>
    <m/>
    <m/>
    <m/>
    <m/>
    <m/>
    <m/>
    <n v="5"/>
    <m/>
    <n v="0"/>
    <n v="0"/>
    <n v="0"/>
    <n v="0"/>
    <n v="0"/>
    <n v="0"/>
    <n v="0"/>
    <n v="0"/>
    <n v="1"/>
    <n v="1"/>
    <n v="1"/>
    <n v="1"/>
    <n v="1"/>
    <s v="Hampton North"/>
    <m/>
  </r>
  <r>
    <s v="Local Plan SA 4"/>
    <m/>
    <s v="Identified Site 5 year"/>
    <s v="Hampton Delivery Office, Rosehill, Hampton"/>
    <m/>
    <m/>
    <m/>
    <x v="3"/>
    <x v="0"/>
    <m/>
    <m/>
    <m/>
    <m/>
    <m/>
    <m/>
    <m/>
    <m/>
    <m/>
    <m/>
    <m/>
    <m/>
    <m/>
    <m/>
    <m/>
    <m/>
    <m/>
    <m/>
    <m/>
    <m/>
    <m/>
    <m/>
    <m/>
    <m/>
    <m/>
    <m/>
    <m/>
    <m/>
    <m/>
    <m/>
    <n v="5"/>
    <m/>
    <n v="0"/>
    <n v="0"/>
    <n v="0"/>
    <n v="0"/>
    <n v="0"/>
    <n v="0"/>
    <n v="0"/>
    <n v="0"/>
    <n v="1"/>
    <n v="1"/>
    <n v="1"/>
    <n v="1"/>
    <n v="1"/>
    <s v="Hampton North"/>
    <m/>
  </r>
  <r>
    <s v="Local Plan SA 4"/>
    <m/>
    <s v="Identified Site 5 year"/>
    <s v="Teddington Delivery Office, 19 High Street, Teddington"/>
    <m/>
    <m/>
    <m/>
    <x v="3"/>
    <x v="3"/>
    <m/>
    <m/>
    <m/>
    <m/>
    <m/>
    <m/>
    <m/>
    <m/>
    <m/>
    <m/>
    <m/>
    <m/>
    <m/>
    <m/>
    <m/>
    <m/>
    <m/>
    <m/>
    <m/>
    <m/>
    <m/>
    <m/>
    <m/>
    <m/>
    <m/>
    <m/>
    <m/>
    <m/>
    <m/>
    <m/>
    <n v="5"/>
    <m/>
    <n v="0"/>
    <n v="0"/>
    <n v="0"/>
    <n v="0"/>
    <n v="0"/>
    <n v="0"/>
    <n v="0"/>
    <n v="0"/>
    <n v="1"/>
    <n v="1"/>
    <n v="1"/>
    <n v="1"/>
    <n v="1"/>
    <s v="Teddington"/>
    <m/>
  </r>
  <r>
    <s v="Local Plan SA 4"/>
    <m/>
    <s v="Identified Site 5 year"/>
    <s v="Teddington Delivery Office, 19 High Street, Teddington"/>
    <m/>
    <m/>
    <m/>
    <x v="3"/>
    <x v="0"/>
    <m/>
    <m/>
    <m/>
    <m/>
    <m/>
    <m/>
    <m/>
    <m/>
    <m/>
    <m/>
    <m/>
    <m/>
    <m/>
    <m/>
    <m/>
    <m/>
    <m/>
    <m/>
    <m/>
    <m/>
    <m/>
    <m/>
    <m/>
    <m/>
    <m/>
    <m/>
    <m/>
    <m/>
    <m/>
    <m/>
    <n v="5"/>
    <m/>
    <n v="0"/>
    <n v="0"/>
    <n v="0"/>
    <n v="0"/>
    <n v="0"/>
    <n v="0"/>
    <n v="0"/>
    <n v="0"/>
    <n v="1"/>
    <n v="1"/>
    <n v="1"/>
    <n v="1"/>
    <n v="1"/>
    <s v="Teddington"/>
    <m/>
  </r>
  <r>
    <s v="Local Plan SA 5"/>
    <m/>
    <s v="Identified Site 5 year"/>
    <s v="Telephone Exchange, High Street, Teddington"/>
    <m/>
    <m/>
    <m/>
    <x v="3"/>
    <x v="3"/>
    <m/>
    <m/>
    <m/>
    <m/>
    <m/>
    <m/>
    <m/>
    <m/>
    <m/>
    <m/>
    <m/>
    <m/>
    <m/>
    <m/>
    <m/>
    <m/>
    <m/>
    <m/>
    <m/>
    <m/>
    <m/>
    <m/>
    <m/>
    <m/>
    <m/>
    <m/>
    <m/>
    <m/>
    <m/>
    <m/>
    <n v="10"/>
    <m/>
    <n v="0"/>
    <n v="0"/>
    <n v="0"/>
    <n v="0"/>
    <n v="0"/>
    <n v="0"/>
    <n v="0"/>
    <n v="0"/>
    <n v="2"/>
    <n v="2"/>
    <n v="2"/>
    <n v="2"/>
    <n v="2"/>
    <s v="Teddington"/>
    <m/>
  </r>
  <r>
    <s v="Local Plan SA 5"/>
    <m/>
    <s v="Identified Site 5 year"/>
    <s v="Telephone Exchange, High Street, Teddington"/>
    <m/>
    <m/>
    <m/>
    <x v="3"/>
    <x v="0"/>
    <m/>
    <m/>
    <m/>
    <m/>
    <m/>
    <m/>
    <m/>
    <m/>
    <m/>
    <m/>
    <m/>
    <m/>
    <m/>
    <m/>
    <m/>
    <m/>
    <m/>
    <m/>
    <m/>
    <m/>
    <m/>
    <m/>
    <m/>
    <m/>
    <m/>
    <m/>
    <m/>
    <m/>
    <m/>
    <m/>
    <n v="10"/>
    <m/>
    <n v="0"/>
    <n v="0"/>
    <n v="0"/>
    <n v="0"/>
    <n v="0"/>
    <n v="0"/>
    <n v="0"/>
    <n v="0"/>
    <n v="2"/>
    <n v="2"/>
    <n v="2"/>
    <n v="2"/>
    <n v="2"/>
    <s v="Teddington"/>
    <m/>
  </r>
  <r>
    <s v="Local Plan SA 7"/>
    <m/>
    <s v="Identified Site 5 year"/>
    <s v="Strathmore Centre, Strathmore Road"/>
    <m/>
    <m/>
    <m/>
    <x v="3"/>
    <x v="3"/>
    <m/>
    <m/>
    <m/>
    <m/>
    <m/>
    <m/>
    <m/>
    <m/>
    <m/>
    <m/>
    <m/>
    <m/>
    <m/>
    <m/>
    <m/>
    <m/>
    <m/>
    <m/>
    <m/>
    <m/>
    <m/>
    <m/>
    <m/>
    <m/>
    <m/>
    <m/>
    <m/>
    <m/>
    <m/>
    <m/>
    <n v="15"/>
    <m/>
    <n v="0"/>
    <n v="0"/>
    <n v="0"/>
    <n v="0"/>
    <n v="0"/>
    <n v="0"/>
    <n v="0"/>
    <n v="0"/>
    <n v="3"/>
    <n v="3"/>
    <n v="3"/>
    <n v="3"/>
    <n v="3"/>
    <s v="Fulwell and Hampton Hill"/>
    <m/>
  </r>
  <r>
    <s v="Local Plan SA 7"/>
    <m/>
    <s v="Identified Site 5 year"/>
    <s v="Strathmore Centre, Strathmore Road"/>
    <m/>
    <m/>
    <m/>
    <x v="3"/>
    <x v="0"/>
    <m/>
    <m/>
    <m/>
    <m/>
    <m/>
    <m/>
    <m/>
    <m/>
    <m/>
    <m/>
    <m/>
    <m/>
    <m/>
    <m/>
    <m/>
    <m/>
    <m/>
    <m/>
    <m/>
    <m/>
    <m/>
    <m/>
    <m/>
    <m/>
    <m/>
    <m/>
    <m/>
    <m/>
    <m/>
    <m/>
    <n v="15"/>
    <m/>
    <n v="0"/>
    <n v="0"/>
    <n v="0"/>
    <n v="0"/>
    <n v="0"/>
    <n v="0"/>
    <n v="0"/>
    <n v="0"/>
    <n v="3"/>
    <n v="3"/>
    <n v="3"/>
    <n v="3"/>
    <n v="3"/>
    <s v="Fulwell and Hampton Hill"/>
    <m/>
  </r>
  <r>
    <s v="Other known large site"/>
    <m/>
    <m/>
    <s v="63 - 71 High Street, Hampton Hill"/>
    <m/>
    <m/>
    <m/>
    <x v="3"/>
    <x v="0"/>
    <m/>
    <m/>
    <m/>
    <m/>
    <m/>
    <m/>
    <m/>
    <m/>
    <m/>
    <m/>
    <m/>
    <m/>
    <m/>
    <m/>
    <m/>
    <m/>
    <m/>
    <m/>
    <m/>
    <m/>
    <m/>
    <m/>
    <m/>
    <m/>
    <m/>
    <m/>
    <m/>
    <m/>
    <m/>
    <m/>
    <n v="40"/>
    <m/>
    <n v="0"/>
    <n v="0"/>
    <n v="0"/>
    <n v="0"/>
    <n v="0"/>
    <n v="0"/>
    <n v="0"/>
    <n v="0"/>
    <n v="8"/>
    <n v="8"/>
    <n v="8"/>
    <n v="8"/>
    <n v="8"/>
    <s v="Fulwell and Hampton Hill"/>
    <m/>
  </r>
  <r>
    <s v="Other known large site"/>
    <m/>
    <m/>
    <s v="Sainsbury’s, Manor Road/Lower Richmond Road"/>
    <m/>
    <m/>
    <m/>
    <x v="3"/>
    <x v="0"/>
    <m/>
    <m/>
    <m/>
    <m/>
    <m/>
    <m/>
    <m/>
    <m/>
    <m/>
    <m/>
    <m/>
    <m/>
    <m/>
    <m/>
    <m/>
    <m/>
    <m/>
    <m/>
    <m/>
    <m/>
    <m/>
    <m/>
    <m/>
    <m/>
    <m/>
    <m/>
    <m/>
    <m/>
    <m/>
    <m/>
    <n v="128"/>
    <m/>
    <n v="0"/>
    <n v="0"/>
    <n v="0"/>
    <n v="0"/>
    <n v="0"/>
    <n v="0"/>
    <n v="0"/>
    <n v="0"/>
    <n v="25.6"/>
    <n v="25.6"/>
    <n v="25.6"/>
    <n v="25.6"/>
    <n v="25.6"/>
    <s v="North Richmond"/>
    <m/>
  </r>
  <r>
    <s v="Other known large site"/>
    <m/>
    <m/>
    <s v="Sainsbury’s, Manor Road/Lower Richmond Road"/>
    <m/>
    <m/>
    <m/>
    <x v="3"/>
    <x v="3"/>
    <m/>
    <m/>
    <m/>
    <m/>
    <m/>
    <m/>
    <m/>
    <m/>
    <m/>
    <m/>
    <m/>
    <m/>
    <m/>
    <m/>
    <m/>
    <m/>
    <m/>
    <m/>
    <m/>
    <m/>
    <m/>
    <m/>
    <m/>
    <m/>
    <m/>
    <m/>
    <m/>
    <m/>
    <m/>
    <m/>
    <n v="127"/>
    <m/>
    <n v="0"/>
    <n v="0"/>
    <n v="0"/>
    <n v="0"/>
    <n v="0"/>
    <n v="0"/>
    <n v="0"/>
    <n v="0"/>
    <n v="25.4"/>
    <n v="25.4"/>
    <n v="25.4"/>
    <n v="25.4"/>
    <n v="25.4"/>
    <s v="North Richmond"/>
    <m/>
  </r>
  <r>
    <s v="Small Sites"/>
    <m/>
    <m/>
    <s v="Small Sites Trend"/>
    <m/>
    <m/>
    <m/>
    <x v="4"/>
    <x v="4"/>
    <m/>
    <m/>
    <m/>
    <m/>
    <m/>
    <m/>
    <m/>
    <m/>
    <m/>
    <m/>
    <m/>
    <m/>
    <m/>
    <m/>
    <m/>
    <m/>
    <m/>
    <m/>
    <m/>
    <m/>
    <m/>
    <m/>
    <m/>
    <m/>
    <m/>
    <m/>
    <m/>
    <m/>
    <m/>
    <m/>
    <m/>
    <m/>
    <n v="0"/>
    <n v="0"/>
    <n v="0"/>
    <n v="0"/>
    <n v="0"/>
    <n v="0"/>
    <n v="0"/>
    <n v="0"/>
    <n v="204"/>
    <n v="204"/>
    <n v="204"/>
    <n v="204"/>
    <n v="204"/>
    <m/>
    <m/>
  </r>
  <r>
    <s v="TAAP TW2"/>
    <m/>
    <s v="Identified Site 5 year"/>
    <s v="Station Yard, Twickenham"/>
    <m/>
    <m/>
    <m/>
    <x v="3"/>
    <x v="3"/>
    <m/>
    <m/>
    <m/>
    <m/>
    <m/>
    <m/>
    <m/>
    <m/>
    <m/>
    <m/>
    <m/>
    <m/>
    <m/>
    <m/>
    <m/>
    <m/>
    <m/>
    <m/>
    <m/>
    <m/>
    <m/>
    <m/>
    <m/>
    <m/>
    <m/>
    <m/>
    <m/>
    <m/>
    <m/>
    <m/>
    <n v="10"/>
    <m/>
    <n v="0"/>
    <n v="0"/>
    <n v="0"/>
    <n v="0"/>
    <n v="0"/>
    <n v="0"/>
    <n v="0"/>
    <n v="0"/>
    <n v="2"/>
    <n v="2"/>
    <n v="2"/>
    <n v="2"/>
    <n v="2"/>
    <s v="Twickenham Riverside"/>
    <m/>
  </r>
  <r>
    <s v="TAAP TW2"/>
    <m/>
    <s v="Identified Site 5 year"/>
    <s v="Station Yard, Twickenham"/>
    <m/>
    <m/>
    <m/>
    <x v="3"/>
    <x v="0"/>
    <m/>
    <m/>
    <m/>
    <m/>
    <m/>
    <m/>
    <m/>
    <m/>
    <m/>
    <m/>
    <m/>
    <m/>
    <m/>
    <m/>
    <m/>
    <m/>
    <m/>
    <m/>
    <m/>
    <m/>
    <m/>
    <m/>
    <m/>
    <m/>
    <m/>
    <m/>
    <m/>
    <m/>
    <m/>
    <m/>
    <n v="10"/>
    <m/>
    <n v="0"/>
    <n v="0"/>
    <n v="0"/>
    <n v="0"/>
    <n v="0"/>
    <n v="0"/>
    <n v="0"/>
    <n v="0"/>
    <n v="2"/>
    <n v="2"/>
    <n v="2"/>
    <n v="2"/>
    <n v="2"/>
    <s v="Twickenham Riverside"/>
    <m/>
  </r>
  <r>
    <s v="TAAP TW5"/>
    <m/>
    <s v="Identified Site 5 year"/>
    <s v="Telephone Exchange, Garfield Road, Twickenham"/>
    <m/>
    <m/>
    <m/>
    <x v="3"/>
    <x v="3"/>
    <m/>
    <m/>
    <m/>
    <m/>
    <m/>
    <m/>
    <m/>
    <m/>
    <m/>
    <m/>
    <m/>
    <m/>
    <m/>
    <m/>
    <m/>
    <m/>
    <m/>
    <m/>
    <m/>
    <m/>
    <m/>
    <m/>
    <m/>
    <m/>
    <m/>
    <m/>
    <m/>
    <m/>
    <m/>
    <m/>
    <n v="10"/>
    <m/>
    <n v="0"/>
    <n v="0"/>
    <n v="0"/>
    <n v="0"/>
    <n v="0"/>
    <n v="0"/>
    <n v="0"/>
    <n v="0"/>
    <n v="2"/>
    <n v="2"/>
    <n v="2"/>
    <n v="2"/>
    <n v="2"/>
    <s v="Twickenham Riverside"/>
    <m/>
  </r>
  <r>
    <s v="TAAP TW5"/>
    <m/>
    <s v="Identified Site 5 year"/>
    <s v="Telephone Exchange, Garfield Road, Twickenham"/>
    <m/>
    <m/>
    <m/>
    <x v="3"/>
    <x v="0"/>
    <m/>
    <m/>
    <m/>
    <m/>
    <m/>
    <m/>
    <m/>
    <m/>
    <m/>
    <m/>
    <m/>
    <m/>
    <m/>
    <m/>
    <m/>
    <m/>
    <m/>
    <m/>
    <m/>
    <m/>
    <m/>
    <m/>
    <m/>
    <m/>
    <m/>
    <m/>
    <m/>
    <m/>
    <m/>
    <m/>
    <n v="10"/>
    <m/>
    <n v="0"/>
    <n v="0"/>
    <n v="0"/>
    <n v="0"/>
    <n v="0"/>
    <n v="0"/>
    <n v="0"/>
    <n v="0"/>
    <n v="2"/>
    <n v="2"/>
    <n v="2"/>
    <n v="2"/>
    <n v="2"/>
    <s v="Twickenham Riverside"/>
    <m/>
  </r>
  <r>
    <s v="TAAP TW6"/>
    <m/>
    <s v="Identified Site 5 year"/>
    <s v="Police Station, London Road, Twickenham"/>
    <m/>
    <m/>
    <m/>
    <x v="3"/>
    <x v="3"/>
    <m/>
    <m/>
    <m/>
    <m/>
    <m/>
    <m/>
    <m/>
    <m/>
    <m/>
    <m/>
    <m/>
    <m/>
    <m/>
    <m/>
    <m/>
    <m/>
    <m/>
    <m/>
    <m/>
    <m/>
    <m/>
    <m/>
    <m/>
    <m/>
    <m/>
    <m/>
    <m/>
    <m/>
    <m/>
    <m/>
    <n v="10"/>
    <m/>
    <n v="0"/>
    <n v="0"/>
    <n v="0"/>
    <n v="0"/>
    <n v="0"/>
    <n v="0"/>
    <n v="0"/>
    <n v="0"/>
    <n v="2"/>
    <n v="2"/>
    <n v="2"/>
    <n v="2"/>
    <n v="2"/>
    <s v="Twickenham Riverside"/>
    <m/>
  </r>
  <r>
    <s v="TAAP TW6"/>
    <m/>
    <s v="Identified Site 5 year"/>
    <s v="Police Station, London Road, Twickenham"/>
    <m/>
    <m/>
    <m/>
    <x v="3"/>
    <x v="0"/>
    <m/>
    <m/>
    <m/>
    <m/>
    <m/>
    <m/>
    <m/>
    <m/>
    <m/>
    <m/>
    <m/>
    <m/>
    <m/>
    <m/>
    <m/>
    <m/>
    <m/>
    <m/>
    <m/>
    <m/>
    <m/>
    <m/>
    <m/>
    <m/>
    <m/>
    <m/>
    <m/>
    <m/>
    <m/>
    <m/>
    <n v="10"/>
    <m/>
    <n v="0"/>
    <n v="0"/>
    <n v="0"/>
    <n v="0"/>
    <n v="0"/>
    <n v="0"/>
    <n v="0"/>
    <n v="0"/>
    <n v="2"/>
    <n v="2"/>
    <n v="2"/>
    <n v="2"/>
    <n v="2"/>
    <s v="Twickenham Riverside"/>
    <m/>
  </r>
  <r>
    <s v="TAAP TW7"/>
    <m/>
    <s v="Identified Site 5 year"/>
    <s v="Twickenham Riverside (Former Pool Site) and south of King Street"/>
    <m/>
    <m/>
    <m/>
    <x v="3"/>
    <x v="3"/>
    <m/>
    <m/>
    <m/>
    <m/>
    <m/>
    <m/>
    <m/>
    <m/>
    <m/>
    <m/>
    <m/>
    <m/>
    <m/>
    <m/>
    <m/>
    <m/>
    <m/>
    <m/>
    <m/>
    <m/>
    <m/>
    <m/>
    <m/>
    <m/>
    <m/>
    <m/>
    <m/>
    <m/>
    <m/>
    <m/>
    <n v="5"/>
    <m/>
    <n v="0"/>
    <n v="0"/>
    <n v="0"/>
    <n v="0"/>
    <n v="0"/>
    <n v="0"/>
    <n v="0"/>
    <n v="0"/>
    <n v="1"/>
    <n v="1"/>
    <n v="1"/>
    <n v="1"/>
    <n v="1"/>
    <s v="Twickenham Riverside"/>
    <m/>
  </r>
  <r>
    <s v="TAAP TW7"/>
    <m/>
    <s v="Identified Site 5 year"/>
    <s v="Twickenham Riverside (Former Pool Site) and south of King Street"/>
    <m/>
    <m/>
    <m/>
    <x v="3"/>
    <x v="0"/>
    <m/>
    <m/>
    <m/>
    <m/>
    <m/>
    <m/>
    <m/>
    <m/>
    <m/>
    <m/>
    <m/>
    <m/>
    <m/>
    <m/>
    <m/>
    <m/>
    <m/>
    <m/>
    <m/>
    <m/>
    <m/>
    <m/>
    <m/>
    <m/>
    <m/>
    <m/>
    <m/>
    <m/>
    <m/>
    <m/>
    <n v="5"/>
    <m/>
    <n v="0"/>
    <n v="0"/>
    <n v="0"/>
    <n v="0"/>
    <n v="0"/>
    <n v="0"/>
    <n v="0"/>
    <n v="0"/>
    <n v="1"/>
    <n v="1"/>
    <n v="1"/>
    <n v="1"/>
    <n v="1"/>
    <s v="Twickenham Riverside"/>
    <m/>
  </r>
</pivotCacheRecords>
</file>

<file path=xl/pivotCache/pivotCacheRecords2.xml><?xml version="1.0" encoding="utf-8"?>
<pivotCacheRecords xmlns="http://schemas.openxmlformats.org/spreadsheetml/2006/main" xmlns:r="http://schemas.openxmlformats.org/officeDocument/2006/relationships" count="455">
  <r>
    <s v="04/3088/COU"/>
    <x v="0"/>
    <x v="0"/>
    <s v="Rear Of 70-76 Station Road_x000d_Hampton_x000d_Richmond Upon Thames_x000d_TW12 2AX_x000d_"/>
    <s v="Change of Use of ground and first  Floors from Acid Bath House to form Self Contained Two Bedroom Flat."/>
    <d v="2006-11-01T00:00:00"/>
    <d v="2017-04-01T00:00:00"/>
    <x v="0"/>
    <x v="0"/>
    <m/>
    <m/>
    <n v="513733"/>
    <n v="169709"/>
    <m/>
    <m/>
    <m/>
    <m/>
    <m/>
    <m/>
    <m/>
    <m/>
    <n v="0"/>
    <m/>
    <m/>
    <n v="1"/>
    <m/>
    <m/>
    <m/>
    <m/>
    <m/>
    <n v="1"/>
    <n v="0"/>
    <n v="0"/>
    <n v="1"/>
    <n v="0"/>
    <n v="0"/>
    <n v="0"/>
    <n v="0"/>
    <n v="0"/>
    <n v="1"/>
    <m/>
    <n v="1"/>
    <n v="0"/>
    <n v="0"/>
    <n v="0"/>
    <n v="0"/>
    <n v="0"/>
    <n v="0"/>
    <n v="0"/>
    <n v="0"/>
    <n v="0"/>
    <n v="0"/>
    <n v="0"/>
    <n v="0"/>
    <x v="0"/>
    <m/>
    <s v="Station Road"/>
    <m/>
    <m/>
  </r>
  <r>
    <s v="07/1624/FUL"/>
    <x v="0"/>
    <x v="0"/>
    <s v="Rear Of_x000d_70 - 74 Station Road_x000d_Hampton_x000d_Middlesex_x000d_TW12 2AX_x000d_"/>
    <s v="Change of use of former first floor showroom/store to form a self contained 2 bed flat with dormer window. Change of use of ground floor premises and first floor showroom into two self contained 1 bed flats with alterations to form new windows."/>
    <d v="2007-07-31T00:00:00"/>
    <d v="2017-04-01T00:00:00"/>
    <x v="0"/>
    <x v="0"/>
    <m/>
    <m/>
    <n v="513733"/>
    <n v="169743"/>
    <m/>
    <m/>
    <m/>
    <m/>
    <m/>
    <m/>
    <m/>
    <m/>
    <n v="0"/>
    <m/>
    <n v="2"/>
    <n v="1"/>
    <m/>
    <m/>
    <m/>
    <m/>
    <m/>
    <n v="3"/>
    <n v="0"/>
    <n v="2"/>
    <n v="1"/>
    <n v="0"/>
    <n v="0"/>
    <n v="0"/>
    <n v="0"/>
    <n v="0"/>
    <n v="3"/>
    <m/>
    <n v="3"/>
    <n v="0"/>
    <n v="0"/>
    <n v="0"/>
    <n v="0"/>
    <n v="0"/>
    <n v="0"/>
    <n v="0"/>
    <n v="0"/>
    <n v="0"/>
    <n v="0"/>
    <n v="0"/>
    <n v="0"/>
    <x v="0"/>
    <m/>
    <s v="Station Road"/>
    <m/>
    <m/>
  </r>
  <r>
    <s v="07/2346/FUL"/>
    <x v="1"/>
    <x v="0"/>
    <s v="62 Mill Farm Crescent_x000d_Whitton_x000d_Middlesex_x000d_TW4 5PG_x000d_"/>
    <s v="Conversion of house into three units incorporating: one studio unit, one 1-bedroom unit,one 3-bedroom unit. Rear Extension And Associated Parking, Refuse And Cycle Storage Facilities."/>
    <d v="2008-07-15T00:00:00"/>
    <d v="2018-06-27T00:00:00"/>
    <x v="1"/>
    <x v="0"/>
    <m/>
    <m/>
    <n v="512461"/>
    <n v="173391"/>
    <m/>
    <m/>
    <m/>
    <n v="1"/>
    <m/>
    <m/>
    <m/>
    <m/>
    <n v="1"/>
    <n v="1"/>
    <n v="1"/>
    <m/>
    <n v="1"/>
    <m/>
    <m/>
    <m/>
    <m/>
    <n v="3"/>
    <n v="1"/>
    <n v="1"/>
    <n v="0"/>
    <n v="0"/>
    <n v="0"/>
    <n v="0"/>
    <n v="0"/>
    <n v="0"/>
    <n v="2"/>
    <m/>
    <m/>
    <n v="2"/>
    <n v="0"/>
    <n v="0"/>
    <n v="0"/>
    <n v="0"/>
    <n v="0"/>
    <n v="0"/>
    <n v="0"/>
    <n v="0"/>
    <n v="0"/>
    <n v="0"/>
    <n v="0"/>
    <x v="1"/>
    <m/>
    <m/>
    <m/>
    <m/>
  </r>
  <r>
    <s v="07/3348/FUL"/>
    <x v="2"/>
    <x v="0"/>
    <s v="289 Petersham Road_x000d_Richmond_x000d_Surrey_x000d_TW10 7DA_x000d_"/>
    <s v="Demolition of existing house and outbuildings, construction of 3 houses."/>
    <d v="2012-08-17T00:00:00"/>
    <m/>
    <x v="1"/>
    <x v="0"/>
    <m/>
    <s v="X"/>
    <n v="517856"/>
    <n v="172364"/>
    <m/>
    <m/>
    <m/>
    <m/>
    <n v="0"/>
    <m/>
    <m/>
    <m/>
    <n v="0"/>
    <m/>
    <n v="0"/>
    <m/>
    <m/>
    <n v="1"/>
    <m/>
    <m/>
    <m/>
    <n v="1"/>
    <n v="0"/>
    <n v="0"/>
    <n v="0"/>
    <n v="0"/>
    <n v="1"/>
    <n v="0"/>
    <n v="0"/>
    <n v="0"/>
    <n v="1"/>
    <m/>
    <n v="0"/>
    <n v="0"/>
    <n v="0"/>
    <n v="0"/>
    <n v="0"/>
    <n v="0"/>
    <n v="0"/>
    <n v="0"/>
    <n v="0"/>
    <n v="0"/>
    <n v="0"/>
    <n v="0"/>
    <n v="0"/>
    <x v="2"/>
    <m/>
    <m/>
    <m/>
    <m/>
  </r>
  <r>
    <s v="07/3512/FUL"/>
    <x v="2"/>
    <x v="0"/>
    <s v="64 Ormond Avenue_x000d_Hampton_x000d_Middlesex_x000d_TW12 2RX_x000d_"/>
    <s v="Demolition of an existing bungalow and construction of two new residential units. Separate entrance will be provided to both dwellings. The developments two main levels: above lower ground and a built out roof area underneath a pitch roof."/>
    <d v="2011-01-25T00:00:00"/>
    <m/>
    <x v="1"/>
    <x v="0"/>
    <m/>
    <s v="X"/>
    <n v="513713"/>
    <n v="169858"/>
    <m/>
    <m/>
    <m/>
    <n v="1"/>
    <m/>
    <m/>
    <m/>
    <m/>
    <n v="1"/>
    <m/>
    <n v="1"/>
    <m/>
    <m/>
    <n v="1"/>
    <m/>
    <m/>
    <m/>
    <n v="2"/>
    <n v="0"/>
    <n v="1"/>
    <n v="0"/>
    <n v="-1"/>
    <n v="1"/>
    <n v="0"/>
    <n v="0"/>
    <n v="0"/>
    <n v="1"/>
    <m/>
    <n v="0"/>
    <n v="0"/>
    <n v="0"/>
    <n v="0"/>
    <n v="0"/>
    <n v="0"/>
    <n v="0"/>
    <n v="0"/>
    <n v="0"/>
    <n v="0"/>
    <n v="0"/>
    <n v="0"/>
    <n v="0"/>
    <x v="0"/>
    <m/>
    <m/>
    <m/>
    <m/>
  </r>
  <r>
    <s v="08/0225/FUL"/>
    <x v="2"/>
    <x v="0"/>
    <s v="Pouparts Yard And Land Rear Of 84A_x000d_Hampton Road_x000d_Twickenham_x000d_Middlesex_x000d__x000d_"/>
    <s v="Demolition of Pouparts Yard workshop and the erection of a mixed use development comprising 9 No. residential units and 348 square metres of commercial floor space with associated parking and landscaping."/>
    <d v="2012-12-06T00:00:00"/>
    <d v="2018-08-31T00:00:00"/>
    <x v="1"/>
    <x v="0"/>
    <m/>
    <m/>
    <n v="514981"/>
    <n v="172687"/>
    <m/>
    <m/>
    <m/>
    <m/>
    <m/>
    <m/>
    <m/>
    <m/>
    <n v="0"/>
    <m/>
    <n v="3"/>
    <n v="5"/>
    <n v="1"/>
    <m/>
    <m/>
    <m/>
    <m/>
    <n v="9"/>
    <n v="0"/>
    <n v="3"/>
    <n v="5"/>
    <n v="1"/>
    <n v="0"/>
    <n v="0"/>
    <n v="0"/>
    <n v="0"/>
    <n v="9"/>
    <m/>
    <n v="0"/>
    <n v="9"/>
    <n v="0"/>
    <n v="0"/>
    <n v="0"/>
    <n v="0"/>
    <n v="0"/>
    <n v="0"/>
    <n v="0"/>
    <n v="0"/>
    <n v="0"/>
    <n v="0"/>
    <n v="0"/>
    <x v="3"/>
    <m/>
    <m/>
    <m/>
    <m/>
  </r>
  <r>
    <s v="08/1069/EXT"/>
    <x v="2"/>
    <x v="0"/>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0"/>
    <m/>
    <m/>
    <n v="515496"/>
    <n v="173109"/>
    <n v="0"/>
    <n v="0"/>
    <n v="0"/>
    <n v="0"/>
    <n v="0"/>
    <n v="0"/>
    <n v="0"/>
    <n v="0"/>
    <n v="0"/>
    <n v="0"/>
    <n v="0"/>
    <n v="6"/>
    <n v="0"/>
    <n v="0"/>
    <n v="0"/>
    <n v="0"/>
    <n v="0"/>
    <n v="6"/>
    <n v="0"/>
    <n v="0"/>
    <n v="6"/>
    <n v="0"/>
    <n v="0"/>
    <n v="0"/>
    <n v="0"/>
    <n v="0"/>
    <n v="6"/>
    <m/>
    <n v="6"/>
    <n v="0"/>
    <n v="0"/>
    <n v="0"/>
    <n v="0"/>
    <n v="0"/>
    <n v="0"/>
    <n v="0"/>
    <n v="0"/>
    <n v="0"/>
    <n v="0"/>
    <n v="0"/>
    <n v="0"/>
    <x v="4"/>
    <m/>
    <s v="Twickenham Green"/>
    <m/>
    <m/>
  </r>
  <r>
    <s v="08/1069/EXT"/>
    <x v="2"/>
    <x v="0"/>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1"/>
    <m/>
    <m/>
    <n v="515496"/>
    <n v="173109"/>
    <n v="0"/>
    <m/>
    <m/>
    <m/>
    <m/>
    <m/>
    <m/>
    <m/>
    <n v="0"/>
    <m/>
    <n v="2"/>
    <m/>
    <m/>
    <m/>
    <m/>
    <m/>
    <m/>
    <n v="2"/>
    <n v="0"/>
    <n v="2"/>
    <n v="0"/>
    <n v="0"/>
    <n v="0"/>
    <n v="0"/>
    <n v="0"/>
    <n v="0"/>
    <n v="2"/>
    <m/>
    <n v="2"/>
    <n v="0"/>
    <n v="0"/>
    <n v="0"/>
    <n v="0"/>
    <n v="0"/>
    <n v="0"/>
    <n v="0"/>
    <n v="0"/>
    <n v="0"/>
    <n v="0"/>
    <n v="0"/>
    <n v="0"/>
    <x v="4"/>
    <m/>
    <s v="Twickenham Green"/>
    <m/>
    <m/>
  </r>
  <r>
    <s v="08/1760/EXT"/>
    <x v="2"/>
    <x v="0"/>
    <s v="St Pauls School_x000d_Lonsdale Road_x000d_Barnes_x000d_London_x000d_SW13 9JT_x000d_"/>
    <s v="Application for a new planning permission to replace the extant planning permission 08/1760/OUT: 'Demolition of most of existing School buildings. Outline permission for the refurbishment of the sports hall and construction of a maximum of 36,090m2 f"/>
    <d v="2011-10-01T00:00:00"/>
    <m/>
    <x v="1"/>
    <x v="0"/>
    <m/>
    <m/>
    <n v="522437"/>
    <n v="178040"/>
    <m/>
    <n v="8"/>
    <n v="2"/>
    <n v="4"/>
    <n v="1"/>
    <m/>
    <m/>
    <m/>
    <n v="15"/>
    <m/>
    <n v="7"/>
    <n v="5"/>
    <n v="6"/>
    <m/>
    <m/>
    <m/>
    <m/>
    <n v="18"/>
    <n v="0"/>
    <n v="-1"/>
    <n v="3"/>
    <n v="2"/>
    <n v="-1"/>
    <n v="0"/>
    <n v="0"/>
    <n v="0"/>
    <n v="3"/>
    <m/>
    <n v="0"/>
    <n v="0"/>
    <n v="3"/>
    <n v="0"/>
    <n v="0"/>
    <n v="0"/>
    <n v="0"/>
    <s v="Y"/>
    <n v="0"/>
    <n v="0"/>
    <n v="0"/>
    <n v="0"/>
    <n v="0"/>
    <x v="5"/>
    <m/>
    <m/>
    <m/>
    <s v="Thames Policy Area"/>
  </r>
  <r>
    <s v="08/3097/NMA"/>
    <x v="3"/>
    <x v="0"/>
    <s v="18 Petersham Road_x000d_Richmond_x000d_TW10 6UW_x000d_"/>
    <s v="Erection of additional floor (including mezzanine level) on top of existing building to form seven residential units (4 x 1bed flats, 1 x 2 bed flat and 2 x 3 bed flats) with car parking facilities and alterations to front and rear elevations of exis"/>
    <d v="2015-02-01T00:00:00"/>
    <d v="2017-07-01T00:00:00"/>
    <x v="0"/>
    <x v="0"/>
    <m/>
    <m/>
    <n v="517983"/>
    <n v="174354"/>
    <m/>
    <m/>
    <m/>
    <m/>
    <m/>
    <m/>
    <m/>
    <m/>
    <n v="0"/>
    <m/>
    <n v="4"/>
    <n v="1"/>
    <n v="2"/>
    <m/>
    <m/>
    <m/>
    <m/>
    <n v="7"/>
    <n v="0"/>
    <n v="4"/>
    <n v="1"/>
    <n v="2"/>
    <n v="0"/>
    <n v="0"/>
    <n v="0"/>
    <n v="0"/>
    <n v="7"/>
    <m/>
    <n v="7"/>
    <n v="0"/>
    <n v="0"/>
    <n v="0"/>
    <n v="0"/>
    <n v="0"/>
    <n v="0"/>
    <n v="0"/>
    <n v="0"/>
    <n v="0"/>
    <n v="0"/>
    <n v="0"/>
    <n v="0"/>
    <x v="2"/>
    <m/>
    <m/>
    <m/>
    <s v="Thames Policy Area"/>
  </r>
  <r>
    <s v="08/4251/FUL"/>
    <x v="2"/>
    <x v="0"/>
    <s v="2 Elm Grove Road_x000d_Barnes_x000d_London_x000d_SW13 0BT_x000d_"/>
    <s v="Erection of a four storey dwelling with basement in the garden of no.2 Elm Grove Road. (Previous application for 3-storey dwelling without basement approved ref DC/JCO/04/2696/FUL/FUL on 22.12.2004 - this application is identical with this previous a"/>
    <m/>
    <d v="2017-07-19T00:00:00"/>
    <x v="0"/>
    <x v="0"/>
    <m/>
    <m/>
    <n v="522338"/>
    <n v="176559"/>
    <m/>
    <m/>
    <m/>
    <m/>
    <m/>
    <m/>
    <m/>
    <m/>
    <n v="0"/>
    <m/>
    <m/>
    <n v="1"/>
    <m/>
    <m/>
    <m/>
    <m/>
    <m/>
    <n v="1"/>
    <n v="0"/>
    <n v="0"/>
    <n v="1"/>
    <n v="0"/>
    <n v="0"/>
    <n v="0"/>
    <n v="0"/>
    <n v="0"/>
    <n v="1"/>
    <m/>
    <n v="1"/>
    <n v="0"/>
    <n v="0"/>
    <n v="0"/>
    <n v="0"/>
    <n v="0"/>
    <n v="0"/>
    <n v="0"/>
    <n v="0"/>
    <n v="0"/>
    <n v="0"/>
    <n v="0"/>
    <n v="0"/>
    <x v="5"/>
    <m/>
    <m/>
    <m/>
    <m/>
  </r>
  <r>
    <s v="09/2538/EXT"/>
    <x v="0"/>
    <x v="0"/>
    <s v="144 Heath Road_x000d_Twickenham_x000d_TW1 4BN_x000d_"/>
    <s v="Proposed first floor rear extension and change of use of the restaurant store room to form a self-contained 1 bed flat (Extension Of Time Application For Previously Approved Application 09/2538/FUL Dated 16/06/2010)."/>
    <d v="2016-06-24T00:00:00"/>
    <d v="2017-10-24T00:00:00"/>
    <x v="0"/>
    <x v="0"/>
    <m/>
    <m/>
    <n v="515682"/>
    <n v="173152"/>
    <m/>
    <m/>
    <m/>
    <m/>
    <m/>
    <m/>
    <m/>
    <m/>
    <n v="0"/>
    <m/>
    <n v="1"/>
    <m/>
    <m/>
    <m/>
    <m/>
    <m/>
    <m/>
    <n v="1"/>
    <n v="0"/>
    <n v="1"/>
    <n v="0"/>
    <n v="0"/>
    <n v="0"/>
    <n v="0"/>
    <n v="0"/>
    <n v="0"/>
    <n v="1"/>
    <m/>
    <n v="1"/>
    <n v="0"/>
    <n v="0"/>
    <n v="0"/>
    <n v="0"/>
    <n v="0"/>
    <n v="0"/>
    <n v="0"/>
    <n v="0"/>
    <n v="0"/>
    <n v="0"/>
    <n v="0"/>
    <n v="0"/>
    <x v="4"/>
    <m/>
    <m/>
    <s v="Twickenham"/>
    <m/>
  </r>
  <r>
    <s v="10/0312/FUL"/>
    <x v="2"/>
    <x v="0"/>
    <s v="72 Stanley Road_x000d_Teddington_x000d__x000d_"/>
    <s v="Construction of three bedroom house and associated landscaping"/>
    <d v="2013-06-15T00:00:00"/>
    <m/>
    <x v="1"/>
    <x v="0"/>
    <m/>
    <m/>
    <n v="515372"/>
    <n v="171266"/>
    <m/>
    <m/>
    <m/>
    <m/>
    <m/>
    <m/>
    <m/>
    <m/>
    <n v="0"/>
    <m/>
    <m/>
    <m/>
    <n v="1"/>
    <m/>
    <m/>
    <m/>
    <m/>
    <n v="1"/>
    <n v="0"/>
    <n v="0"/>
    <n v="0"/>
    <n v="1"/>
    <n v="0"/>
    <n v="0"/>
    <n v="0"/>
    <n v="0"/>
    <n v="1"/>
    <m/>
    <n v="0"/>
    <n v="0"/>
    <n v="1"/>
    <n v="0"/>
    <n v="0"/>
    <n v="0"/>
    <n v="0"/>
    <s v="Y"/>
    <n v="0"/>
    <n v="0"/>
    <n v="0"/>
    <n v="0"/>
    <n v="0"/>
    <x v="6"/>
    <m/>
    <m/>
    <m/>
    <m/>
  </r>
  <r>
    <s v="10/1026/FUL"/>
    <x v="1"/>
    <x v="0"/>
    <s v="21 St Georges Road_x000d_Twickenham_x000d__x000d_"/>
    <s v="Change of use from 3 no. self contained flats to a single family dwelling house incorporating minor internal alterations."/>
    <d v="2013-06-13T00:00:00"/>
    <d v="2018-08-14T00:00:00"/>
    <x v="1"/>
    <x v="0"/>
    <m/>
    <m/>
    <n v="516929"/>
    <n v="174807"/>
    <m/>
    <m/>
    <m/>
    <n v="3"/>
    <m/>
    <m/>
    <m/>
    <m/>
    <n v="3"/>
    <m/>
    <m/>
    <m/>
    <m/>
    <n v="1"/>
    <m/>
    <m/>
    <m/>
    <n v="1"/>
    <n v="0"/>
    <n v="0"/>
    <n v="0"/>
    <n v="-3"/>
    <n v="1"/>
    <n v="0"/>
    <n v="0"/>
    <n v="0"/>
    <n v="-2"/>
    <m/>
    <n v="0"/>
    <n v="-2"/>
    <n v="0"/>
    <n v="0"/>
    <n v="0"/>
    <n v="0"/>
    <n v="0"/>
    <n v="0"/>
    <n v="0"/>
    <n v="0"/>
    <n v="0"/>
    <n v="0"/>
    <n v="0"/>
    <x v="7"/>
    <m/>
    <m/>
    <m/>
    <m/>
  </r>
  <r>
    <s v="10/1864/FUL"/>
    <x v="2"/>
    <x v="0"/>
    <s v="84 Whitton Road_x000d_Twickenham_x000d_TW1 1BS_x000d_"/>
    <s v="Erection of 9 residential units."/>
    <d v="2016-02-01T00:00:00"/>
    <d v="2018-07-31T00:00:00"/>
    <x v="1"/>
    <x v="0"/>
    <m/>
    <m/>
    <n v="515818"/>
    <n v="173973"/>
    <m/>
    <m/>
    <m/>
    <m/>
    <m/>
    <m/>
    <m/>
    <m/>
    <n v="0"/>
    <m/>
    <n v="3"/>
    <m/>
    <n v="6"/>
    <m/>
    <m/>
    <m/>
    <m/>
    <n v="9"/>
    <n v="0"/>
    <n v="3"/>
    <n v="0"/>
    <n v="6"/>
    <n v="0"/>
    <n v="0"/>
    <n v="0"/>
    <n v="0"/>
    <n v="9"/>
    <m/>
    <n v="0"/>
    <n v="9"/>
    <n v="0"/>
    <n v="0"/>
    <n v="0"/>
    <n v="0"/>
    <n v="0"/>
    <n v="0"/>
    <n v="0"/>
    <n v="0"/>
    <n v="0"/>
    <n v="0"/>
    <n v="0"/>
    <x v="7"/>
    <m/>
    <m/>
    <m/>
    <m/>
  </r>
  <r>
    <s v="10/3233/FUL"/>
    <x v="2"/>
    <x v="0"/>
    <s v="1 Parke Road_x000d_Barnes_x000d_London_x000d_SW13 9NF_x000d_"/>
    <s v="Demolition of existing house and construction of new house."/>
    <d v="2014-01-14T00:00:00"/>
    <d v="2017-05-26T00:00:00"/>
    <x v="0"/>
    <x v="0"/>
    <m/>
    <m/>
    <n v="522001"/>
    <n v="176910"/>
    <m/>
    <m/>
    <m/>
    <m/>
    <n v="1"/>
    <m/>
    <m/>
    <m/>
    <n v="1"/>
    <m/>
    <m/>
    <m/>
    <m/>
    <n v="1"/>
    <m/>
    <m/>
    <m/>
    <n v="1"/>
    <n v="0"/>
    <n v="0"/>
    <n v="0"/>
    <n v="0"/>
    <n v="0"/>
    <n v="0"/>
    <n v="0"/>
    <n v="0"/>
    <n v="0"/>
    <m/>
    <n v="0"/>
    <n v="0"/>
    <n v="0"/>
    <n v="0"/>
    <n v="0"/>
    <n v="0"/>
    <n v="0"/>
    <n v="0"/>
    <n v="0"/>
    <n v="0"/>
    <n v="0"/>
    <n v="0"/>
    <n v="0"/>
    <x v="5"/>
    <m/>
    <m/>
    <m/>
    <m/>
  </r>
  <r>
    <s v="10/3421/FUL"/>
    <x v="3"/>
    <x v="0"/>
    <s v="3 - 5 Dee Road_x000d_Richmond_x000d__x000d_"/>
    <s v="Minor material amendment to of planning permission 10/3421/FUL (New floor above existing building to house 2, 1 bedroom flats and 1, 2 bedroom flat. Glazing to front and rear. Terraces for 2 flats to rear.) by way of removal of condition U37119 (Code"/>
    <d v="2015-05-23T00:00:00"/>
    <d v="2017-11-24T00:00:00"/>
    <x v="0"/>
    <x v="0"/>
    <m/>
    <m/>
    <n v="518751"/>
    <n v="175370"/>
    <m/>
    <m/>
    <m/>
    <m/>
    <m/>
    <m/>
    <m/>
    <m/>
    <n v="0"/>
    <m/>
    <n v="2"/>
    <n v="1"/>
    <m/>
    <m/>
    <m/>
    <m/>
    <m/>
    <n v="3"/>
    <n v="0"/>
    <n v="2"/>
    <n v="1"/>
    <n v="0"/>
    <n v="0"/>
    <n v="0"/>
    <n v="0"/>
    <n v="0"/>
    <n v="3"/>
    <m/>
    <n v="3"/>
    <m/>
    <n v="0"/>
    <n v="0"/>
    <n v="0"/>
    <n v="0"/>
    <n v="0"/>
    <n v="0"/>
    <n v="0"/>
    <n v="0"/>
    <n v="0"/>
    <n v="0"/>
    <n v="0"/>
    <x v="8"/>
    <m/>
    <m/>
    <m/>
    <m/>
  </r>
  <r>
    <s v="10/3494/FUL"/>
    <x v="0"/>
    <x v="0"/>
    <s v="107 Hampton Road_x000d_Teddington_x000d_TW12 1JQ_x000d_"/>
    <s v="Change of use of first floor into two bedroom flat. Internal/External alterations."/>
    <d v="2013-02-01T00:00:00"/>
    <d v="2017-06-27T00:00:00"/>
    <x v="0"/>
    <x v="0"/>
    <m/>
    <m/>
    <n v="514703"/>
    <n v="171217"/>
    <m/>
    <m/>
    <m/>
    <m/>
    <m/>
    <m/>
    <m/>
    <m/>
    <n v="0"/>
    <m/>
    <n v="1"/>
    <m/>
    <m/>
    <m/>
    <m/>
    <m/>
    <m/>
    <n v="1"/>
    <n v="0"/>
    <n v="1"/>
    <n v="0"/>
    <n v="0"/>
    <n v="0"/>
    <n v="0"/>
    <n v="0"/>
    <n v="0"/>
    <n v="1"/>
    <m/>
    <n v="1"/>
    <n v="0"/>
    <n v="0"/>
    <n v="0"/>
    <n v="0"/>
    <n v="0"/>
    <n v="0"/>
    <n v="0"/>
    <n v="0"/>
    <n v="0"/>
    <n v="0"/>
    <n v="0"/>
    <n v="0"/>
    <x v="9"/>
    <m/>
    <m/>
    <m/>
    <m/>
  </r>
  <r>
    <s v="11/0468/PS192"/>
    <x v="2"/>
    <x v="0"/>
    <s v="Becketts Wharf And Osbourne House_x000d_Becketts Place_x000d_Hampton Wick_x000d__x000d_"/>
    <s v="Continuing construction of block of 11 flats on site of Osbourne House under permission 07/2991/FUL after 28/02/2011 (when the permission would otherwise have expired) will be lawful."/>
    <d v="2011-03-07T00:00:00"/>
    <m/>
    <x v="1"/>
    <x v="0"/>
    <m/>
    <m/>
    <n v="517650"/>
    <n v="169624"/>
    <m/>
    <m/>
    <m/>
    <m/>
    <m/>
    <m/>
    <m/>
    <m/>
    <n v="0"/>
    <m/>
    <n v="4"/>
    <n v="7"/>
    <m/>
    <m/>
    <m/>
    <m/>
    <m/>
    <n v="11"/>
    <n v="0"/>
    <n v="4"/>
    <n v="7"/>
    <n v="0"/>
    <n v="0"/>
    <n v="0"/>
    <n v="0"/>
    <n v="0"/>
    <n v="11"/>
    <m/>
    <n v="0"/>
    <n v="11"/>
    <n v="0"/>
    <n v="0"/>
    <n v="0"/>
    <n v="0"/>
    <n v="0"/>
    <n v="0"/>
    <n v="0"/>
    <n v="0"/>
    <n v="0"/>
    <n v="0"/>
    <n v="0"/>
    <x v="10"/>
    <m/>
    <s v="Hampton Wick"/>
    <m/>
    <s v="Thames Policy Area"/>
  </r>
  <r>
    <s v="11/1443/FUL"/>
    <x v="2"/>
    <x v="0"/>
    <s v="Twickenham Railway Station_x000d_London Road_x000d_Twickenham_x000d_TW1 1BD_x000d_"/>
    <s v="Demolition of existing station building and access gantries to the platforms and a phased redevelopment to provide; _x000d_1. Removal of existing footbridge structures, adjustment of existing platform canopies and rebuilding of a section of the London Road"/>
    <d v="2015-03-14T00:00:00"/>
    <m/>
    <x v="1"/>
    <x v="0"/>
    <m/>
    <m/>
    <n v="516095"/>
    <n v="173690"/>
    <m/>
    <m/>
    <m/>
    <m/>
    <m/>
    <m/>
    <m/>
    <m/>
    <n v="0"/>
    <m/>
    <n v="24"/>
    <n v="79"/>
    <n v="12"/>
    <m/>
    <m/>
    <m/>
    <m/>
    <n v="115"/>
    <n v="0"/>
    <n v="24"/>
    <n v="79"/>
    <n v="12"/>
    <n v="0"/>
    <n v="0"/>
    <n v="0"/>
    <n v="0"/>
    <n v="115"/>
    <m/>
    <n v="0"/>
    <n v="0"/>
    <n v="57.5"/>
    <n v="57.5"/>
    <n v="0"/>
    <n v="0"/>
    <n v="0"/>
    <s v="Y"/>
    <n v="0"/>
    <n v="0"/>
    <n v="0"/>
    <n v="0"/>
    <n v="0"/>
    <x v="7"/>
    <m/>
    <m/>
    <s v="Twickenham"/>
    <m/>
  </r>
  <r>
    <s v="11/2592/FUL"/>
    <x v="0"/>
    <x v="0"/>
    <s v="The Kings Observatory_x000d_Old Deer Park_x000d_Kew Road_x000d_Richmond_x000d_TW9 2SB_x000d_"/>
    <s v="Phase 1: Change of use and conversion of Observatory from mainly B1 office use to single C3 dwelling house with associated external/internal alterations including new services/plant, relocation of Meteorological Huts /other historic remnants within c"/>
    <d v="2016-09-01T00:00:00"/>
    <d v="2018-02-13T00:00:00"/>
    <x v="0"/>
    <x v="0"/>
    <m/>
    <m/>
    <n v="517147"/>
    <n v="175728"/>
    <m/>
    <m/>
    <n v="1"/>
    <m/>
    <m/>
    <m/>
    <m/>
    <m/>
    <n v="1"/>
    <m/>
    <m/>
    <n v="2"/>
    <m/>
    <n v="1"/>
    <m/>
    <m/>
    <m/>
    <n v="3"/>
    <n v="0"/>
    <n v="0"/>
    <n v="1"/>
    <n v="0"/>
    <n v="1"/>
    <n v="0"/>
    <n v="0"/>
    <n v="0"/>
    <n v="2"/>
    <m/>
    <n v="2"/>
    <n v="0"/>
    <n v="0"/>
    <n v="0"/>
    <n v="0"/>
    <n v="0"/>
    <n v="0"/>
    <n v="0"/>
    <n v="0"/>
    <n v="0"/>
    <n v="0"/>
    <n v="0"/>
    <n v="0"/>
    <x v="8"/>
    <m/>
    <m/>
    <m/>
    <s v="Thames Policy Area"/>
  </r>
  <r>
    <s v="11/3248/FUL"/>
    <x v="2"/>
    <x v="0"/>
    <s v="37 Grosvenor Road_x000d_Twickenham_x000d__x000d_"/>
    <s v="Amendments to planning permission 08/4334/FUL during the course of construction to amend 3x 1 bed units of accommodation at the rear of No. 37 Grosvenor Road into 1x2 bed unit with associated internal alterations."/>
    <d v="2012-10-01T00:00:00"/>
    <m/>
    <x v="1"/>
    <x v="0"/>
    <m/>
    <m/>
    <n v="516120"/>
    <n v="173429"/>
    <m/>
    <m/>
    <m/>
    <m/>
    <m/>
    <m/>
    <m/>
    <m/>
    <n v="0"/>
    <m/>
    <n v="6"/>
    <n v="1"/>
    <m/>
    <m/>
    <m/>
    <m/>
    <m/>
    <n v="7"/>
    <n v="0"/>
    <n v="6"/>
    <n v="1"/>
    <n v="0"/>
    <n v="0"/>
    <n v="0"/>
    <n v="0"/>
    <n v="0"/>
    <n v="7"/>
    <m/>
    <n v="0"/>
    <n v="3.5"/>
    <n v="3.5"/>
    <n v="0"/>
    <n v="0"/>
    <n v="0"/>
    <n v="0"/>
    <s v="Y"/>
    <n v="0"/>
    <n v="0"/>
    <n v="0"/>
    <n v="0"/>
    <n v="0"/>
    <x v="11"/>
    <m/>
    <m/>
    <s v="Twickenham"/>
    <m/>
  </r>
  <r>
    <s v="11/3720/FUL"/>
    <x v="2"/>
    <x v="0"/>
    <s v="4 Elmfield Avenue_x000d_Teddington_x000d_TW11 8BS_x000d_"/>
    <s v="Residential redevelopment to provide two houses"/>
    <d v="2015-02-02T00:00:00"/>
    <d v="2017-04-03T00:00:00"/>
    <x v="0"/>
    <x v="0"/>
    <m/>
    <m/>
    <n v="515991"/>
    <n v="171166"/>
    <m/>
    <m/>
    <n v="1"/>
    <m/>
    <m/>
    <m/>
    <m/>
    <m/>
    <n v="1"/>
    <m/>
    <m/>
    <n v="2"/>
    <m/>
    <m/>
    <m/>
    <m/>
    <m/>
    <n v="2"/>
    <n v="0"/>
    <n v="0"/>
    <n v="1"/>
    <n v="0"/>
    <n v="0"/>
    <n v="0"/>
    <n v="0"/>
    <n v="0"/>
    <n v="1"/>
    <m/>
    <n v="1"/>
    <n v="0"/>
    <n v="0"/>
    <n v="0"/>
    <n v="0"/>
    <n v="0"/>
    <n v="0"/>
    <n v="0"/>
    <n v="0"/>
    <n v="0"/>
    <n v="0"/>
    <n v="0"/>
    <n v="0"/>
    <x v="6"/>
    <m/>
    <m/>
    <m/>
    <m/>
  </r>
  <r>
    <s v="12/1020/FUL"/>
    <x v="1"/>
    <x v="0"/>
    <s v="25 - 27 Thames Street_x000d_Hampton_x000d_TW12 2EW_x000d_"/>
    <s v="Conversion of ground and first floors to create of no. 25-27 which are linked internally to create the following: no. 25 convert to single dwellinghouse with loft conversion. no.27 Convert ground floor to 1 x 2 bed flat, first floor convert to 2 x 1"/>
    <d v="2016-05-01T00:00:00"/>
    <m/>
    <x v="1"/>
    <x v="0"/>
    <m/>
    <m/>
    <n v="513865"/>
    <n v="169502"/>
    <m/>
    <n v="1"/>
    <n v="1"/>
    <m/>
    <m/>
    <m/>
    <m/>
    <m/>
    <n v="2"/>
    <m/>
    <n v="3"/>
    <n v="2"/>
    <n v="1"/>
    <m/>
    <m/>
    <m/>
    <m/>
    <n v="6"/>
    <n v="0"/>
    <n v="2"/>
    <n v="1"/>
    <n v="1"/>
    <n v="0"/>
    <n v="0"/>
    <n v="0"/>
    <n v="0"/>
    <n v="4"/>
    <m/>
    <n v="0"/>
    <n v="2"/>
    <n v="2"/>
    <n v="0"/>
    <n v="0"/>
    <n v="0"/>
    <n v="0"/>
    <s v="Y"/>
    <n v="0"/>
    <n v="0"/>
    <n v="0"/>
    <n v="0"/>
    <n v="0"/>
    <x v="0"/>
    <m/>
    <s v="Thames Street"/>
    <m/>
    <s v="Thames Policy Area"/>
  </r>
  <r>
    <s v="12/3452/FUL"/>
    <x v="3"/>
    <x v="0"/>
    <s v="105 Church Road_x000d_Teddington_x000d_TW11 8QH_x000d_"/>
    <s v="Extension at ground and roof level to create an additional residential unit, to form 2 no. 1 bed flats"/>
    <d v="2017-10-01T00:00:00"/>
    <m/>
    <x v="1"/>
    <x v="0"/>
    <m/>
    <m/>
    <n v="515521"/>
    <n v="171408"/>
    <m/>
    <m/>
    <n v="1"/>
    <m/>
    <m/>
    <m/>
    <m/>
    <m/>
    <n v="1"/>
    <m/>
    <n v="2"/>
    <m/>
    <m/>
    <m/>
    <m/>
    <m/>
    <m/>
    <n v="2"/>
    <n v="0"/>
    <n v="2"/>
    <n v="-1"/>
    <n v="0"/>
    <n v="0"/>
    <n v="0"/>
    <n v="0"/>
    <n v="0"/>
    <n v="1"/>
    <m/>
    <n v="0"/>
    <n v="1"/>
    <n v="0"/>
    <n v="0"/>
    <n v="0"/>
    <n v="0"/>
    <n v="0"/>
    <n v="0"/>
    <n v="0"/>
    <n v="0"/>
    <n v="0"/>
    <n v="0"/>
    <n v="0"/>
    <x v="9"/>
    <m/>
    <m/>
    <m/>
    <m/>
  </r>
  <r>
    <s v="12/3650/FUL"/>
    <x v="2"/>
    <x v="0"/>
    <s v="Twickenham Sorting Office_x000d_London Road_x000d_Twickenham_x000d_TW1 1EE_x000d_"/>
    <s v="Demolition of existing buildings and redevelopment of the site to provide a mixed use development comprising of a 3 to 5 storey building accommodating 82 residential units (16 affordable and 66 private sale), 2 restaurant units (A3 Use Class) with ba"/>
    <d v="2014-11-01T00:00:00"/>
    <d v="2017-06-01T00:00:00"/>
    <x v="0"/>
    <x v="0"/>
    <m/>
    <m/>
    <n v="515984"/>
    <n v="173660"/>
    <m/>
    <m/>
    <m/>
    <m/>
    <m/>
    <m/>
    <m/>
    <m/>
    <n v="0"/>
    <m/>
    <m/>
    <m/>
    <n v="6"/>
    <n v="22"/>
    <m/>
    <m/>
    <m/>
    <n v="28"/>
    <n v="0"/>
    <n v="0"/>
    <n v="0"/>
    <n v="6"/>
    <n v="22"/>
    <n v="0"/>
    <n v="0"/>
    <n v="0"/>
    <n v="28"/>
    <s v="Y"/>
    <n v="28"/>
    <n v="0"/>
    <n v="0"/>
    <n v="0"/>
    <n v="0"/>
    <n v="0"/>
    <n v="0"/>
    <n v="0"/>
    <n v="0"/>
    <n v="0"/>
    <n v="0"/>
    <n v="0"/>
    <n v="0"/>
    <x v="7"/>
    <m/>
    <m/>
    <s v="Twickenham"/>
    <m/>
  </r>
  <r>
    <s v="12/4074/FUL"/>
    <x v="1"/>
    <x v="0"/>
    <s v="13 Broad Street_x000d_Teddington_x000d_TW11 8QZ_x000d_"/>
    <s v="Conversion of two storey flat into 2no. single storey flats. Erection of first floor rear extension."/>
    <m/>
    <d v="2018-01-25T00:00:00"/>
    <x v="0"/>
    <x v="0"/>
    <m/>
    <m/>
    <n v="515563"/>
    <n v="170996"/>
    <m/>
    <m/>
    <n v="1"/>
    <m/>
    <m/>
    <m/>
    <m/>
    <m/>
    <n v="1"/>
    <m/>
    <n v="2"/>
    <m/>
    <m/>
    <m/>
    <m/>
    <m/>
    <m/>
    <n v="2"/>
    <n v="0"/>
    <n v="2"/>
    <n v="-1"/>
    <n v="0"/>
    <n v="0"/>
    <n v="0"/>
    <n v="0"/>
    <n v="0"/>
    <n v="1"/>
    <m/>
    <n v="1"/>
    <n v="0"/>
    <n v="0"/>
    <n v="0"/>
    <n v="0"/>
    <n v="0"/>
    <n v="0"/>
    <n v="0"/>
    <n v="0"/>
    <n v="0"/>
    <n v="0"/>
    <n v="0"/>
    <n v="0"/>
    <x v="6"/>
    <m/>
    <m/>
    <s v="Teddington"/>
    <m/>
  </r>
  <r>
    <s v="13/1085/FUL"/>
    <x v="2"/>
    <x v="0"/>
    <s v="91 Mount Ararat Road_x000d_Richmond_x000d_TW10 6PL_x000d_"/>
    <s v="Demolition of existing house and redevelopment of the site to provide a new five bedroom house with au pair suite and associated site works"/>
    <d v="2016-06-01T00:00:00"/>
    <d v="2017-12-01T00:00:00"/>
    <x v="0"/>
    <x v="0"/>
    <m/>
    <m/>
    <n v="518460"/>
    <n v="174420"/>
    <m/>
    <m/>
    <m/>
    <m/>
    <n v="1"/>
    <m/>
    <m/>
    <m/>
    <n v="1"/>
    <m/>
    <m/>
    <m/>
    <m/>
    <n v="1"/>
    <m/>
    <m/>
    <m/>
    <n v="1"/>
    <n v="0"/>
    <n v="0"/>
    <n v="0"/>
    <n v="0"/>
    <n v="0"/>
    <n v="0"/>
    <n v="0"/>
    <n v="0"/>
    <n v="0"/>
    <m/>
    <n v="0"/>
    <n v="0"/>
    <n v="0"/>
    <n v="0"/>
    <n v="0"/>
    <n v="0"/>
    <n v="0"/>
    <n v="0"/>
    <n v="0"/>
    <n v="0"/>
    <n v="0"/>
    <n v="0"/>
    <n v="0"/>
    <x v="12"/>
    <m/>
    <m/>
    <m/>
    <m/>
  </r>
  <r>
    <s v="13/1090/FUL"/>
    <x v="3"/>
    <x v="0"/>
    <s v="1 - 5 Dee Road_x000d_Richmond_x000d__x000d_"/>
    <s v="The proposal is for a new 3rd floor containing 2 new flats above 1 Dee Road, together with alterations to the elevational treatment and materials to 1-5 Dee Road. New lightwell to allow natural light and ventilation to existing basement accommodation"/>
    <d v="2015-05-23T00:00:00"/>
    <d v="2017-11-24T00:00:00"/>
    <x v="0"/>
    <x v="0"/>
    <m/>
    <m/>
    <n v="518751"/>
    <n v="175366"/>
    <m/>
    <m/>
    <m/>
    <m/>
    <m/>
    <m/>
    <m/>
    <m/>
    <n v="0"/>
    <m/>
    <m/>
    <n v="2"/>
    <m/>
    <m/>
    <m/>
    <m/>
    <m/>
    <n v="2"/>
    <n v="0"/>
    <n v="0"/>
    <n v="2"/>
    <n v="0"/>
    <n v="0"/>
    <n v="0"/>
    <n v="0"/>
    <n v="0"/>
    <n v="2"/>
    <m/>
    <n v="2"/>
    <n v="0"/>
    <n v="0"/>
    <n v="0"/>
    <n v="0"/>
    <n v="0"/>
    <n v="0"/>
    <n v="0"/>
    <n v="0"/>
    <n v="0"/>
    <n v="0"/>
    <n v="0"/>
    <n v="0"/>
    <x v="8"/>
    <m/>
    <m/>
    <m/>
    <m/>
  </r>
  <r>
    <s v="13/1327/FUL"/>
    <x v="0"/>
    <x v="0"/>
    <s v="Doughty House And Doughty Cottage_x000d_142 - 142A Richmond Hill_x000d_Richmond_x000d__x000d_"/>
    <s v="Reversion of Doughty House and Doughty Cottage, change of use from D1 gallery to a single family dwelling. New conservatory with basement below; underground car parking beneath the upper garden and linked to Doughty House; part re-construction of rea"/>
    <d v="2016-08-19T00:00:00"/>
    <m/>
    <x v="1"/>
    <x v="0"/>
    <m/>
    <s v="X"/>
    <n v="518397"/>
    <n v="173968"/>
    <m/>
    <m/>
    <m/>
    <m/>
    <n v="2"/>
    <m/>
    <m/>
    <m/>
    <n v="2"/>
    <m/>
    <m/>
    <m/>
    <m/>
    <n v="1"/>
    <m/>
    <m/>
    <m/>
    <n v="1"/>
    <n v="0"/>
    <n v="0"/>
    <n v="0"/>
    <n v="0"/>
    <n v="-1"/>
    <n v="0"/>
    <n v="0"/>
    <n v="0"/>
    <n v="-1"/>
    <m/>
    <n v="0"/>
    <n v="0"/>
    <n v="-1"/>
    <n v="0"/>
    <n v="0"/>
    <n v="0"/>
    <n v="0"/>
    <n v="0"/>
    <n v="0"/>
    <n v="0"/>
    <n v="0"/>
    <n v="0"/>
    <n v="0"/>
    <x v="2"/>
    <m/>
    <m/>
    <m/>
    <s v="Thames Policy Area"/>
  </r>
  <r>
    <s v="13/2484/FUL"/>
    <x v="2"/>
    <x v="0"/>
    <s v="The Bungalow Annexe_x000d_Willoughby Road_x000d_Twickenham_x000d_TW1 2QH_x000d_"/>
    <s v="Demolish 'The Bungalow' and 'The Annexe' and erect one pair of semi detached five bed houses on three floors with garages, access, forecourt, bin stores, landscaping and ancillary works"/>
    <m/>
    <m/>
    <x v="2"/>
    <x v="0"/>
    <m/>
    <s v="X"/>
    <n v="517502"/>
    <n v="174565"/>
    <m/>
    <n v="1"/>
    <n v="1"/>
    <m/>
    <m/>
    <m/>
    <m/>
    <m/>
    <n v="2"/>
    <m/>
    <m/>
    <m/>
    <m/>
    <n v="2"/>
    <m/>
    <m/>
    <m/>
    <n v="2"/>
    <n v="0"/>
    <n v="-1"/>
    <n v="-1"/>
    <n v="0"/>
    <n v="2"/>
    <n v="0"/>
    <n v="0"/>
    <n v="0"/>
    <n v="0"/>
    <m/>
    <n v="0"/>
    <n v="0"/>
    <n v="0"/>
    <n v="0"/>
    <n v="0"/>
    <n v="0"/>
    <n v="0"/>
    <n v="0"/>
    <n v="0"/>
    <n v="0"/>
    <n v="0"/>
    <n v="0"/>
    <n v="0"/>
    <x v="11"/>
    <m/>
    <m/>
    <m/>
    <s v="Thames Policy Area"/>
  </r>
  <r>
    <s v="13/2509/COU"/>
    <x v="0"/>
    <x v="0"/>
    <s v="76D Station Road_x000d_Hampton_x000d_TW12 2AX_x000d_"/>
    <s v="Change of use from Class D1 (health centre) to Class C3 (residential)."/>
    <d v="2016-05-14T00:00:00"/>
    <d v="2017-06-07T00:00:00"/>
    <x v="0"/>
    <x v="0"/>
    <m/>
    <m/>
    <n v="513714"/>
    <n v="169721"/>
    <m/>
    <m/>
    <m/>
    <m/>
    <m/>
    <m/>
    <m/>
    <m/>
    <n v="0"/>
    <m/>
    <m/>
    <n v="1"/>
    <m/>
    <m/>
    <m/>
    <m/>
    <m/>
    <n v="1"/>
    <n v="0"/>
    <n v="0"/>
    <n v="1"/>
    <n v="0"/>
    <n v="0"/>
    <n v="0"/>
    <n v="0"/>
    <n v="0"/>
    <n v="1"/>
    <m/>
    <n v="1"/>
    <n v="0"/>
    <n v="0"/>
    <n v="0"/>
    <n v="0"/>
    <n v="0"/>
    <n v="0"/>
    <n v="0"/>
    <n v="0"/>
    <n v="0"/>
    <n v="0"/>
    <n v="0"/>
    <n v="0"/>
    <x v="0"/>
    <m/>
    <s v="Station Road"/>
    <m/>
    <m/>
  </r>
  <r>
    <s v="13/2794/FUL"/>
    <x v="2"/>
    <x v="0"/>
    <s v="60 Gould Road_x000d_Twickenham_x000d__x000d_"/>
    <s v="Proposed demolition of lock up garages and storage building.  Construction of 2 No.single family dwelling houses (C3 Use Class) with associated parking and landscaping."/>
    <d v="2016-02-17T00:00:00"/>
    <d v="2017-06-16T00:00:00"/>
    <x v="0"/>
    <x v="0"/>
    <m/>
    <m/>
    <n v="515104"/>
    <n v="173292"/>
    <m/>
    <m/>
    <m/>
    <m/>
    <m/>
    <m/>
    <m/>
    <m/>
    <n v="0"/>
    <m/>
    <m/>
    <m/>
    <m/>
    <n v="2"/>
    <m/>
    <m/>
    <m/>
    <n v="2"/>
    <n v="0"/>
    <n v="0"/>
    <n v="0"/>
    <n v="0"/>
    <n v="2"/>
    <n v="0"/>
    <n v="0"/>
    <n v="0"/>
    <n v="2"/>
    <m/>
    <n v="2"/>
    <n v="0"/>
    <n v="0"/>
    <n v="0"/>
    <n v="0"/>
    <n v="0"/>
    <n v="0"/>
    <n v="0"/>
    <n v="0"/>
    <n v="0"/>
    <n v="0"/>
    <n v="0"/>
    <n v="0"/>
    <x v="4"/>
    <m/>
    <m/>
    <m/>
    <m/>
  </r>
  <r>
    <s v="13/2845/P3JPA"/>
    <x v="0"/>
    <x v="1"/>
    <s v="99 South Worple Way_x000d_East Sheen_x000d_London_x000d__x000d_"/>
    <s v="Change of use from class B1 (offices) to C3 (residential)."/>
    <d v="2016-04-01T00:00:00"/>
    <m/>
    <x v="1"/>
    <x v="0"/>
    <n v="6"/>
    <m/>
    <n v="520540"/>
    <n v="175748"/>
    <m/>
    <m/>
    <m/>
    <m/>
    <m/>
    <m/>
    <m/>
    <m/>
    <n v="0"/>
    <m/>
    <m/>
    <m/>
    <m/>
    <m/>
    <m/>
    <m/>
    <m/>
    <n v="0"/>
    <n v="0"/>
    <n v="0"/>
    <n v="0"/>
    <n v="0"/>
    <n v="0"/>
    <n v="0"/>
    <n v="0"/>
    <n v="0"/>
    <n v="6"/>
    <m/>
    <n v="0"/>
    <n v="3"/>
    <n v="3"/>
    <n v="0"/>
    <n v="0"/>
    <n v="0"/>
    <n v="0"/>
    <s v="Y"/>
    <n v="0"/>
    <n v="0"/>
    <n v="0"/>
    <n v="0"/>
    <n v="0"/>
    <x v="13"/>
    <m/>
    <m/>
    <s v="East Sheen"/>
    <m/>
  </r>
  <r>
    <s v="13/3913/P3JPA"/>
    <x v="0"/>
    <x v="1"/>
    <s v="28 Barnes Avenue_x000d_Barnes_x000d_London_x000d_SW13 9AB_x000d_"/>
    <s v="Change of use from B1(a) office to C3 residential."/>
    <d v="2015-07-01T00:00:00"/>
    <m/>
    <x v="1"/>
    <x v="0"/>
    <n v="1"/>
    <m/>
    <n v="522336"/>
    <n v="177503"/>
    <m/>
    <m/>
    <m/>
    <m/>
    <m/>
    <m/>
    <m/>
    <m/>
    <n v="0"/>
    <m/>
    <m/>
    <m/>
    <m/>
    <m/>
    <m/>
    <m/>
    <m/>
    <n v="0"/>
    <n v="0"/>
    <n v="0"/>
    <n v="0"/>
    <n v="0"/>
    <n v="0"/>
    <n v="0"/>
    <n v="0"/>
    <n v="0"/>
    <n v="1"/>
    <m/>
    <n v="0"/>
    <n v="1"/>
    <n v="0"/>
    <n v="0"/>
    <n v="0"/>
    <n v="0"/>
    <n v="0"/>
    <n v="0"/>
    <n v="0"/>
    <n v="0"/>
    <n v="0"/>
    <n v="0"/>
    <n v="0"/>
    <x v="5"/>
    <m/>
    <m/>
    <m/>
    <m/>
  </r>
  <r>
    <s v="13/3940/P3JPA"/>
    <x v="0"/>
    <x v="1"/>
    <s v="2-4 Heath Road_x000d_Twickenham_x000d_TW1 4BZ_x000d_"/>
    <s v="Change of use of first floor from B1 office use to 3 x 1 bed and 1 x studio flat."/>
    <d v="2016-08-26T00:00:00"/>
    <d v="2017-07-28T00:00:00"/>
    <x v="0"/>
    <x v="0"/>
    <n v="4"/>
    <m/>
    <n v="516126"/>
    <n v="173185"/>
    <m/>
    <m/>
    <m/>
    <m/>
    <m/>
    <m/>
    <m/>
    <m/>
    <n v="0"/>
    <n v="1"/>
    <n v="3"/>
    <m/>
    <m/>
    <m/>
    <m/>
    <m/>
    <m/>
    <n v="4"/>
    <n v="1"/>
    <n v="3"/>
    <n v="0"/>
    <n v="0"/>
    <n v="0"/>
    <n v="0"/>
    <n v="0"/>
    <n v="0"/>
    <n v="4"/>
    <m/>
    <n v="4"/>
    <n v="0"/>
    <n v="0"/>
    <n v="0"/>
    <n v="0"/>
    <n v="0"/>
    <n v="0"/>
    <n v="0"/>
    <n v="0"/>
    <n v="0"/>
    <n v="0"/>
    <n v="0"/>
    <n v="0"/>
    <x v="11"/>
    <m/>
    <m/>
    <s v="Twickenham"/>
    <m/>
  </r>
  <r>
    <s v="13/4293/FUL"/>
    <x v="4"/>
    <x v="0"/>
    <s v="120 High Street_x000d_Hampton Hill_x000d_TW12 1NS_x000d_"/>
    <s v="Erection of a part two-storey/part three storey extension together with alterations and change of use of part of ground floor A1 retail use to  provide 7 X 1 bedroom and 1 X 2 bedroom flats."/>
    <d v="2015-10-01T00:00:00"/>
    <d v="2017-11-01T00:00:00"/>
    <x v="0"/>
    <x v="0"/>
    <m/>
    <m/>
    <n v="514533"/>
    <n v="171298"/>
    <m/>
    <m/>
    <n v="1"/>
    <n v="1"/>
    <m/>
    <m/>
    <m/>
    <m/>
    <n v="2"/>
    <m/>
    <n v="7"/>
    <n v="1"/>
    <m/>
    <m/>
    <m/>
    <m/>
    <m/>
    <n v="8"/>
    <n v="0"/>
    <n v="7"/>
    <n v="0"/>
    <n v="-1"/>
    <n v="0"/>
    <n v="0"/>
    <n v="0"/>
    <n v="0"/>
    <n v="6"/>
    <m/>
    <n v="6"/>
    <n v="0"/>
    <n v="0"/>
    <n v="0"/>
    <n v="0"/>
    <n v="0"/>
    <n v="0"/>
    <n v="0"/>
    <n v="0"/>
    <n v="0"/>
    <n v="0"/>
    <n v="0"/>
    <n v="0"/>
    <x v="9"/>
    <m/>
    <s v="High Street"/>
    <m/>
    <m/>
  </r>
  <r>
    <s v="13/4315/FUL"/>
    <x v="1"/>
    <x v="0"/>
    <s v="9 Nassau Road_x000d_Barnes_x000d_London_x000d_SW13 9QF_x000d_"/>
    <s v="Division of single dwelling into two flats, loft conversion including rear dormer roof extensions and two rooflights in front roofslope."/>
    <m/>
    <m/>
    <x v="2"/>
    <x v="0"/>
    <m/>
    <m/>
    <n v="521902"/>
    <n v="176507"/>
    <m/>
    <m/>
    <m/>
    <m/>
    <n v="1"/>
    <m/>
    <m/>
    <m/>
    <n v="1"/>
    <m/>
    <n v="1"/>
    <m/>
    <m/>
    <n v="1"/>
    <m/>
    <m/>
    <m/>
    <n v="2"/>
    <n v="0"/>
    <n v="1"/>
    <n v="0"/>
    <n v="0"/>
    <n v="0"/>
    <n v="0"/>
    <n v="0"/>
    <n v="0"/>
    <n v="1"/>
    <m/>
    <n v="0"/>
    <n v="0"/>
    <n v="1"/>
    <n v="0"/>
    <n v="0"/>
    <n v="0"/>
    <n v="0"/>
    <s v="Y"/>
    <n v="0"/>
    <n v="0"/>
    <n v="0"/>
    <n v="0"/>
    <n v="0"/>
    <x v="5"/>
    <m/>
    <m/>
    <m/>
    <m/>
  </r>
  <r>
    <s v="13/4340/FUL"/>
    <x v="0"/>
    <x v="0"/>
    <s v="17 The Green_x000d_Richmond_x000d_TW9 1PX_x000d_"/>
    <s v="Change of use from Class B1a (office) and Class A1 (retail) related storage use to a single dwelling house (Class C3), with associated external alterations"/>
    <d v="2017-11-24T00:00:00"/>
    <m/>
    <x v="1"/>
    <x v="0"/>
    <m/>
    <m/>
    <n v="517807"/>
    <n v="174892"/>
    <m/>
    <m/>
    <m/>
    <m/>
    <m/>
    <m/>
    <m/>
    <m/>
    <n v="0"/>
    <m/>
    <m/>
    <m/>
    <m/>
    <m/>
    <n v="1"/>
    <m/>
    <m/>
    <n v="1"/>
    <n v="0"/>
    <n v="0"/>
    <n v="0"/>
    <n v="0"/>
    <n v="0"/>
    <n v="1"/>
    <n v="0"/>
    <n v="0"/>
    <n v="1"/>
    <m/>
    <n v="0"/>
    <n v="1"/>
    <n v="0"/>
    <n v="0"/>
    <n v="0"/>
    <n v="0"/>
    <n v="0"/>
    <n v="0"/>
    <n v="0"/>
    <n v="0"/>
    <n v="0"/>
    <n v="0"/>
    <n v="0"/>
    <x v="12"/>
    <m/>
    <m/>
    <s v="Richmond"/>
    <m/>
  </r>
  <r>
    <s v="13/4409/FUL"/>
    <x v="0"/>
    <x v="0"/>
    <s v="Royal Star And Garter Home_x000d_Richmond Hill_x000d_Richmond_x000d_TW10 6RR_x000d_"/>
    <s v="Change of use from care home (use class C2) to residential (use class C3), comprising 86 dwelling units, including reconfiguration of the listed building and minor demolition to modern additions, new basement car park and associated landscaping."/>
    <d v="2015-02-05T00:00:00"/>
    <m/>
    <x v="1"/>
    <x v="0"/>
    <m/>
    <m/>
    <n v="518424"/>
    <n v="173759"/>
    <m/>
    <m/>
    <m/>
    <m/>
    <m/>
    <m/>
    <m/>
    <m/>
    <n v="0"/>
    <m/>
    <n v="29"/>
    <n v="24"/>
    <n v="30"/>
    <n v="3"/>
    <m/>
    <m/>
    <m/>
    <n v="86"/>
    <n v="0"/>
    <n v="29"/>
    <n v="24"/>
    <n v="30"/>
    <n v="3"/>
    <n v="0"/>
    <n v="0"/>
    <n v="0"/>
    <n v="86"/>
    <m/>
    <n v="0"/>
    <n v="86"/>
    <n v="0"/>
    <n v="0"/>
    <n v="0"/>
    <n v="0"/>
    <n v="0"/>
    <n v="0"/>
    <n v="0"/>
    <n v="0"/>
    <n v="0"/>
    <n v="0"/>
    <n v="0"/>
    <x v="2"/>
    <m/>
    <m/>
    <m/>
    <s v="Thames Policy Area"/>
  </r>
  <r>
    <s v="13/4414/FUL"/>
    <x v="1"/>
    <x v="0"/>
    <s v="14 Old Deer Park Gardens_x000d_Richmond_x000d__x000d_"/>
    <s v="For the reversion of two flats to a single family dwelling house, including the construction of a new single storey extension, the enlargement and remodelling of a loft extension and the replacement of all windows."/>
    <d v="2017-03-31T00:00:00"/>
    <d v="2017-05-17T00:00:00"/>
    <x v="0"/>
    <x v="0"/>
    <m/>
    <m/>
    <n v="518334"/>
    <n v="175672"/>
    <m/>
    <n v="1"/>
    <n v="1"/>
    <m/>
    <m/>
    <m/>
    <m/>
    <m/>
    <n v="2"/>
    <m/>
    <m/>
    <m/>
    <m/>
    <n v="1"/>
    <m/>
    <m/>
    <m/>
    <n v="1"/>
    <n v="0"/>
    <n v="-1"/>
    <n v="-1"/>
    <n v="0"/>
    <n v="1"/>
    <n v="0"/>
    <n v="0"/>
    <n v="0"/>
    <n v="-1"/>
    <m/>
    <n v="-1"/>
    <n v="0"/>
    <n v="0"/>
    <n v="0"/>
    <n v="0"/>
    <n v="0"/>
    <n v="0"/>
    <n v="0"/>
    <n v="0"/>
    <n v="0"/>
    <n v="0"/>
    <n v="0"/>
    <n v="0"/>
    <x v="8"/>
    <m/>
    <m/>
    <m/>
    <m/>
  </r>
  <r>
    <s v="13/4609/FUL"/>
    <x v="1"/>
    <x v="0"/>
    <s v="17 Cambrian Road_x000d_Richmond_x000d__x000d_"/>
    <s v="Reinstate the current Victorian converted house from two flats back into one single dwellinghouse. Solar panels to the rear roof pitch"/>
    <m/>
    <d v="2017-10-10T00:00:00"/>
    <x v="0"/>
    <x v="0"/>
    <m/>
    <m/>
    <n v="518715"/>
    <n v="174066"/>
    <m/>
    <n v="2"/>
    <m/>
    <m/>
    <m/>
    <m/>
    <m/>
    <m/>
    <n v="2"/>
    <m/>
    <m/>
    <m/>
    <m/>
    <n v="1"/>
    <m/>
    <m/>
    <m/>
    <n v="1"/>
    <n v="0"/>
    <n v="-2"/>
    <n v="0"/>
    <n v="0"/>
    <n v="1"/>
    <n v="0"/>
    <n v="0"/>
    <n v="0"/>
    <n v="-1"/>
    <m/>
    <n v="-1"/>
    <n v="0"/>
    <n v="0"/>
    <n v="0"/>
    <n v="0"/>
    <n v="0"/>
    <n v="0"/>
    <n v="0"/>
    <n v="0"/>
    <n v="0"/>
    <n v="0"/>
    <n v="0"/>
    <n v="0"/>
    <x v="12"/>
    <m/>
    <m/>
    <m/>
    <m/>
  </r>
  <r>
    <s v="13/4733/FUL"/>
    <x v="0"/>
    <x v="0"/>
    <s v="49 Castelnau_x000d_Barnes_x000d_London_x000d__x000d_"/>
    <s v="Change of use from 11 self-contained studio flats into a single dwellinghouse"/>
    <d v="2015-11-01T00:00:00"/>
    <d v="2017-08-01T00:00:00"/>
    <x v="0"/>
    <x v="0"/>
    <m/>
    <m/>
    <n v="522434"/>
    <n v="176961"/>
    <m/>
    <n v="11"/>
    <m/>
    <m/>
    <m/>
    <m/>
    <m/>
    <m/>
    <n v="11"/>
    <m/>
    <m/>
    <m/>
    <m/>
    <n v="1"/>
    <m/>
    <m/>
    <m/>
    <n v="1"/>
    <n v="0"/>
    <n v="-11"/>
    <n v="0"/>
    <n v="0"/>
    <n v="1"/>
    <n v="0"/>
    <n v="0"/>
    <n v="0"/>
    <n v="-10"/>
    <m/>
    <n v="-10"/>
    <n v="0"/>
    <n v="0"/>
    <n v="0"/>
    <n v="0"/>
    <n v="0"/>
    <n v="0"/>
    <n v="0"/>
    <n v="0"/>
    <n v="0"/>
    <n v="0"/>
    <n v="0"/>
    <n v="0"/>
    <x v="5"/>
    <m/>
    <m/>
    <m/>
    <m/>
  </r>
  <r>
    <s v="13/4790/FUL"/>
    <x v="2"/>
    <x v="0"/>
    <s v="5 Chestnut Avenue_x000d_Hampton_x000d_TW12 2NY_x000d_"/>
    <s v="Construction of a pair of three storey, semi detached three/four bedroom houses on site of recently demolished bungalow."/>
    <d v="2012-06-11T00:00:00"/>
    <m/>
    <x v="1"/>
    <x v="0"/>
    <m/>
    <m/>
    <n v="513223"/>
    <n v="170169"/>
    <m/>
    <m/>
    <m/>
    <n v="1"/>
    <m/>
    <m/>
    <m/>
    <m/>
    <n v="1"/>
    <m/>
    <m/>
    <m/>
    <m/>
    <n v="2"/>
    <m/>
    <m/>
    <m/>
    <n v="2"/>
    <n v="0"/>
    <n v="0"/>
    <n v="0"/>
    <n v="-1"/>
    <n v="2"/>
    <n v="0"/>
    <n v="0"/>
    <n v="0"/>
    <n v="1"/>
    <m/>
    <n v="0"/>
    <n v="1"/>
    <n v="0"/>
    <n v="0"/>
    <n v="0"/>
    <n v="0"/>
    <n v="0"/>
    <n v="0"/>
    <n v="0"/>
    <n v="0"/>
    <n v="0"/>
    <n v="0"/>
    <n v="0"/>
    <x v="0"/>
    <m/>
    <m/>
    <m/>
    <m/>
  </r>
  <r>
    <s v="14/0010/P3JPA"/>
    <x v="0"/>
    <x v="1"/>
    <s v="7 Elmtree Road_x000d_Teddington_x000d_TW11 8ST_x000d_"/>
    <s v="Change of use from B1 office use to C3 residential (use as single residential dwelling)"/>
    <m/>
    <d v="2017-09-01T00:00:00"/>
    <x v="0"/>
    <x v="0"/>
    <n v="0"/>
    <m/>
    <n v="515389"/>
    <n v="171460"/>
    <m/>
    <m/>
    <n v="1"/>
    <m/>
    <m/>
    <m/>
    <m/>
    <m/>
    <n v="1"/>
    <m/>
    <m/>
    <m/>
    <n v="1"/>
    <m/>
    <m/>
    <m/>
    <m/>
    <n v="1"/>
    <n v="0"/>
    <n v="0"/>
    <n v="-1"/>
    <n v="1"/>
    <n v="0"/>
    <n v="0"/>
    <n v="0"/>
    <n v="0"/>
    <n v="0"/>
    <m/>
    <n v="0"/>
    <n v="0"/>
    <n v="0"/>
    <n v="0"/>
    <n v="0"/>
    <n v="0"/>
    <n v="0"/>
    <n v="0"/>
    <n v="0"/>
    <n v="0"/>
    <n v="0"/>
    <n v="0"/>
    <n v="0"/>
    <x v="9"/>
    <m/>
    <m/>
    <m/>
    <m/>
  </r>
  <r>
    <s v="14/0157/FUL"/>
    <x v="2"/>
    <x v="0"/>
    <s v="Lockcorp House_x000d_75 Norcutt Road_x000d_Twickenham_x000d_TW2 6SR_x000d_"/>
    <s v="Demolition of the existing light industrial building and replacement with a detached three-storey building (with accommodation in roof) to provide 9 No.flats (all affordable housing) together with 6 off-street car parking spaces and associated amenit"/>
    <m/>
    <m/>
    <x v="2"/>
    <x v="1"/>
    <m/>
    <s v="X"/>
    <n v="515337"/>
    <n v="173383"/>
    <m/>
    <m/>
    <m/>
    <m/>
    <m/>
    <m/>
    <m/>
    <m/>
    <n v="0"/>
    <m/>
    <n v="5"/>
    <n v="3"/>
    <n v="1"/>
    <m/>
    <m/>
    <m/>
    <m/>
    <n v="9"/>
    <n v="0"/>
    <n v="5"/>
    <n v="3"/>
    <n v="1"/>
    <n v="0"/>
    <n v="0"/>
    <n v="0"/>
    <n v="0"/>
    <n v="9"/>
    <m/>
    <n v="0"/>
    <n v="0"/>
    <n v="3"/>
    <n v="3"/>
    <n v="3"/>
    <n v="0"/>
    <n v="0"/>
    <n v="0"/>
    <n v="0"/>
    <n v="0"/>
    <n v="0"/>
    <n v="0"/>
    <n v="0"/>
    <x v="4"/>
    <m/>
    <m/>
    <m/>
    <m/>
  </r>
  <r>
    <s v="14/0174/P3JPA"/>
    <x v="0"/>
    <x v="1"/>
    <s v="Block C_x000d_1 - 26 Orchard Road_x000d_Richmond_x000d__x000d_"/>
    <s v="Conversion of units 9, 10 and 14 on 2nd floor (Block C) from B1 office use to C3 residential use (2 apartments)."/>
    <d v="2014-11-12T00:00:00"/>
    <d v="2018-03-01T00:00:00"/>
    <x v="0"/>
    <x v="0"/>
    <n v="2"/>
    <m/>
    <n v="519196"/>
    <n v="175620"/>
    <m/>
    <m/>
    <m/>
    <m/>
    <m/>
    <m/>
    <m/>
    <m/>
    <n v="0"/>
    <m/>
    <n v="1"/>
    <n v="1"/>
    <m/>
    <m/>
    <m/>
    <m/>
    <m/>
    <n v="2"/>
    <n v="0"/>
    <n v="1"/>
    <n v="1"/>
    <n v="0"/>
    <n v="0"/>
    <n v="0"/>
    <n v="0"/>
    <n v="0"/>
    <n v="2"/>
    <m/>
    <n v="2"/>
    <n v="0"/>
    <n v="0"/>
    <n v="0"/>
    <n v="0"/>
    <n v="0"/>
    <n v="0"/>
    <n v="0"/>
    <n v="0"/>
    <n v="0"/>
    <n v="0"/>
    <n v="0"/>
    <n v="0"/>
    <x v="8"/>
    <m/>
    <m/>
    <m/>
    <m/>
  </r>
  <r>
    <s v="14/0363/P3JPA"/>
    <x v="0"/>
    <x v="1"/>
    <s v="Block C_x000d_1 - 26 Orchard Road_x000d_Richmond_x000d__x000d_"/>
    <s v="Change of use of units 3, 4 &amp; 8 on the first floor (Block C) from offices (B1) to residential (C3) (2 apartments)"/>
    <d v="2014-11-12T00:00:00"/>
    <d v="2018-03-01T00:00:00"/>
    <x v="0"/>
    <x v="0"/>
    <n v="2"/>
    <m/>
    <n v="519196"/>
    <n v="175620"/>
    <m/>
    <m/>
    <m/>
    <m/>
    <m/>
    <m/>
    <m/>
    <m/>
    <n v="0"/>
    <m/>
    <n v="1"/>
    <n v="1"/>
    <m/>
    <m/>
    <m/>
    <m/>
    <m/>
    <n v="2"/>
    <n v="0"/>
    <n v="1"/>
    <n v="1"/>
    <n v="0"/>
    <n v="0"/>
    <n v="0"/>
    <n v="0"/>
    <n v="0"/>
    <n v="2"/>
    <m/>
    <n v="2"/>
    <n v="0"/>
    <n v="0"/>
    <n v="0"/>
    <n v="0"/>
    <n v="0"/>
    <n v="0"/>
    <n v="0"/>
    <n v="0"/>
    <n v="0"/>
    <n v="0"/>
    <n v="0"/>
    <n v="0"/>
    <x v="8"/>
    <m/>
    <m/>
    <m/>
    <m/>
  </r>
  <r>
    <s v="14/0453/P3JPA"/>
    <x v="0"/>
    <x v="1"/>
    <s v="Block C_x000d_1 - 26 Orchard Road_x000d_Richmond_x000d__x000d_"/>
    <s v="Conversion of units 11, 12 and 13 on 2nd floor (Block C) from B1 office use to C3 residential use (3 apartments)."/>
    <d v="2014-11-12T00:00:00"/>
    <d v="2018-03-01T00:00:00"/>
    <x v="0"/>
    <x v="0"/>
    <n v="3"/>
    <m/>
    <n v="519196"/>
    <n v="175620"/>
    <m/>
    <m/>
    <m/>
    <m/>
    <m/>
    <m/>
    <m/>
    <m/>
    <n v="0"/>
    <m/>
    <n v="3"/>
    <m/>
    <m/>
    <m/>
    <m/>
    <m/>
    <m/>
    <n v="3"/>
    <n v="0"/>
    <n v="3"/>
    <n v="0"/>
    <n v="0"/>
    <n v="0"/>
    <n v="0"/>
    <n v="0"/>
    <n v="0"/>
    <n v="3"/>
    <m/>
    <n v="3"/>
    <n v="0"/>
    <n v="0"/>
    <n v="0"/>
    <n v="0"/>
    <n v="0"/>
    <n v="0"/>
    <n v="0"/>
    <n v="0"/>
    <n v="0"/>
    <n v="0"/>
    <n v="0"/>
    <n v="0"/>
    <x v="8"/>
    <m/>
    <m/>
    <m/>
    <m/>
  </r>
  <r>
    <s v="14/0484/P3JPA"/>
    <x v="0"/>
    <x v="1"/>
    <s v="4 Latimer Road_x000d_Teddington_x000d_TW11 8QA_x000d_"/>
    <s v="Change of use from B1 (office use) to C3 residential use 1 x 2 bed dwellinghouse)"/>
    <m/>
    <m/>
    <x v="2"/>
    <x v="0"/>
    <n v="1"/>
    <m/>
    <n v="515652"/>
    <n v="171261"/>
    <m/>
    <m/>
    <m/>
    <m/>
    <m/>
    <m/>
    <m/>
    <m/>
    <n v="0"/>
    <m/>
    <m/>
    <m/>
    <m/>
    <m/>
    <m/>
    <m/>
    <m/>
    <n v="0"/>
    <n v="0"/>
    <n v="0"/>
    <n v="0"/>
    <n v="0"/>
    <n v="0"/>
    <n v="0"/>
    <n v="0"/>
    <n v="0"/>
    <n v="1"/>
    <m/>
    <n v="0"/>
    <n v="0"/>
    <n v="0.33333333333333331"/>
    <n v="0.33333333333333331"/>
    <n v="0.33333333333333331"/>
    <n v="0"/>
    <n v="0"/>
    <s v="Y"/>
    <n v="0"/>
    <n v="0"/>
    <n v="0"/>
    <n v="0"/>
    <n v="0"/>
    <x v="6"/>
    <m/>
    <m/>
    <m/>
    <m/>
  </r>
  <r>
    <s v="14/0599/P3JPA"/>
    <x v="0"/>
    <x v="1"/>
    <s v="9 Hanworth Road_x000d_Hampton_x000d_TW12 3DH"/>
    <s v="Change of use of ground floor offices (B1) to residential (C3)"/>
    <d v="2014-09-01T00:00:00"/>
    <m/>
    <x v="1"/>
    <x v="0"/>
    <n v="1"/>
    <s v="X"/>
    <n v="513841"/>
    <n v="170798"/>
    <m/>
    <m/>
    <m/>
    <m/>
    <m/>
    <m/>
    <m/>
    <m/>
    <n v="0"/>
    <m/>
    <m/>
    <m/>
    <m/>
    <m/>
    <m/>
    <m/>
    <m/>
    <n v="0"/>
    <n v="0"/>
    <n v="0"/>
    <n v="0"/>
    <n v="0"/>
    <n v="0"/>
    <n v="0"/>
    <n v="0"/>
    <n v="0"/>
    <n v="1"/>
    <m/>
    <n v="0"/>
    <n v="0"/>
    <n v="1"/>
    <n v="0"/>
    <n v="0"/>
    <n v="0"/>
    <n v="0"/>
    <n v="0"/>
    <n v="0"/>
    <n v="0"/>
    <n v="0"/>
    <n v="0"/>
    <n v="0"/>
    <x v="14"/>
    <m/>
    <m/>
    <m/>
    <m/>
  </r>
  <r>
    <s v="14/0676/FUL"/>
    <x v="2"/>
    <x v="0"/>
    <s v="36 Lonsdale Road_x000d_Barnes_x000d_London_x000d_SW13 9EB_x000d_"/>
    <s v="Demolition of single storey garden building and erection of a two storey, 3 bedroom dwelling"/>
    <m/>
    <m/>
    <x v="2"/>
    <x v="0"/>
    <m/>
    <m/>
    <n v="522672"/>
    <n v="177849"/>
    <m/>
    <m/>
    <m/>
    <m/>
    <m/>
    <m/>
    <m/>
    <m/>
    <n v="0"/>
    <m/>
    <m/>
    <m/>
    <n v="1"/>
    <m/>
    <m/>
    <m/>
    <m/>
    <n v="1"/>
    <n v="0"/>
    <n v="0"/>
    <n v="0"/>
    <n v="1"/>
    <n v="0"/>
    <n v="0"/>
    <n v="0"/>
    <n v="0"/>
    <n v="1"/>
    <m/>
    <n v="0"/>
    <n v="0"/>
    <n v="1"/>
    <n v="0"/>
    <n v="0"/>
    <n v="0"/>
    <n v="0"/>
    <s v="Y"/>
    <n v="0"/>
    <n v="0"/>
    <n v="0"/>
    <n v="0"/>
    <n v="0"/>
    <x v="5"/>
    <m/>
    <m/>
    <m/>
    <m/>
  </r>
  <r>
    <s v="14/0790/FUL"/>
    <x v="0"/>
    <x v="0"/>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d v="2018-03-01T00:00:00"/>
    <x v="0"/>
    <x v="0"/>
    <m/>
    <m/>
    <n v="517592"/>
    <n v="169473"/>
    <m/>
    <m/>
    <m/>
    <m/>
    <m/>
    <m/>
    <m/>
    <m/>
    <n v="0"/>
    <m/>
    <m/>
    <n v="3"/>
    <m/>
    <m/>
    <m/>
    <m/>
    <m/>
    <n v="3"/>
    <n v="0"/>
    <n v="0"/>
    <n v="3"/>
    <n v="0"/>
    <n v="0"/>
    <n v="0"/>
    <n v="0"/>
    <n v="0"/>
    <n v="3"/>
    <m/>
    <n v="3"/>
    <n v="0"/>
    <n v="0"/>
    <n v="0"/>
    <n v="0"/>
    <n v="0"/>
    <n v="0"/>
    <n v="0"/>
    <n v="0"/>
    <n v="0"/>
    <n v="0"/>
    <n v="0"/>
    <n v="0"/>
    <x v="10"/>
    <m/>
    <s v="Hampton Wick"/>
    <m/>
    <s v="Thames Policy Area"/>
  </r>
  <r>
    <s v="14/0790/FUL"/>
    <x v="0"/>
    <x v="0"/>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m/>
    <x v="1"/>
    <x v="0"/>
    <m/>
    <m/>
    <n v="517592"/>
    <n v="169473"/>
    <m/>
    <m/>
    <m/>
    <m/>
    <m/>
    <m/>
    <m/>
    <m/>
    <n v="0"/>
    <m/>
    <m/>
    <m/>
    <n v="2"/>
    <n v="1"/>
    <m/>
    <m/>
    <m/>
    <n v="3"/>
    <n v="0"/>
    <n v="0"/>
    <n v="0"/>
    <n v="2"/>
    <n v="1"/>
    <n v="0"/>
    <n v="0"/>
    <n v="0"/>
    <n v="3"/>
    <m/>
    <n v="0"/>
    <n v="3"/>
    <n v="0"/>
    <n v="0"/>
    <n v="0"/>
    <n v="0"/>
    <n v="0"/>
    <n v="0"/>
    <n v="0"/>
    <n v="0"/>
    <n v="0"/>
    <n v="0"/>
    <n v="0"/>
    <x v="10"/>
    <m/>
    <s v="Hampton Wick"/>
    <m/>
    <s v="Thames Policy Area"/>
  </r>
  <r>
    <s v="14/1094/FUL"/>
    <x v="0"/>
    <x v="0"/>
    <s v="323 - 325 Staines Road_x000d_Twickenham_x000d__x000d_"/>
    <s v="Change of use of ground floor of 323 Staines Road from residential (Class C3) to doctors surgery (Class D1); erection of 2 storey side extension and single storey rear extension to 323 Staines Road; creation of 1 x1 bed flat at first floor of 323 Sta"/>
    <d v="2016-03-01T00:00:00"/>
    <d v="2017-04-21T00:00:00"/>
    <x v="0"/>
    <x v="0"/>
    <m/>
    <m/>
    <n v="514178"/>
    <n v="172443"/>
    <m/>
    <m/>
    <m/>
    <n v="1"/>
    <m/>
    <m/>
    <m/>
    <m/>
    <n v="1"/>
    <m/>
    <n v="3"/>
    <m/>
    <m/>
    <m/>
    <m/>
    <m/>
    <m/>
    <n v="3"/>
    <n v="0"/>
    <n v="3"/>
    <n v="0"/>
    <n v="-1"/>
    <n v="0"/>
    <n v="0"/>
    <n v="0"/>
    <n v="0"/>
    <n v="2"/>
    <m/>
    <n v="2"/>
    <n v="0"/>
    <n v="0"/>
    <n v="0"/>
    <n v="0"/>
    <n v="0"/>
    <n v="0"/>
    <n v="0"/>
    <n v="0"/>
    <n v="0"/>
    <n v="0"/>
    <n v="0"/>
    <n v="0"/>
    <x v="3"/>
    <m/>
    <m/>
    <m/>
    <m/>
  </r>
  <r>
    <s v="14/1217/FUL"/>
    <x v="0"/>
    <x v="0"/>
    <s v="1 Church Terrace_x000d_Richmond_x000d_TW10 6SE_x000d_"/>
    <s v="Change of use from office (Class B1) to single family dwelling (Class C3), rear dormers, internal and external alterations, front boundary gate and railings."/>
    <m/>
    <m/>
    <x v="2"/>
    <x v="0"/>
    <m/>
    <m/>
    <n v="517955"/>
    <n v="174763"/>
    <m/>
    <m/>
    <m/>
    <m/>
    <m/>
    <m/>
    <m/>
    <m/>
    <n v="0"/>
    <m/>
    <m/>
    <m/>
    <m/>
    <n v="1"/>
    <m/>
    <m/>
    <m/>
    <n v="1"/>
    <n v="0"/>
    <n v="0"/>
    <n v="0"/>
    <n v="0"/>
    <n v="1"/>
    <n v="0"/>
    <n v="0"/>
    <n v="0"/>
    <n v="1"/>
    <m/>
    <n v="0"/>
    <n v="0.5"/>
    <n v="0.5"/>
    <n v="0"/>
    <n v="0"/>
    <n v="0"/>
    <n v="0"/>
    <s v="Y"/>
    <n v="0"/>
    <n v="0"/>
    <n v="0"/>
    <n v="0"/>
    <n v="0"/>
    <x v="12"/>
    <m/>
    <m/>
    <s v="Richmond"/>
    <m/>
  </r>
  <r>
    <s v="14/1407/P3JPA"/>
    <x v="0"/>
    <x v="1"/>
    <s v="1A Church Road_x000d_Teddington_x000d_TW11 8PF_x000d_"/>
    <s v="Change of use from B1 office use to C3 residential (1x 1 bed unit to ground floor)"/>
    <m/>
    <m/>
    <x v="2"/>
    <x v="0"/>
    <n v="1"/>
    <m/>
    <n v="515728"/>
    <n v="171032"/>
    <m/>
    <m/>
    <m/>
    <m/>
    <m/>
    <m/>
    <m/>
    <m/>
    <n v="0"/>
    <m/>
    <m/>
    <m/>
    <m/>
    <m/>
    <m/>
    <m/>
    <m/>
    <n v="0"/>
    <n v="0"/>
    <n v="0"/>
    <n v="0"/>
    <n v="0"/>
    <n v="0"/>
    <n v="0"/>
    <n v="0"/>
    <n v="0"/>
    <n v="1"/>
    <m/>
    <n v="0"/>
    <n v="0.5"/>
    <n v="0.5"/>
    <n v="0"/>
    <n v="0"/>
    <n v="0"/>
    <n v="0"/>
    <s v="Y"/>
    <n v="0"/>
    <n v="0"/>
    <n v="0"/>
    <n v="0"/>
    <n v="0"/>
    <x v="6"/>
    <m/>
    <m/>
    <s v="Teddington"/>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0"/>
    <m/>
    <m/>
    <n v="519650"/>
    <n v="177074"/>
    <m/>
    <m/>
    <m/>
    <m/>
    <m/>
    <m/>
    <m/>
    <m/>
    <n v="0"/>
    <m/>
    <n v="58"/>
    <n v="68"/>
    <n v="2"/>
    <m/>
    <m/>
    <m/>
    <m/>
    <n v="128"/>
    <n v="0"/>
    <n v="58"/>
    <n v="68"/>
    <n v="2"/>
    <n v="0"/>
    <n v="0"/>
    <n v="0"/>
    <n v="0"/>
    <n v="128"/>
    <s v="Y"/>
    <n v="128"/>
    <n v="0"/>
    <n v="0"/>
    <n v="0"/>
    <n v="0"/>
    <n v="0"/>
    <n v="0"/>
    <n v="0"/>
    <n v="0"/>
    <n v="0"/>
    <n v="0"/>
    <n v="0"/>
    <n v="0"/>
    <x v="15"/>
    <m/>
    <m/>
    <m/>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1"/>
    <m/>
    <m/>
    <n v="519650"/>
    <n v="177074"/>
    <m/>
    <m/>
    <m/>
    <m/>
    <m/>
    <m/>
    <m/>
    <m/>
    <n v="0"/>
    <m/>
    <n v="0"/>
    <n v="0"/>
    <n v="1"/>
    <m/>
    <m/>
    <m/>
    <m/>
    <n v="1"/>
    <n v="0"/>
    <n v="0"/>
    <n v="0"/>
    <n v="1"/>
    <n v="0"/>
    <n v="0"/>
    <n v="0"/>
    <n v="0"/>
    <n v="1"/>
    <s v="Y"/>
    <n v="1"/>
    <n v="0"/>
    <n v="0"/>
    <n v="0"/>
    <n v="0"/>
    <n v="0"/>
    <n v="0"/>
    <n v="0"/>
    <n v="0"/>
    <n v="0"/>
    <n v="0"/>
    <n v="0"/>
    <n v="0"/>
    <x v="15"/>
    <m/>
    <m/>
    <m/>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2"/>
    <m/>
    <m/>
    <n v="519650"/>
    <n v="177074"/>
    <m/>
    <m/>
    <m/>
    <m/>
    <m/>
    <m/>
    <m/>
    <m/>
    <n v="0"/>
    <m/>
    <n v="0"/>
    <n v="0"/>
    <n v="1"/>
    <m/>
    <m/>
    <m/>
    <m/>
    <n v="1"/>
    <n v="0"/>
    <n v="0"/>
    <n v="0"/>
    <n v="1"/>
    <n v="0"/>
    <n v="0"/>
    <n v="0"/>
    <n v="0"/>
    <n v="1"/>
    <s v="Y"/>
    <n v="1"/>
    <n v="0"/>
    <n v="0"/>
    <n v="0"/>
    <n v="0"/>
    <n v="0"/>
    <n v="0"/>
    <n v="0"/>
    <n v="0"/>
    <n v="0"/>
    <n v="0"/>
    <n v="0"/>
    <n v="0"/>
    <x v="15"/>
    <m/>
    <m/>
    <m/>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1"/>
    <m/>
    <m/>
    <n v="519650"/>
    <n v="177074"/>
    <m/>
    <m/>
    <m/>
    <m/>
    <m/>
    <m/>
    <m/>
    <m/>
    <n v="0"/>
    <m/>
    <n v="4"/>
    <n v="16"/>
    <m/>
    <m/>
    <m/>
    <m/>
    <m/>
    <n v="20"/>
    <n v="0"/>
    <n v="4"/>
    <n v="16"/>
    <n v="0"/>
    <n v="0"/>
    <n v="0"/>
    <n v="0"/>
    <n v="0"/>
    <n v="20"/>
    <m/>
    <n v="0"/>
    <n v="20"/>
    <n v="0"/>
    <n v="0"/>
    <n v="0"/>
    <n v="0"/>
    <n v="0"/>
    <n v="0"/>
    <n v="0"/>
    <n v="0"/>
    <n v="0"/>
    <n v="0"/>
    <n v="0"/>
    <x v="15"/>
    <m/>
    <m/>
    <m/>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0"/>
    <m/>
    <m/>
    <n v="519650"/>
    <n v="177074"/>
    <m/>
    <m/>
    <m/>
    <m/>
    <m/>
    <m/>
    <m/>
    <m/>
    <n v="0"/>
    <m/>
    <n v="3"/>
    <n v="12"/>
    <m/>
    <m/>
    <m/>
    <m/>
    <m/>
    <n v="15"/>
    <n v="0"/>
    <n v="3"/>
    <n v="12"/>
    <n v="0"/>
    <n v="0"/>
    <n v="0"/>
    <n v="0"/>
    <n v="0"/>
    <n v="15"/>
    <m/>
    <n v="0"/>
    <n v="15"/>
    <n v="0"/>
    <n v="0"/>
    <n v="0"/>
    <n v="0"/>
    <n v="0"/>
    <n v="0"/>
    <n v="0"/>
    <n v="0"/>
    <n v="0"/>
    <n v="0"/>
    <n v="0"/>
    <x v="15"/>
    <m/>
    <m/>
    <m/>
    <m/>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2"/>
    <m/>
    <m/>
    <n v="519650"/>
    <n v="177074"/>
    <m/>
    <m/>
    <m/>
    <m/>
    <m/>
    <m/>
    <m/>
    <m/>
    <n v="0"/>
    <m/>
    <n v="1"/>
    <n v="4"/>
    <m/>
    <m/>
    <m/>
    <m/>
    <m/>
    <n v="5"/>
    <n v="0"/>
    <n v="1"/>
    <n v="4"/>
    <n v="0"/>
    <n v="0"/>
    <n v="0"/>
    <n v="0"/>
    <n v="0"/>
    <n v="5"/>
    <m/>
    <n v="0"/>
    <n v="5"/>
    <n v="0"/>
    <n v="0"/>
    <n v="0"/>
    <n v="0"/>
    <n v="0"/>
    <n v="0"/>
    <n v="0"/>
    <n v="0"/>
    <n v="0"/>
    <n v="0"/>
    <n v="0"/>
    <x v="15"/>
    <m/>
    <m/>
    <m/>
    <m/>
  </r>
  <r>
    <s v="14/1600/FUL"/>
    <x v="3"/>
    <x v="0"/>
    <s v="186 - 188 Stanley Road_x000d_Teddington_x000d_TW11 8UE_x000d_"/>
    <s v="New one bed flat at first floor level to the rear of 186 Stanley Road."/>
    <m/>
    <d v="2018-03-01T00:00:00"/>
    <x v="0"/>
    <x v="0"/>
    <m/>
    <m/>
    <n v="515122"/>
    <n v="171593"/>
    <m/>
    <m/>
    <m/>
    <m/>
    <m/>
    <m/>
    <m/>
    <m/>
    <n v="0"/>
    <m/>
    <n v="1"/>
    <m/>
    <m/>
    <m/>
    <m/>
    <m/>
    <m/>
    <n v="1"/>
    <n v="0"/>
    <n v="1"/>
    <n v="0"/>
    <n v="0"/>
    <n v="0"/>
    <n v="0"/>
    <n v="0"/>
    <n v="0"/>
    <n v="1"/>
    <m/>
    <n v="1"/>
    <n v="0"/>
    <n v="0"/>
    <n v="0"/>
    <n v="0"/>
    <n v="0"/>
    <n v="0"/>
    <n v="0"/>
    <n v="0"/>
    <n v="0"/>
    <n v="0"/>
    <n v="0"/>
    <n v="0"/>
    <x v="9"/>
    <m/>
    <s v="Stanley Road"/>
    <m/>
    <m/>
  </r>
  <r>
    <s v="14/1619/FUL"/>
    <x v="0"/>
    <x v="0"/>
    <s v="Rear Of 70 To 74_x000d_Station Road_x000d_Hampton_x000d__x000d_"/>
    <s v="Change of use and conversion of the existing ground floor single-storey rear extension from ancillary retail (Class A1) use to a two bedroom flat (Class C3) together with changes to the fenestration and the provision of associated private amenity spa"/>
    <m/>
    <d v="2017-04-01T00:00:00"/>
    <x v="0"/>
    <x v="0"/>
    <m/>
    <m/>
    <n v="513725"/>
    <n v="169715"/>
    <m/>
    <m/>
    <m/>
    <m/>
    <m/>
    <m/>
    <m/>
    <m/>
    <n v="0"/>
    <m/>
    <m/>
    <n v="1"/>
    <m/>
    <m/>
    <m/>
    <m/>
    <m/>
    <n v="1"/>
    <n v="0"/>
    <n v="0"/>
    <n v="1"/>
    <n v="0"/>
    <n v="0"/>
    <n v="0"/>
    <n v="0"/>
    <n v="0"/>
    <n v="1"/>
    <m/>
    <n v="1"/>
    <n v="0"/>
    <n v="0"/>
    <n v="0"/>
    <n v="0"/>
    <n v="0"/>
    <n v="0"/>
    <n v="0"/>
    <n v="0"/>
    <n v="0"/>
    <n v="0"/>
    <n v="0"/>
    <n v="0"/>
    <x v="0"/>
    <m/>
    <s v="Station Road"/>
    <m/>
    <m/>
  </r>
  <r>
    <s v="14/1663/FUL"/>
    <x v="2"/>
    <x v="0"/>
    <s v="401 Chertsey Road_x000d_Twickenham_x000d_TW2 6LS"/>
    <s v="Construction of single storey 4 bed building for use as additional assisted living care facility in the grounds of an existing care facility."/>
    <d v="2017-04-01T00:00:00"/>
    <d v="2017-12-01T00:00:00"/>
    <x v="0"/>
    <x v="0"/>
    <m/>
    <m/>
    <n v="514477"/>
    <n v="173472"/>
    <m/>
    <m/>
    <m/>
    <m/>
    <m/>
    <m/>
    <m/>
    <m/>
    <n v="0"/>
    <m/>
    <n v="0"/>
    <m/>
    <m/>
    <m/>
    <m/>
    <m/>
    <m/>
    <n v="0"/>
    <n v="0"/>
    <n v="0"/>
    <n v="0"/>
    <n v="0"/>
    <n v="0"/>
    <n v="0"/>
    <n v="0"/>
    <n v="0"/>
    <n v="0"/>
    <m/>
    <n v="0"/>
    <n v="0"/>
    <n v="0"/>
    <n v="0"/>
    <n v="0"/>
    <n v="0"/>
    <n v="0"/>
    <n v="0"/>
    <n v="0"/>
    <n v="0"/>
    <n v="0"/>
    <n v="0"/>
    <n v="0"/>
    <x v="1"/>
    <m/>
    <m/>
    <m/>
    <m/>
  </r>
  <r>
    <s v="14/1683/FUL"/>
    <x v="2"/>
    <x v="0"/>
    <s v="14 St Leonards Road_x000d_East Sheen_x000d_London_x000d_SW14 7LY"/>
    <s v="Demolition of mechanic workshop and construction of a new two storey building comprising a two bedroom maisonette at first floor and roof level and ground floor office (revised description)."/>
    <m/>
    <m/>
    <x v="2"/>
    <x v="0"/>
    <m/>
    <s v="X"/>
    <n v="520452"/>
    <n v="175621"/>
    <m/>
    <m/>
    <m/>
    <m/>
    <m/>
    <m/>
    <m/>
    <m/>
    <n v="0"/>
    <m/>
    <m/>
    <n v="1"/>
    <m/>
    <m/>
    <m/>
    <m/>
    <m/>
    <n v="1"/>
    <n v="0"/>
    <n v="0"/>
    <n v="1"/>
    <n v="0"/>
    <n v="0"/>
    <n v="0"/>
    <n v="0"/>
    <n v="0"/>
    <n v="1"/>
    <m/>
    <n v="0"/>
    <n v="0"/>
    <n v="1"/>
    <n v="0"/>
    <n v="0"/>
    <n v="0"/>
    <n v="0"/>
    <n v="0"/>
    <n v="0"/>
    <n v="0"/>
    <n v="0"/>
    <n v="0"/>
    <n v="0"/>
    <x v="13"/>
    <m/>
    <m/>
    <m/>
    <m/>
  </r>
  <r>
    <s v="14/1717/P3JPA"/>
    <x v="0"/>
    <x v="1"/>
    <s v="37-39 Kew Foot Road_x000d_Richmond_x000d_TW9 2SS_x000d_"/>
    <s v="Change of use from offices (B1) to 20 no. residential (C3) flats comprising 1 studio, 10 x 1 bed and 9 x 2 bed."/>
    <m/>
    <m/>
    <x v="2"/>
    <x v="0"/>
    <n v="20"/>
    <s v="X"/>
    <n v="518111"/>
    <n v="175489"/>
    <m/>
    <m/>
    <m/>
    <m/>
    <m/>
    <m/>
    <m/>
    <m/>
    <n v="0"/>
    <m/>
    <m/>
    <m/>
    <m/>
    <m/>
    <m/>
    <m/>
    <m/>
    <n v="0"/>
    <n v="0"/>
    <n v="0"/>
    <n v="0"/>
    <n v="0"/>
    <n v="0"/>
    <n v="0"/>
    <n v="0"/>
    <n v="0"/>
    <n v="20"/>
    <m/>
    <n v="0"/>
    <n v="0"/>
    <n v="0"/>
    <n v="0"/>
    <n v="6.666666666666667"/>
    <n v="6.666666666666667"/>
    <n v="6.666666666666667"/>
    <n v="0"/>
    <n v="0"/>
    <n v="0"/>
    <n v="0"/>
    <n v="0"/>
    <n v="0"/>
    <x v="8"/>
    <m/>
    <s v="Kew Road"/>
    <m/>
    <m/>
  </r>
  <r>
    <s v="14/1742/P3JPA"/>
    <x v="0"/>
    <x v="1"/>
    <s v="63 - 67 High Street_x000d_Teddington_x000d__x000d_"/>
    <s v="Change of use from B1 office use to C3 residential use (3 x 2, 1 x 3 bed units)"/>
    <m/>
    <m/>
    <x v="2"/>
    <x v="0"/>
    <n v="3"/>
    <m/>
    <n v="516147"/>
    <n v="171142"/>
    <m/>
    <m/>
    <m/>
    <m/>
    <m/>
    <m/>
    <m/>
    <m/>
    <n v="0"/>
    <m/>
    <m/>
    <m/>
    <m/>
    <m/>
    <m/>
    <m/>
    <m/>
    <n v="0"/>
    <n v="0"/>
    <n v="0"/>
    <n v="0"/>
    <n v="0"/>
    <n v="0"/>
    <n v="0"/>
    <n v="0"/>
    <n v="0"/>
    <n v="3"/>
    <m/>
    <n v="0"/>
    <n v="0"/>
    <n v="1.5"/>
    <n v="1.5"/>
    <n v="0"/>
    <n v="0"/>
    <n v="0"/>
    <s v="Y"/>
    <n v="0"/>
    <n v="0"/>
    <n v="0"/>
    <n v="0"/>
    <n v="0"/>
    <x v="6"/>
    <m/>
    <m/>
    <s v="Teddington"/>
    <m/>
  </r>
  <r>
    <s v="14/1865/FUL"/>
    <x v="3"/>
    <x v="0"/>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
    <d v="2017-03-01T00:00:00"/>
    <d v="2018-06-01T00:00:00"/>
    <x v="1"/>
    <x v="0"/>
    <m/>
    <m/>
    <n v="514566"/>
    <n v="172678"/>
    <m/>
    <m/>
    <m/>
    <m/>
    <n v="1"/>
    <m/>
    <m/>
    <m/>
    <n v="1"/>
    <m/>
    <m/>
    <m/>
    <n v="2"/>
    <m/>
    <m/>
    <m/>
    <m/>
    <n v="2"/>
    <n v="0"/>
    <n v="0"/>
    <n v="0"/>
    <n v="2"/>
    <n v="-1"/>
    <n v="0"/>
    <n v="0"/>
    <n v="0"/>
    <n v="1"/>
    <m/>
    <n v="0"/>
    <n v="1"/>
    <n v="0"/>
    <n v="0"/>
    <n v="0"/>
    <n v="0"/>
    <n v="0"/>
    <n v="0"/>
    <n v="0"/>
    <n v="0"/>
    <n v="0"/>
    <n v="0"/>
    <n v="0"/>
    <x v="3"/>
    <m/>
    <m/>
    <m/>
    <m/>
  </r>
  <r>
    <s v="14/1898/P3JPA"/>
    <x v="0"/>
    <x v="1"/>
    <s v="60 Glentham Road_x000d_Barnes_x000d_London_x000d_SW13 9JJ_x000d_"/>
    <s v="Conversion of first floor to two flats."/>
    <m/>
    <m/>
    <x v="2"/>
    <x v="0"/>
    <n v="2"/>
    <m/>
    <n v="522553"/>
    <n v="177889"/>
    <m/>
    <m/>
    <m/>
    <m/>
    <m/>
    <m/>
    <m/>
    <m/>
    <n v="0"/>
    <m/>
    <m/>
    <m/>
    <m/>
    <m/>
    <m/>
    <m/>
    <m/>
    <n v="0"/>
    <n v="0"/>
    <n v="0"/>
    <n v="0"/>
    <n v="0"/>
    <n v="0"/>
    <n v="0"/>
    <n v="0"/>
    <n v="0"/>
    <n v="2"/>
    <m/>
    <n v="0"/>
    <n v="0"/>
    <n v="1"/>
    <n v="1"/>
    <n v="0"/>
    <n v="0"/>
    <n v="0"/>
    <n v="0"/>
    <n v="0"/>
    <n v="0"/>
    <n v="0"/>
    <n v="0"/>
    <n v="0"/>
    <x v="5"/>
    <m/>
    <m/>
    <m/>
    <m/>
  </r>
  <r>
    <s v="14/1969/P3JPA"/>
    <x v="0"/>
    <x v="1"/>
    <s v="Burgoine Quay_x000d_8 Lower Teddington Road_x000d_Hampton Wick_x000d_Kingston Upon Thames_x000d_KT1 4ER_x000d_"/>
    <s v="Change of use of 3 upper floors from B1 office use to C3 residential use (16 residential units)"/>
    <m/>
    <m/>
    <x v="2"/>
    <x v="0"/>
    <n v="16"/>
    <m/>
    <n v="517676"/>
    <n v="169704"/>
    <m/>
    <m/>
    <m/>
    <m/>
    <m/>
    <m/>
    <m/>
    <m/>
    <n v="0"/>
    <m/>
    <m/>
    <m/>
    <m/>
    <m/>
    <m/>
    <m/>
    <m/>
    <n v="0"/>
    <n v="0"/>
    <n v="0"/>
    <n v="0"/>
    <n v="0"/>
    <n v="0"/>
    <n v="0"/>
    <n v="0"/>
    <n v="0"/>
    <n v="16"/>
    <m/>
    <n v="0"/>
    <n v="0"/>
    <n v="0"/>
    <n v="0"/>
    <n v="5.333333333333333"/>
    <n v="5.333333333333333"/>
    <n v="5.333333333333333"/>
    <s v="Y"/>
    <n v="0"/>
    <n v="0"/>
    <n v="0"/>
    <n v="0"/>
    <n v="0"/>
    <x v="10"/>
    <m/>
    <m/>
    <m/>
    <s v="Thames Policy Area"/>
  </r>
  <r>
    <s v="14/2011/P3JPA"/>
    <x v="0"/>
    <x v="1"/>
    <s v="Second Floor_x000d_34 York Street_x000d_Twickenham_x000d_TW1 3LJ_x000d_"/>
    <s v="Change of use of 2nd floor from B1 (offices) to C3 (residential) comprising 1 x 1 bedroom flat"/>
    <d v="2017-06-02T00:00:00"/>
    <d v="2017-09-07T00:00:00"/>
    <x v="0"/>
    <x v="0"/>
    <n v="1"/>
    <m/>
    <n v="516358"/>
    <n v="173374"/>
    <m/>
    <m/>
    <m/>
    <m/>
    <m/>
    <m/>
    <m/>
    <m/>
    <n v="0"/>
    <m/>
    <n v="1"/>
    <m/>
    <m/>
    <m/>
    <m/>
    <m/>
    <m/>
    <n v="1"/>
    <n v="0"/>
    <n v="1"/>
    <n v="0"/>
    <n v="0"/>
    <n v="0"/>
    <n v="0"/>
    <n v="0"/>
    <n v="0"/>
    <n v="1"/>
    <m/>
    <n v="1"/>
    <n v="0"/>
    <n v="0"/>
    <n v="0"/>
    <n v="0"/>
    <n v="0"/>
    <n v="0"/>
    <n v="0"/>
    <n v="0"/>
    <n v="0"/>
    <n v="0"/>
    <n v="0"/>
    <n v="0"/>
    <x v="11"/>
    <m/>
    <m/>
    <s v="Twickenham"/>
    <m/>
  </r>
  <r>
    <s v="14/2113/P3JPA"/>
    <x v="0"/>
    <x v="1"/>
    <s v="107 Hampton Road_x000d_Hampton Hill_x000d_Hampton_x000d_TW12 1JQ_x000d_"/>
    <s v="Change of use from B1 office use to C3 residential (2 x 1 bed units)"/>
    <d v="2016-03-01T00:00:00"/>
    <d v="2017-07-24T00:00:00"/>
    <x v="0"/>
    <x v="0"/>
    <n v="2"/>
    <m/>
    <n v="514706"/>
    <n v="171221"/>
    <m/>
    <m/>
    <m/>
    <m/>
    <m/>
    <m/>
    <m/>
    <m/>
    <n v="0"/>
    <m/>
    <n v="2"/>
    <m/>
    <m/>
    <m/>
    <m/>
    <m/>
    <m/>
    <n v="2"/>
    <n v="0"/>
    <n v="2"/>
    <n v="0"/>
    <n v="0"/>
    <n v="0"/>
    <n v="0"/>
    <n v="0"/>
    <n v="0"/>
    <n v="2"/>
    <m/>
    <n v="2"/>
    <n v="0"/>
    <n v="0"/>
    <n v="0"/>
    <n v="0"/>
    <n v="0"/>
    <n v="0"/>
    <n v="0"/>
    <n v="0"/>
    <n v="0"/>
    <n v="0"/>
    <n v="0"/>
    <n v="0"/>
    <x v="9"/>
    <m/>
    <m/>
    <m/>
    <m/>
  </r>
  <r>
    <s v="14/2252/FUL"/>
    <x v="2"/>
    <x v="0"/>
    <s v="9 Bell Lane_x000d_Twickenham_x000d__x000d_"/>
    <s v="Construction of new 3 storey house plus basement"/>
    <d v="2015-08-01T00:00:00"/>
    <d v="2017-11-03T00:00:00"/>
    <x v="0"/>
    <x v="0"/>
    <m/>
    <m/>
    <n v="516351"/>
    <n v="173277"/>
    <m/>
    <m/>
    <m/>
    <m/>
    <m/>
    <m/>
    <m/>
    <m/>
    <n v="0"/>
    <m/>
    <m/>
    <m/>
    <n v="1"/>
    <m/>
    <m/>
    <m/>
    <m/>
    <n v="1"/>
    <n v="0"/>
    <n v="0"/>
    <n v="0"/>
    <n v="1"/>
    <n v="0"/>
    <n v="0"/>
    <n v="0"/>
    <n v="0"/>
    <n v="1"/>
    <m/>
    <n v="1"/>
    <n v="0"/>
    <n v="0"/>
    <n v="0"/>
    <n v="0"/>
    <n v="0"/>
    <n v="0"/>
    <n v="0"/>
    <n v="0"/>
    <n v="0"/>
    <n v="0"/>
    <n v="0"/>
    <n v="0"/>
    <x v="11"/>
    <m/>
    <m/>
    <s v="Twickenham"/>
    <m/>
  </r>
  <r>
    <s v="14/2257/FUL"/>
    <x v="4"/>
    <x v="0"/>
    <s v="310 Nelson Road_x000d_Twickenham_x000d_TW2 7AJ_x000d_"/>
    <s v="Partial rebuild and refurbishment of existing building and erection of two-storey side / rear extension with 3No. rear dormers to facilitate the formation of a mixed use building comprising a ground floor retail shop unit (A1 Use Class) and 4 No. 1-b"/>
    <d v="2016-06-01T00:00:00"/>
    <m/>
    <x v="1"/>
    <x v="0"/>
    <m/>
    <m/>
    <n v="513482"/>
    <n v="173963"/>
    <m/>
    <m/>
    <n v="1"/>
    <m/>
    <m/>
    <m/>
    <m/>
    <m/>
    <n v="1"/>
    <m/>
    <n v="4"/>
    <m/>
    <m/>
    <m/>
    <m/>
    <m/>
    <m/>
    <n v="4"/>
    <n v="0"/>
    <n v="4"/>
    <n v="-1"/>
    <n v="0"/>
    <n v="0"/>
    <n v="0"/>
    <n v="0"/>
    <n v="0"/>
    <n v="3"/>
    <m/>
    <n v="0"/>
    <n v="1.5"/>
    <n v="1.5"/>
    <n v="0"/>
    <n v="0"/>
    <n v="0"/>
    <n v="0"/>
    <s v="Y"/>
    <n v="0"/>
    <n v="0"/>
    <n v="0"/>
    <n v="0"/>
    <n v="0"/>
    <x v="1"/>
    <m/>
    <m/>
    <m/>
    <m/>
  </r>
  <r>
    <s v="14/2447/FUL"/>
    <x v="0"/>
    <x v="0"/>
    <s v="18A Hill Street_x000d_Richmond_x000d_TW9 1TN_x000d_"/>
    <s v="Change of use of first and second floors from beauty salon (Class D1) to 2 no. residential flats (within Class C3)."/>
    <m/>
    <d v="2018-03-21T00:00:00"/>
    <x v="0"/>
    <x v="0"/>
    <m/>
    <m/>
    <n v="517792"/>
    <n v="174717"/>
    <m/>
    <m/>
    <m/>
    <m/>
    <m/>
    <m/>
    <m/>
    <m/>
    <n v="0"/>
    <m/>
    <n v="2"/>
    <m/>
    <m/>
    <m/>
    <m/>
    <m/>
    <m/>
    <n v="2"/>
    <n v="0"/>
    <n v="2"/>
    <n v="0"/>
    <n v="0"/>
    <n v="0"/>
    <n v="0"/>
    <n v="0"/>
    <n v="0"/>
    <n v="2"/>
    <m/>
    <n v="2"/>
    <n v="0"/>
    <n v="0"/>
    <n v="0"/>
    <n v="0"/>
    <n v="0"/>
    <n v="0"/>
    <n v="0"/>
    <n v="0"/>
    <n v="0"/>
    <n v="0"/>
    <n v="0"/>
    <n v="0"/>
    <x v="12"/>
    <m/>
    <m/>
    <s v="Richmond"/>
    <m/>
  </r>
  <r>
    <s v="14/2490/FUL"/>
    <x v="2"/>
    <x v="0"/>
    <s v="29 Charles Street_x000d_Barnes_x000d_London_x000d__x000d_"/>
    <s v="Demolition of existing lock up garages and car repair garage and redevelopment to provide five dwellings (four houses on ground and basement level and one first floor flat) and 148 sqm of office (B1) accommodation, with associated parking and landsca"/>
    <d v="2017-04-01T00:00:00"/>
    <m/>
    <x v="1"/>
    <x v="0"/>
    <m/>
    <m/>
    <n v="521356"/>
    <n v="176060"/>
    <m/>
    <m/>
    <m/>
    <m/>
    <m/>
    <m/>
    <m/>
    <m/>
    <n v="0"/>
    <m/>
    <n v="1"/>
    <n v="3"/>
    <n v="1"/>
    <m/>
    <m/>
    <m/>
    <m/>
    <n v="5"/>
    <n v="0"/>
    <n v="1"/>
    <n v="3"/>
    <n v="1"/>
    <n v="0"/>
    <n v="0"/>
    <n v="0"/>
    <n v="0"/>
    <n v="5"/>
    <m/>
    <n v="0"/>
    <n v="2.5"/>
    <n v="2.5"/>
    <n v="0"/>
    <n v="0"/>
    <n v="0"/>
    <n v="0"/>
    <s v="Y"/>
    <n v="0"/>
    <n v="0"/>
    <n v="0"/>
    <n v="0"/>
    <n v="0"/>
    <x v="16"/>
    <m/>
    <m/>
    <m/>
    <m/>
  </r>
  <r>
    <s v="14/2505/P3JPA"/>
    <x v="0"/>
    <x v="1"/>
    <s v="18A Hill Street_x000d_Richmond_x000d_TW9 1TN_x000d_"/>
    <s v="Change of use of third floor from office (B1a) to residential (C3) comprising 1 x 1 bed flat"/>
    <d v="2017-06-13T00:00:00"/>
    <d v="2018-03-21T00:00:00"/>
    <x v="0"/>
    <x v="0"/>
    <n v="1"/>
    <m/>
    <n v="517792"/>
    <n v="174717"/>
    <m/>
    <m/>
    <m/>
    <m/>
    <m/>
    <m/>
    <m/>
    <m/>
    <n v="0"/>
    <m/>
    <n v="1"/>
    <m/>
    <m/>
    <m/>
    <m/>
    <m/>
    <m/>
    <n v="1"/>
    <n v="0"/>
    <n v="1"/>
    <n v="0"/>
    <n v="0"/>
    <n v="0"/>
    <n v="0"/>
    <n v="0"/>
    <n v="0"/>
    <n v="1"/>
    <m/>
    <n v="1"/>
    <n v="0"/>
    <n v="0"/>
    <n v="0"/>
    <n v="0"/>
    <n v="0"/>
    <n v="0"/>
    <n v="0"/>
    <n v="0"/>
    <n v="0"/>
    <n v="0"/>
    <n v="0"/>
    <n v="0"/>
    <x v="12"/>
    <m/>
    <m/>
    <s v="Richmond"/>
    <m/>
  </r>
  <r>
    <s v="14/2543/FUL"/>
    <x v="0"/>
    <x v="0"/>
    <s v="305 Sandycombe Road_x000d_Richmond_x000d_TW9 3NA_x000d_"/>
    <s v="Change of use of the ground floor of the building from Estate Agents (Use Class A2) to a residential flat (Use Class C3) with rear infill extension, the conversion of the upper floor self-contained maisonette to two self-contained flats (one on each"/>
    <d v="2016-02-01T00:00:00"/>
    <m/>
    <x v="1"/>
    <x v="0"/>
    <m/>
    <m/>
    <n v="519109"/>
    <n v="176524"/>
    <m/>
    <n v="2"/>
    <m/>
    <m/>
    <m/>
    <m/>
    <m/>
    <m/>
    <n v="2"/>
    <m/>
    <n v="1"/>
    <n v="2"/>
    <n v="1"/>
    <m/>
    <m/>
    <m/>
    <m/>
    <n v="4"/>
    <n v="0"/>
    <n v="-1"/>
    <n v="2"/>
    <n v="1"/>
    <n v="0"/>
    <n v="0"/>
    <n v="0"/>
    <n v="0"/>
    <n v="2"/>
    <m/>
    <n v="0"/>
    <n v="2"/>
    <n v="0"/>
    <n v="0"/>
    <n v="0"/>
    <n v="0"/>
    <n v="0"/>
    <n v="0"/>
    <n v="0"/>
    <n v="0"/>
    <n v="0"/>
    <n v="0"/>
    <n v="0"/>
    <x v="15"/>
    <m/>
    <m/>
    <m/>
    <m/>
  </r>
  <r>
    <s v="14/2578/FUL"/>
    <x v="2"/>
    <x v="0"/>
    <s v="Land North Of Mill Farm Business Park_x000d_Millfield Road_x000d_Whitton_x000d__x000d_"/>
    <s v="Erection of five houses and nineteen flats together with amenity space and car parking (100% Affordable)."/>
    <d v="2015-12-01T00:00:00"/>
    <d v="2017-08-04T00:00:00"/>
    <x v="0"/>
    <x v="1"/>
    <m/>
    <m/>
    <n v="512288"/>
    <n v="173490"/>
    <m/>
    <m/>
    <m/>
    <m/>
    <m/>
    <m/>
    <m/>
    <m/>
    <n v="0"/>
    <m/>
    <n v="3"/>
    <n v="17"/>
    <n v="4"/>
    <m/>
    <m/>
    <m/>
    <m/>
    <n v="24"/>
    <n v="0"/>
    <n v="3"/>
    <n v="17"/>
    <n v="4"/>
    <n v="0"/>
    <n v="0"/>
    <n v="0"/>
    <n v="0"/>
    <n v="24"/>
    <s v="Y"/>
    <n v="24"/>
    <n v="0"/>
    <n v="0"/>
    <n v="0"/>
    <n v="0"/>
    <n v="0"/>
    <n v="0"/>
    <n v="0"/>
    <n v="0"/>
    <n v="0"/>
    <n v="0"/>
    <n v="0"/>
    <n v="0"/>
    <x v="1"/>
    <m/>
    <m/>
    <m/>
    <m/>
  </r>
  <r>
    <s v="14/2687/FUL"/>
    <x v="1"/>
    <x v="0"/>
    <s v="6 Cambrian Road_x000d_Richmond_x000d__x000d_"/>
    <s v="Reversion from two flats into one single 4 bed dwellinghouse and addition of solar panels"/>
    <m/>
    <d v="2018-07-31T00:00:00"/>
    <x v="1"/>
    <x v="0"/>
    <m/>
    <m/>
    <n v="518693"/>
    <n v="174117"/>
    <m/>
    <n v="1"/>
    <n v="1"/>
    <m/>
    <m/>
    <m/>
    <m/>
    <m/>
    <n v="2"/>
    <m/>
    <m/>
    <m/>
    <m/>
    <n v="1"/>
    <m/>
    <m/>
    <m/>
    <n v="1"/>
    <n v="0"/>
    <n v="-1"/>
    <n v="-1"/>
    <n v="0"/>
    <n v="1"/>
    <n v="0"/>
    <n v="0"/>
    <n v="0"/>
    <n v="-1"/>
    <m/>
    <n v="0"/>
    <n v="-1"/>
    <n v="0"/>
    <n v="0"/>
    <n v="0"/>
    <n v="0"/>
    <n v="0"/>
    <n v="0"/>
    <n v="0"/>
    <n v="0"/>
    <n v="0"/>
    <n v="0"/>
    <n v="0"/>
    <x v="12"/>
    <m/>
    <m/>
    <m/>
    <m/>
  </r>
  <r>
    <s v="14/2704/FUL"/>
    <x v="2"/>
    <x v="0"/>
    <s v="2 - 4 Princes Road_x000d_Kew_x000d__x000d_"/>
    <s v="Demolition of 2 existing semi-detached houses and erection of 2 new energy efficient semi-detached houses with basements."/>
    <d v="2016-04-01T00:00:00"/>
    <d v="2017-08-31T00:00:00"/>
    <x v="0"/>
    <x v="0"/>
    <m/>
    <m/>
    <n v="518921"/>
    <n v="176949"/>
    <m/>
    <m/>
    <m/>
    <n v="2"/>
    <m/>
    <m/>
    <m/>
    <m/>
    <n v="2"/>
    <m/>
    <m/>
    <m/>
    <m/>
    <n v="2"/>
    <m/>
    <m/>
    <m/>
    <n v="2"/>
    <n v="0"/>
    <n v="0"/>
    <n v="0"/>
    <n v="-2"/>
    <n v="2"/>
    <n v="0"/>
    <n v="0"/>
    <n v="0"/>
    <n v="0"/>
    <m/>
    <n v="0"/>
    <n v="0"/>
    <n v="0"/>
    <n v="0"/>
    <n v="0"/>
    <n v="0"/>
    <n v="0"/>
    <n v="0"/>
    <n v="0"/>
    <n v="0"/>
    <n v="0"/>
    <n v="0"/>
    <n v="0"/>
    <x v="15"/>
    <m/>
    <m/>
    <m/>
    <m/>
  </r>
  <r>
    <s v="14/2735/FUL"/>
    <x v="2"/>
    <x v="0"/>
    <s v="67 High Street_x000d_Hampton_x000d_TW12 2SX_x000d_"/>
    <s v="New build detached house to rear, new garages within current large garden plot of 67 High St Hampton, new car access alongside existing house and demolition of single storey garage."/>
    <d v="2016-01-14T00:00:00"/>
    <d v="2017-06-23T00:00:00"/>
    <x v="0"/>
    <x v="0"/>
    <m/>
    <m/>
    <n v="514203"/>
    <n v="169867"/>
    <m/>
    <m/>
    <m/>
    <m/>
    <m/>
    <m/>
    <m/>
    <m/>
    <n v="0"/>
    <m/>
    <m/>
    <m/>
    <m/>
    <n v="1"/>
    <m/>
    <m/>
    <m/>
    <n v="1"/>
    <n v="0"/>
    <n v="0"/>
    <n v="0"/>
    <n v="0"/>
    <n v="1"/>
    <n v="0"/>
    <n v="0"/>
    <n v="0"/>
    <n v="1"/>
    <m/>
    <n v="1"/>
    <n v="0"/>
    <n v="0"/>
    <n v="0"/>
    <n v="0"/>
    <n v="0"/>
    <n v="0"/>
    <n v="0"/>
    <n v="0"/>
    <n v="0"/>
    <n v="0"/>
    <n v="0"/>
    <n v="0"/>
    <x v="0"/>
    <m/>
    <m/>
    <m/>
    <m/>
  </r>
  <r>
    <s v="14/2736/FUL"/>
    <x v="2"/>
    <x v="0"/>
    <s v="40 Wellington Road_x000d_Hampton_x000d_TW12 1JT_x000d_"/>
    <s v="Demolition and the replacement of an existing bungalow with a single family dwelling."/>
    <d v="2017-01-01T00:00:00"/>
    <d v="2018-08-31T00:00:00"/>
    <x v="1"/>
    <x v="0"/>
    <m/>
    <m/>
    <n v="514662"/>
    <n v="171639"/>
    <m/>
    <m/>
    <m/>
    <n v="1"/>
    <m/>
    <m/>
    <m/>
    <m/>
    <n v="1"/>
    <m/>
    <m/>
    <m/>
    <m/>
    <n v="1"/>
    <m/>
    <m/>
    <m/>
    <n v="1"/>
    <n v="0"/>
    <n v="0"/>
    <n v="0"/>
    <n v="-1"/>
    <n v="1"/>
    <n v="0"/>
    <n v="0"/>
    <n v="0"/>
    <n v="0"/>
    <m/>
    <n v="0"/>
    <n v="0"/>
    <n v="0"/>
    <n v="0"/>
    <n v="0"/>
    <n v="0"/>
    <n v="0"/>
    <n v="0"/>
    <n v="0"/>
    <n v="0"/>
    <n v="0"/>
    <n v="0"/>
    <n v="0"/>
    <x v="9"/>
    <m/>
    <m/>
    <m/>
    <m/>
  </r>
  <r>
    <s v="14/2797/P3JPA"/>
    <x v="0"/>
    <x v="1"/>
    <s v="Crane Mews_x000d_32 Gould Road_x000d_Twickenham_x000d__x000d_"/>
    <s v="Proposed change of use of part of an existing two storey office block (B1a Use Class) to Residential (C3 Use Class) creating 6 No.flats (comprising 1 x 1-bed unit and 5 x 2-bed units)."/>
    <d v="2017-06-30T00:00:00"/>
    <m/>
    <x v="1"/>
    <x v="0"/>
    <n v="6"/>
    <m/>
    <n v="515206"/>
    <n v="173341"/>
    <m/>
    <m/>
    <m/>
    <m/>
    <m/>
    <m/>
    <m/>
    <m/>
    <n v="0"/>
    <m/>
    <m/>
    <m/>
    <m/>
    <m/>
    <m/>
    <m/>
    <m/>
    <n v="0"/>
    <n v="0"/>
    <n v="0"/>
    <n v="0"/>
    <n v="0"/>
    <n v="0"/>
    <n v="0"/>
    <n v="0"/>
    <n v="0"/>
    <n v="6"/>
    <m/>
    <n v="0"/>
    <n v="6"/>
    <n v="0"/>
    <n v="0"/>
    <n v="0"/>
    <n v="0"/>
    <n v="0"/>
    <n v="0"/>
    <n v="0"/>
    <n v="0"/>
    <n v="0"/>
    <n v="0"/>
    <n v="0"/>
    <x v="4"/>
    <m/>
    <m/>
    <m/>
    <m/>
  </r>
  <r>
    <s v="14/3011/FUL"/>
    <x v="0"/>
    <x v="0"/>
    <s v="2 Broad Street_x000d_Teddington_x000d_TW11 8RF_x000d_"/>
    <s v="Refurbishment and remodelling of the existing dry cleaners (Use Class A1: Shops)  and workshop (Use Class B1c: light industrial) including infill extensions and alterations, conversion of seven x one self-contained flats to six residential flats (com"/>
    <d v="2018-04-04T00:00:00"/>
    <m/>
    <x v="2"/>
    <x v="0"/>
    <m/>
    <m/>
    <n v="515537"/>
    <n v="170973"/>
    <m/>
    <n v="1"/>
    <m/>
    <m/>
    <m/>
    <m/>
    <m/>
    <m/>
    <n v="1"/>
    <m/>
    <n v="2"/>
    <n v="4"/>
    <m/>
    <m/>
    <m/>
    <m/>
    <m/>
    <n v="6"/>
    <n v="0"/>
    <n v="1"/>
    <n v="4"/>
    <n v="0"/>
    <n v="0"/>
    <n v="0"/>
    <n v="0"/>
    <n v="0"/>
    <n v="5"/>
    <m/>
    <n v="0"/>
    <n v="2.5"/>
    <n v="2.5"/>
    <n v="0"/>
    <n v="0"/>
    <n v="0"/>
    <n v="0"/>
    <s v="Y"/>
    <n v="0"/>
    <n v="0"/>
    <n v="0"/>
    <n v="0"/>
    <n v="0"/>
    <x v="6"/>
    <m/>
    <m/>
    <s v="Teddington"/>
    <m/>
  </r>
  <r>
    <s v="14/3027/P3JPA"/>
    <x v="0"/>
    <x v="1"/>
    <s v="Barnes Police Station_x000d_92 - 102 Station Road_x000d_Barnes_x000d_London_x000d_SW13 0NG_x000d_"/>
    <s v="Change of use from office building (use class B1a) to residential use (use class C3)."/>
    <d v="2016-03-01T00:00:00"/>
    <d v="2018-11-01T00:00:00"/>
    <x v="1"/>
    <x v="0"/>
    <n v="7"/>
    <m/>
    <n v="521980"/>
    <n v="176064"/>
    <m/>
    <m/>
    <m/>
    <m/>
    <m/>
    <m/>
    <m/>
    <m/>
    <n v="0"/>
    <m/>
    <m/>
    <m/>
    <m/>
    <m/>
    <m/>
    <m/>
    <m/>
    <n v="0"/>
    <n v="0"/>
    <n v="0"/>
    <n v="0"/>
    <n v="0"/>
    <n v="0"/>
    <n v="0"/>
    <n v="0"/>
    <n v="0"/>
    <n v="7"/>
    <m/>
    <n v="0"/>
    <n v="7"/>
    <n v="0"/>
    <n v="0"/>
    <n v="0"/>
    <n v="0"/>
    <n v="0"/>
    <n v="0"/>
    <n v="0"/>
    <n v="0"/>
    <n v="0"/>
    <n v="0"/>
    <n v="0"/>
    <x v="16"/>
    <m/>
    <m/>
    <m/>
    <m/>
  </r>
  <r>
    <s v="14/3047/FUL"/>
    <x v="0"/>
    <x v="0"/>
    <s v="80 Lonsdale Road_x000d_Barnes_x000d_London_x000d_SW13 9JS_x000d_"/>
    <s v="Change of use from HMO to residential. Conversion of building to three self-contained flats."/>
    <d v="2017-02-01T00:00:00"/>
    <d v="2017-11-02T00:00:00"/>
    <x v="0"/>
    <x v="0"/>
    <m/>
    <m/>
    <n v="522453"/>
    <n v="177859"/>
    <m/>
    <n v="0"/>
    <m/>
    <m/>
    <m/>
    <m/>
    <m/>
    <m/>
    <n v="0"/>
    <m/>
    <m/>
    <n v="3"/>
    <m/>
    <m/>
    <m/>
    <m/>
    <m/>
    <n v="3"/>
    <n v="0"/>
    <n v="0"/>
    <n v="3"/>
    <n v="0"/>
    <n v="0"/>
    <n v="0"/>
    <n v="0"/>
    <n v="0"/>
    <n v="3"/>
    <m/>
    <n v="3"/>
    <n v="0"/>
    <n v="0"/>
    <n v="0"/>
    <n v="0"/>
    <n v="0"/>
    <n v="0"/>
    <n v="0"/>
    <n v="0"/>
    <n v="0"/>
    <n v="0"/>
    <n v="0"/>
    <n v="0"/>
    <x v="5"/>
    <m/>
    <m/>
    <m/>
    <m/>
  </r>
  <r>
    <s v="14/3053/FUL"/>
    <x v="4"/>
    <x v="0"/>
    <s v="276 Nelson Road_x000d_Twickenham_x000d_TW2 7BW"/>
    <s v="Erection of a two storey side extension incorporating a new dwelling together with landscaping."/>
    <d v="2016-11-10T00:00:00"/>
    <d v="2017-10-01T00:00:00"/>
    <x v="0"/>
    <x v="0"/>
    <m/>
    <m/>
    <n v="513624"/>
    <n v="173910"/>
    <m/>
    <m/>
    <m/>
    <m/>
    <m/>
    <m/>
    <m/>
    <m/>
    <n v="0"/>
    <m/>
    <m/>
    <m/>
    <n v="1"/>
    <m/>
    <m/>
    <m/>
    <m/>
    <n v="1"/>
    <n v="0"/>
    <n v="0"/>
    <n v="0"/>
    <n v="1"/>
    <n v="0"/>
    <n v="0"/>
    <n v="0"/>
    <n v="0"/>
    <n v="1"/>
    <m/>
    <n v="1"/>
    <n v="0"/>
    <n v="0"/>
    <n v="0"/>
    <n v="0"/>
    <n v="0"/>
    <n v="0"/>
    <n v="0"/>
    <n v="0"/>
    <n v="0"/>
    <n v="0"/>
    <n v="0"/>
    <n v="0"/>
    <x v="17"/>
    <m/>
    <m/>
    <m/>
    <m/>
  </r>
  <r>
    <s v="14/3416/FUL"/>
    <x v="1"/>
    <x v="0"/>
    <s v="82 Amyand Park Road_x000d_Twickenham_x000d__x000d_"/>
    <s v="Reversion from 3 flats into a single 5 bedroom family house and front boundary wall"/>
    <m/>
    <d v="2017-04-01T00:00:00"/>
    <x v="0"/>
    <x v="0"/>
    <m/>
    <m/>
    <n v="516451"/>
    <n v="173765"/>
    <m/>
    <m/>
    <n v="3"/>
    <m/>
    <m/>
    <m/>
    <m/>
    <m/>
    <n v="3"/>
    <m/>
    <m/>
    <m/>
    <m/>
    <n v="1"/>
    <m/>
    <m/>
    <m/>
    <n v="1"/>
    <n v="0"/>
    <n v="0"/>
    <n v="-3"/>
    <n v="0"/>
    <n v="1"/>
    <n v="0"/>
    <n v="0"/>
    <n v="0"/>
    <n v="-2"/>
    <m/>
    <n v="-2"/>
    <n v="0"/>
    <n v="0"/>
    <n v="0"/>
    <n v="0"/>
    <n v="0"/>
    <n v="0"/>
    <n v="0"/>
    <n v="0"/>
    <n v="0"/>
    <n v="0"/>
    <n v="0"/>
    <n v="0"/>
    <x v="11"/>
    <m/>
    <m/>
    <m/>
    <m/>
  </r>
  <r>
    <s v="14/3429/FUL"/>
    <x v="2"/>
    <x v="0"/>
    <s v="9A Lion Gate Gardens_x000d_Richmond_x000d_TW9 2DW_x000d_"/>
    <s v="Demolition of existing building and re-build of single residential dwelling on similar scale to previously approved planning 13/1508/HOT."/>
    <m/>
    <d v="2018-01-29T00:00:00"/>
    <x v="0"/>
    <x v="0"/>
    <m/>
    <m/>
    <n v="518789"/>
    <n v="176014"/>
    <m/>
    <m/>
    <m/>
    <m/>
    <n v="1"/>
    <m/>
    <m/>
    <m/>
    <n v="1"/>
    <m/>
    <m/>
    <m/>
    <m/>
    <m/>
    <m/>
    <n v="1"/>
    <m/>
    <n v="1"/>
    <n v="0"/>
    <n v="0"/>
    <n v="0"/>
    <n v="0"/>
    <n v="-1"/>
    <n v="0"/>
    <n v="1"/>
    <n v="0"/>
    <n v="0"/>
    <m/>
    <n v="0"/>
    <n v="0"/>
    <n v="0"/>
    <n v="0"/>
    <n v="0"/>
    <n v="0"/>
    <n v="0"/>
    <n v="0"/>
    <n v="0"/>
    <n v="0"/>
    <n v="0"/>
    <n v="0"/>
    <n v="0"/>
    <x v="8"/>
    <m/>
    <m/>
    <m/>
    <m/>
  </r>
  <r>
    <s v="14/3662/FUL"/>
    <x v="2"/>
    <x v="0"/>
    <s v="Ancaster House_x000d_Richmond Hill_x000d_Richmond_x000d_TW10 6RN_x000d_"/>
    <s v="Internal and external alterations to Ancaster House for a conversion to 3 houses comprising of 2 no 4 bed and 1 no 6 bed house together with incidental works and erection of 1 no 4 bed, and 3 no 3 bed houses situated within existing boundary wall  to"/>
    <d v="2016-01-15T00:00:00"/>
    <d v="2018-03-13T00:00:00"/>
    <x v="0"/>
    <x v="0"/>
    <m/>
    <m/>
    <n v="518495"/>
    <n v="173761"/>
    <m/>
    <n v="3"/>
    <n v="3"/>
    <n v="1"/>
    <n v="1"/>
    <m/>
    <m/>
    <m/>
    <n v="8"/>
    <m/>
    <m/>
    <m/>
    <n v="3"/>
    <n v="4"/>
    <m/>
    <m/>
    <m/>
    <n v="7"/>
    <n v="0"/>
    <n v="-3"/>
    <n v="-3"/>
    <n v="2"/>
    <n v="3"/>
    <n v="0"/>
    <n v="0"/>
    <n v="0"/>
    <n v="-1"/>
    <m/>
    <n v="-1"/>
    <n v="0"/>
    <n v="0"/>
    <n v="0"/>
    <n v="0"/>
    <n v="0"/>
    <n v="0"/>
    <n v="0"/>
    <n v="0"/>
    <n v="0"/>
    <n v="0"/>
    <n v="0"/>
    <n v="0"/>
    <x v="2"/>
    <m/>
    <m/>
    <m/>
    <m/>
  </r>
  <r>
    <s v="14/3756/FUL"/>
    <x v="2"/>
    <x v="0"/>
    <s v="San Toy_x000d_Old Farm Road_x000d_Hampton_x000d_TW12 3QT_x000d_"/>
    <s v="Demolition of existing dwelling and erection of new 2 storey detached house"/>
    <d v="2015-08-04T00:00:00"/>
    <d v="2017-04-19T00:00:00"/>
    <x v="0"/>
    <x v="0"/>
    <m/>
    <m/>
    <n v="512660"/>
    <n v="170659"/>
    <m/>
    <m/>
    <n v="1"/>
    <m/>
    <m/>
    <m/>
    <m/>
    <m/>
    <n v="1"/>
    <m/>
    <m/>
    <m/>
    <m/>
    <n v="1"/>
    <m/>
    <m/>
    <m/>
    <n v="1"/>
    <n v="0"/>
    <n v="0"/>
    <n v="-1"/>
    <n v="0"/>
    <n v="1"/>
    <n v="0"/>
    <n v="0"/>
    <n v="0"/>
    <n v="0"/>
    <m/>
    <n v="0"/>
    <n v="0"/>
    <n v="0"/>
    <n v="0"/>
    <n v="0"/>
    <n v="0"/>
    <n v="0"/>
    <n v="0"/>
    <n v="0"/>
    <n v="0"/>
    <n v="0"/>
    <n v="0"/>
    <n v="0"/>
    <x v="14"/>
    <m/>
    <m/>
    <m/>
    <m/>
  </r>
  <r>
    <s v="14/3780/FUL"/>
    <x v="4"/>
    <x v="0"/>
    <s v="Richmond Film Services_x000d_Park Lane_x000d_Richmond_x000d_TW9 2RA_x000d_"/>
    <s v="The conversion and restoration of the Old School building to form 5 no. residential apartments, and 90 square metres of B1a Office space, and the erection of 3no. terraced townhouses with basement accommodation at the rear, with car parking, landscap"/>
    <d v="2016-07-01T00:00:00"/>
    <d v="2018-06-29T00:00:00"/>
    <x v="1"/>
    <x v="0"/>
    <m/>
    <m/>
    <n v="517917"/>
    <n v="175196"/>
    <m/>
    <m/>
    <m/>
    <m/>
    <m/>
    <m/>
    <m/>
    <m/>
    <n v="0"/>
    <m/>
    <m/>
    <n v="5"/>
    <n v="3"/>
    <m/>
    <m/>
    <m/>
    <m/>
    <n v="8"/>
    <n v="0"/>
    <n v="0"/>
    <n v="5"/>
    <n v="3"/>
    <n v="0"/>
    <n v="0"/>
    <n v="0"/>
    <n v="0"/>
    <n v="8"/>
    <m/>
    <n v="0"/>
    <n v="8"/>
    <n v="0"/>
    <n v="0"/>
    <n v="0"/>
    <n v="0"/>
    <n v="0"/>
    <n v="0"/>
    <n v="0"/>
    <n v="0"/>
    <n v="0"/>
    <n v="0"/>
    <n v="0"/>
    <x v="12"/>
    <m/>
    <m/>
    <s v="Richmond"/>
    <m/>
  </r>
  <r>
    <s v="14/3783/FUL"/>
    <x v="2"/>
    <x v="0"/>
    <s v="51 Burtons Road_x000d_Hampton Hill_x000d_Hampton_x000d_TW12 1DE"/>
    <s v="Erection of 2 bedroom house on land adjacent to 51 Burtons Road"/>
    <d v="2017-06-22T00:00:00"/>
    <d v="2018-07-01T00:00:00"/>
    <x v="1"/>
    <x v="0"/>
    <m/>
    <m/>
    <n v="514252"/>
    <n v="171505"/>
    <m/>
    <m/>
    <m/>
    <m/>
    <m/>
    <m/>
    <m/>
    <m/>
    <n v="0"/>
    <m/>
    <m/>
    <n v="1"/>
    <m/>
    <m/>
    <m/>
    <m/>
    <m/>
    <n v="1"/>
    <n v="0"/>
    <n v="0"/>
    <n v="1"/>
    <n v="0"/>
    <n v="0"/>
    <n v="0"/>
    <n v="0"/>
    <n v="0"/>
    <n v="1"/>
    <m/>
    <n v="0"/>
    <n v="1"/>
    <n v="0"/>
    <n v="0"/>
    <n v="0"/>
    <n v="0"/>
    <n v="0"/>
    <n v="0"/>
    <n v="0"/>
    <n v="0"/>
    <n v="0"/>
    <n v="0"/>
    <n v="0"/>
    <x v="9"/>
    <m/>
    <m/>
    <m/>
    <m/>
  </r>
  <r>
    <s v="14/3840/FUL"/>
    <x v="0"/>
    <x v="0"/>
    <s v="32 - 34 Paradise Road_x000d_Richmond_x000d_TW9 1SE_x000d_"/>
    <s v="Change of use and conversion from offices to 2 dwellinghouses, with associated internal and external works"/>
    <d v="2016-03-01T00:00:00"/>
    <d v="2017-11-23T00:00:00"/>
    <x v="0"/>
    <x v="0"/>
    <m/>
    <m/>
    <n v="518080"/>
    <n v="174863"/>
    <m/>
    <m/>
    <m/>
    <m/>
    <m/>
    <m/>
    <m/>
    <m/>
    <n v="0"/>
    <m/>
    <m/>
    <m/>
    <m/>
    <n v="2"/>
    <m/>
    <m/>
    <m/>
    <n v="2"/>
    <n v="0"/>
    <n v="0"/>
    <n v="0"/>
    <n v="0"/>
    <n v="2"/>
    <n v="0"/>
    <n v="0"/>
    <n v="0"/>
    <n v="2"/>
    <m/>
    <n v="2"/>
    <n v="0"/>
    <n v="0"/>
    <n v="0"/>
    <n v="0"/>
    <n v="0"/>
    <n v="0"/>
    <n v="0"/>
    <n v="0"/>
    <n v="0"/>
    <n v="0"/>
    <n v="0"/>
    <n v="0"/>
    <x v="12"/>
    <m/>
    <m/>
    <s v="Richmond"/>
    <m/>
  </r>
  <r>
    <s v="14/3983/FUL"/>
    <x v="2"/>
    <x v="0"/>
    <s v="Kings Road Garage_x000d_Kings Road_x000d_Richmond_x000d_TW10 6EG_x000d_"/>
    <s v="Demolition of existing buildings and erection of 2 pairs of two storey four bedroom townhouses, with basements, roofspace accomodation, associated landscaping and 4 car parking spaces."/>
    <d v="2017-04-14T00:00:00"/>
    <m/>
    <x v="1"/>
    <x v="0"/>
    <m/>
    <m/>
    <n v="518627"/>
    <n v="175012"/>
    <m/>
    <m/>
    <m/>
    <m/>
    <m/>
    <m/>
    <m/>
    <m/>
    <n v="0"/>
    <m/>
    <m/>
    <m/>
    <m/>
    <n v="4"/>
    <m/>
    <m/>
    <m/>
    <n v="4"/>
    <n v="0"/>
    <n v="0"/>
    <n v="0"/>
    <n v="0"/>
    <n v="4"/>
    <n v="0"/>
    <n v="0"/>
    <n v="0"/>
    <n v="4"/>
    <m/>
    <n v="0"/>
    <n v="4"/>
    <n v="0"/>
    <n v="0"/>
    <n v="0"/>
    <n v="0"/>
    <n v="0"/>
    <n v="0"/>
    <n v="0"/>
    <n v="0"/>
    <n v="0"/>
    <n v="0"/>
    <n v="0"/>
    <x v="12"/>
    <m/>
    <m/>
    <m/>
    <m/>
  </r>
  <r>
    <s v="14/4044/P3JPA"/>
    <x v="0"/>
    <x v="1"/>
    <s v="4 Old Lodge Place_x000d_Twickenham_x000d_TW1 1RQ_x000d_"/>
    <s v="Proposed change of use from B1(a) Office use to C3 Residential use (4 No.residential flats)."/>
    <m/>
    <d v="2017-07-01T00:00:00"/>
    <x v="0"/>
    <x v="0"/>
    <n v="4"/>
    <m/>
    <n v="516835"/>
    <n v="174314"/>
    <m/>
    <m/>
    <m/>
    <m/>
    <m/>
    <m/>
    <m/>
    <m/>
    <n v="0"/>
    <m/>
    <n v="2"/>
    <n v="2"/>
    <m/>
    <m/>
    <m/>
    <m/>
    <m/>
    <n v="4"/>
    <n v="0"/>
    <n v="2"/>
    <n v="2"/>
    <n v="0"/>
    <n v="0"/>
    <n v="0"/>
    <n v="0"/>
    <n v="0"/>
    <n v="4"/>
    <m/>
    <n v="4"/>
    <n v="0"/>
    <n v="0"/>
    <n v="0"/>
    <n v="0"/>
    <n v="0"/>
    <n v="0"/>
    <n v="0"/>
    <n v="0"/>
    <n v="0"/>
    <n v="0"/>
    <n v="0"/>
    <n v="0"/>
    <x v="7"/>
    <m/>
    <s v="St Margarets"/>
    <m/>
    <m/>
  </r>
  <r>
    <s v="14/4045/P3JPA"/>
    <x v="0"/>
    <x v="1"/>
    <s v="5 Old Lodge Place_x000d_Twickenham_x000d_TW1 1RQ_x000d_"/>
    <s v="Proposed change of use from B1(a) Office use to C3 Residential use (5 No. 1-bed flats and 1No 2-bed flat) and associated on-site car parking (8 bays)."/>
    <m/>
    <d v="2017-04-10T00:00:00"/>
    <x v="0"/>
    <x v="0"/>
    <n v="6"/>
    <m/>
    <n v="516841"/>
    <n v="174321"/>
    <m/>
    <m/>
    <m/>
    <m/>
    <m/>
    <m/>
    <m/>
    <m/>
    <n v="0"/>
    <m/>
    <n v="6"/>
    <m/>
    <m/>
    <m/>
    <m/>
    <m/>
    <m/>
    <n v="6"/>
    <n v="0"/>
    <n v="6"/>
    <n v="0"/>
    <n v="0"/>
    <n v="0"/>
    <n v="0"/>
    <n v="0"/>
    <n v="0"/>
    <n v="6"/>
    <m/>
    <n v="6"/>
    <n v="0"/>
    <n v="0"/>
    <n v="0"/>
    <n v="0"/>
    <n v="0"/>
    <n v="0"/>
    <n v="0"/>
    <n v="0"/>
    <n v="0"/>
    <n v="0"/>
    <n v="0"/>
    <n v="0"/>
    <x v="7"/>
    <m/>
    <s v="St Margarets"/>
    <m/>
    <m/>
  </r>
  <r>
    <s v="14/4251/P3JPA"/>
    <x v="0"/>
    <x v="1"/>
    <s v="Clarence Court_x000d_5 Dee Road_x000d_Richmond_x000d__x000d_"/>
    <s v="Change of use of 3 floors from offices (B1) to residential (C3) to comprise 5 one and two bed apartments"/>
    <d v="2015-05-01T00:00:00"/>
    <d v="2017-09-26T00:00:00"/>
    <x v="0"/>
    <x v="0"/>
    <n v="5"/>
    <m/>
    <n v="518766"/>
    <n v="175373"/>
    <m/>
    <m/>
    <m/>
    <m/>
    <m/>
    <m/>
    <m/>
    <m/>
    <n v="0"/>
    <m/>
    <n v="3"/>
    <n v="2"/>
    <m/>
    <m/>
    <m/>
    <m/>
    <m/>
    <n v="5"/>
    <n v="0"/>
    <n v="3"/>
    <n v="2"/>
    <n v="0"/>
    <n v="0"/>
    <n v="0"/>
    <n v="0"/>
    <n v="0"/>
    <n v="5"/>
    <m/>
    <n v="5"/>
    <n v="0"/>
    <n v="0"/>
    <n v="0"/>
    <n v="0"/>
    <n v="0"/>
    <n v="0"/>
    <n v="0"/>
    <n v="0"/>
    <n v="0"/>
    <n v="0"/>
    <n v="0"/>
    <n v="0"/>
    <x v="8"/>
    <m/>
    <m/>
    <m/>
    <m/>
  </r>
  <r>
    <s v="14/4339/FUL"/>
    <x v="0"/>
    <x v="0"/>
    <s v="Sandycombe Lodge_x000d_40 Sandycoombe Road_x000d_Twickenham_x000d_TW1 2LR_x000d_"/>
    <s v="Restoration and conversion of existing residential dwelling (use class C3)  into a visitor attraction dedicated to Turner in Twickenham (use class D1). Works include alterations to the building - taking down later first floor additions to North and S"/>
    <d v="2016-06-21T00:00:00"/>
    <d v="2017-06-30T00:00:00"/>
    <x v="0"/>
    <x v="0"/>
    <m/>
    <m/>
    <n v="517090"/>
    <n v="174103"/>
    <m/>
    <m/>
    <m/>
    <n v="1"/>
    <m/>
    <m/>
    <m/>
    <m/>
    <n v="1"/>
    <m/>
    <m/>
    <m/>
    <m/>
    <m/>
    <m/>
    <m/>
    <m/>
    <n v="0"/>
    <n v="0"/>
    <n v="0"/>
    <n v="0"/>
    <n v="-1"/>
    <n v="0"/>
    <n v="0"/>
    <n v="0"/>
    <n v="0"/>
    <n v="-1"/>
    <m/>
    <n v="-1"/>
    <n v="0"/>
    <n v="0"/>
    <n v="0"/>
    <n v="0"/>
    <n v="0"/>
    <n v="0"/>
    <n v="0"/>
    <n v="0"/>
    <n v="0"/>
    <n v="0"/>
    <n v="0"/>
    <n v="0"/>
    <x v="11"/>
    <m/>
    <m/>
    <m/>
    <m/>
  </r>
  <r>
    <s v="14/4450/FUL"/>
    <x v="2"/>
    <x v="0"/>
    <s v="318B Upper Richmond Road West_x000d_East Sheen_x000d_London_x000d_SW14 7JN_x000d_"/>
    <s v="New single-storey (two bed) 'mews style' dwelling to the rear of the plot in place of existing workshop annexe."/>
    <d v="2016-06-30T00:00:00"/>
    <d v="2017-09-01T00:00:00"/>
    <x v="0"/>
    <x v="0"/>
    <m/>
    <m/>
    <n v="520265"/>
    <n v="175339"/>
    <m/>
    <m/>
    <m/>
    <m/>
    <m/>
    <m/>
    <m/>
    <m/>
    <n v="0"/>
    <m/>
    <m/>
    <n v="1"/>
    <m/>
    <m/>
    <m/>
    <m/>
    <m/>
    <n v="1"/>
    <n v="0"/>
    <n v="0"/>
    <n v="1"/>
    <n v="0"/>
    <n v="0"/>
    <n v="0"/>
    <n v="0"/>
    <n v="0"/>
    <n v="1"/>
    <m/>
    <n v="1"/>
    <n v="0"/>
    <n v="0"/>
    <n v="0"/>
    <n v="0"/>
    <n v="0"/>
    <n v="0"/>
    <n v="0"/>
    <n v="0"/>
    <n v="0"/>
    <n v="0"/>
    <n v="0"/>
    <n v="0"/>
    <x v="13"/>
    <m/>
    <m/>
    <s v="East Sheen"/>
    <m/>
  </r>
  <r>
    <s v="14/4464/P3JPA"/>
    <x v="0"/>
    <x v="1"/>
    <s v="111 Heath Road_x000d_Twickenham_x000d_TW1 4AH_x000d_"/>
    <s v="Change of use of part of the ground floor and first floor offices (B1a) to residential (C3) comprising 6 one bed  residential units."/>
    <d v="2018-02-01T00:00:00"/>
    <m/>
    <x v="1"/>
    <x v="0"/>
    <n v="6"/>
    <m/>
    <n v="515764"/>
    <n v="173105"/>
    <m/>
    <m/>
    <m/>
    <m/>
    <m/>
    <m/>
    <m/>
    <m/>
    <n v="0"/>
    <m/>
    <m/>
    <m/>
    <m/>
    <m/>
    <m/>
    <m/>
    <m/>
    <n v="0"/>
    <n v="0"/>
    <n v="0"/>
    <n v="0"/>
    <n v="0"/>
    <n v="0"/>
    <n v="0"/>
    <n v="0"/>
    <n v="0"/>
    <n v="6"/>
    <m/>
    <n v="0"/>
    <n v="6"/>
    <n v="0"/>
    <n v="0"/>
    <n v="0"/>
    <n v="0"/>
    <n v="0"/>
    <n v="0"/>
    <n v="0"/>
    <n v="0"/>
    <n v="0"/>
    <n v="0"/>
    <n v="0"/>
    <x v="4"/>
    <m/>
    <m/>
    <s v="Twickenham"/>
    <m/>
  </r>
  <r>
    <s v="14/4632/FUL"/>
    <x v="2"/>
    <x v="0"/>
    <s v="2 Manor Gardens_x000d_Hampton_x000d_TW12 2TU_x000d_"/>
    <s v="New detached 2 storey house at northern end of property plot, new single storey detached garage, new driveway off Cardinal's Walk. Existing house retained to Manor Gardens, sub division of plot."/>
    <m/>
    <m/>
    <x v="2"/>
    <x v="0"/>
    <m/>
    <m/>
    <n v="514133"/>
    <n v="170165"/>
    <m/>
    <m/>
    <m/>
    <m/>
    <m/>
    <m/>
    <m/>
    <m/>
    <n v="0"/>
    <m/>
    <m/>
    <m/>
    <n v="1"/>
    <m/>
    <m/>
    <m/>
    <m/>
    <n v="1"/>
    <n v="0"/>
    <n v="0"/>
    <n v="0"/>
    <n v="1"/>
    <n v="0"/>
    <n v="0"/>
    <n v="0"/>
    <n v="0"/>
    <n v="1"/>
    <m/>
    <n v="0"/>
    <n v="0"/>
    <n v="0.5"/>
    <n v="0.5"/>
    <n v="0"/>
    <n v="0"/>
    <n v="0"/>
    <s v="Y"/>
    <n v="0"/>
    <n v="0"/>
    <n v="0"/>
    <n v="0"/>
    <n v="0"/>
    <x v="0"/>
    <m/>
    <m/>
    <m/>
    <m/>
  </r>
  <r>
    <s v="14/4669/P3JPA"/>
    <x v="0"/>
    <x v="1"/>
    <s v="5 The Mews_x000d_St Margarets Road_x000d_Twickenham_x000d_TW1 1RF_x000d_"/>
    <s v="Change of use from (B1a) office to (C3) residential use (1 No.House)."/>
    <m/>
    <m/>
    <x v="2"/>
    <x v="0"/>
    <n v="1"/>
    <m/>
    <n v="516725"/>
    <n v="174330"/>
    <m/>
    <m/>
    <m/>
    <m/>
    <m/>
    <m/>
    <m/>
    <m/>
    <n v="0"/>
    <m/>
    <m/>
    <m/>
    <m/>
    <m/>
    <m/>
    <m/>
    <m/>
    <n v="0"/>
    <n v="0"/>
    <n v="0"/>
    <n v="0"/>
    <n v="0"/>
    <n v="0"/>
    <n v="0"/>
    <n v="0"/>
    <n v="0"/>
    <n v="1"/>
    <m/>
    <n v="0"/>
    <n v="0"/>
    <n v="0.5"/>
    <n v="0.5"/>
    <n v="0"/>
    <n v="0"/>
    <n v="0"/>
    <s v="Y"/>
    <n v="0"/>
    <n v="0"/>
    <n v="0"/>
    <n v="0"/>
    <n v="0"/>
    <x v="7"/>
    <m/>
    <s v="St Margarets"/>
    <m/>
    <m/>
  </r>
  <r>
    <s v="14/4721/FUL"/>
    <x v="2"/>
    <x v="0"/>
    <s v="97A White Hart Lane_x000d_Barnes_x000d_London_x000d_SW13 0JL_x000d_"/>
    <s v="Demolition of the existing buildings and erection of a mixed-use residential-led redevelopment of two storeys over basement with roof accommodation and balconies and roof terraces comprising eight apartments; 401m2 of B1(a) floorspace; twelve car par"/>
    <m/>
    <m/>
    <x v="2"/>
    <x v="0"/>
    <m/>
    <s v="X"/>
    <n v="521414"/>
    <n v="175749"/>
    <m/>
    <m/>
    <m/>
    <m/>
    <m/>
    <m/>
    <m/>
    <m/>
    <n v="0"/>
    <m/>
    <n v="2"/>
    <n v="6"/>
    <m/>
    <m/>
    <m/>
    <m/>
    <m/>
    <n v="8"/>
    <n v="0"/>
    <n v="2"/>
    <n v="6"/>
    <n v="0"/>
    <n v="0"/>
    <n v="0"/>
    <n v="0"/>
    <n v="0"/>
    <n v="8"/>
    <m/>
    <n v="0"/>
    <n v="0"/>
    <n v="2.6666666666666665"/>
    <n v="2.6666666666666665"/>
    <n v="2.6666666666666665"/>
    <n v="0"/>
    <n v="0"/>
    <n v="0"/>
    <n v="0"/>
    <n v="0"/>
    <n v="0"/>
    <n v="0"/>
    <n v="0"/>
    <x v="16"/>
    <m/>
    <s v="White Hart lane"/>
    <m/>
    <m/>
  </r>
  <r>
    <s v="14/4724/FUL"/>
    <x v="1"/>
    <x v="0"/>
    <s v="60 High Street_x000d_Hampton Hill_x000d_TW12 1PD_x000d_"/>
    <s v="Conversion of rear of property and upper floors into 3 No. residential flats. Including the addition of a terrace with railings at first floor level to the rear of the property and change of garage doors to glazed doors to the rear elevation. Creatio"/>
    <m/>
    <m/>
    <x v="2"/>
    <x v="0"/>
    <m/>
    <m/>
    <n v="514380"/>
    <n v="170969"/>
    <m/>
    <m/>
    <m/>
    <n v="1"/>
    <m/>
    <m/>
    <m/>
    <m/>
    <n v="1"/>
    <m/>
    <n v="3"/>
    <m/>
    <m/>
    <m/>
    <m/>
    <m/>
    <m/>
    <n v="3"/>
    <n v="0"/>
    <n v="3"/>
    <n v="0"/>
    <n v="-1"/>
    <n v="0"/>
    <n v="0"/>
    <n v="0"/>
    <n v="0"/>
    <n v="2"/>
    <m/>
    <n v="0"/>
    <n v="0"/>
    <n v="1"/>
    <n v="1"/>
    <n v="0"/>
    <n v="0"/>
    <n v="0"/>
    <s v="Y"/>
    <n v="0"/>
    <n v="0"/>
    <n v="0"/>
    <n v="0"/>
    <n v="0"/>
    <x v="9"/>
    <m/>
    <s v="High Street"/>
    <m/>
    <m/>
  </r>
  <r>
    <s v="14/4793/FUL"/>
    <x v="4"/>
    <x v="0"/>
    <s v="42 Sheen Lane_x000d_East Sheen_x000d_London_x000d_SW14 8LP_x000d_"/>
    <s v="Refurbishment of existing shop and refurbishment and part extension of existing 1st floor flat to provide 2 new 1 and 2 bed flats. Refurbishment and part demolition of existing 2 storey barn to provide new 2 bed 2 storey dwelling."/>
    <d v="2018-01-14T00:00:00"/>
    <m/>
    <x v="1"/>
    <x v="0"/>
    <m/>
    <m/>
    <n v="520471"/>
    <n v="175586"/>
    <m/>
    <m/>
    <m/>
    <m/>
    <n v="1"/>
    <m/>
    <m/>
    <m/>
    <n v="1"/>
    <m/>
    <n v="1"/>
    <n v="2"/>
    <m/>
    <m/>
    <m/>
    <m/>
    <m/>
    <n v="3"/>
    <n v="0"/>
    <n v="1"/>
    <n v="2"/>
    <n v="0"/>
    <n v="-1"/>
    <n v="0"/>
    <n v="0"/>
    <n v="0"/>
    <n v="2"/>
    <m/>
    <n v="0"/>
    <n v="2"/>
    <n v="0"/>
    <n v="0"/>
    <n v="0"/>
    <n v="0"/>
    <n v="0"/>
    <n v="0"/>
    <n v="0"/>
    <n v="0"/>
    <n v="0"/>
    <n v="0"/>
    <n v="0"/>
    <x v="13"/>
    <m/>
    <m/>
    <s v="East Sheen"/>
    <m/>
  </r>
  <r>
    <s v="14/4801/FUL"/>
    <x v="2"/>
    <x v="0"/>
    <s v="65 Heathside_x000d_Whitton_x000d_Hounslow_x000d_TW4 5NJ_x000d_"/>
    <s v="Erection of a detached 3 bedroom dwelling with associated landscaping, 2 no. off-street parking spaces and new vehicle crossover."/>
    <d v="2016-09-26T00:00:00"/>
    <d v="2018-08-31T00:00:00"/>
    <x v="1"/>
    <x v="0"/>
    <m/>
    <m/>
    <n v="512996"/>
    <n v="173588"/>
    <m/>
    <m/>
    <m/>
    <m/>
    <m/>
    <m/>
    <m/>
    <m/>
    <n v="0"/>
    <m/>
    <m/>
    <m/>
    <n v="1"/>
    <m/>
    <m/>
    <m/>
    <m/>
    <n v="1"/>
    <n v="0"/>
    <n v="0"/>
    <n v="0"/>
    <n v="1"/>
    <n v="0"/>
    <n v="0"/>
    <n v="0"/>
    <n v="0"/>
    <n v="1"/>
    <m/>
    <n v="0"/>
    <n v="1"/>
    <n v="0"/>
    <n v="0"/>
    <n v="0"/>
    <n v="0"/>
    <n v="0"/>
    <n v="0"/>
    <n v="0"/>
    <n v="0"/>
    <n v="0"/>
    <n v="0"/>
    <n v="0"/>
    <x v="1"/>
    <m/>
    <m/>
    <m/>
    <m/>
  </r>
  <r>
    <s v="14/4839/FUL"/>
    <x v="2"/>
    <x v="0"/>
    <s v="The Cottage_x000d_Eel Pie Island_x000d_Twickenham_x000d_TW1 3DY_x000d_"/>
    <s v="Demolition of existing house and construction of a new 3 bedroom house."/>
    <m/>
    <m/>
    <x v="2"/>
    <x v="0"/>
    <m/>
    <m/>
    <n v="516355"/>
    <n v="173076"/>
    <m/>
    <m/>
    <n v="1"/>
    <m/>
    <m/>
    <m/>
    <m/>
    <m/>
    <n v="1"/>
    <m/>
    <m/>
    <m/>
    <n v="1"/>
    <m/>
    <m/>
    <m/>
    <m/>
    <n v="1"/>
    <n v="0"/>
    <n v="0"/>
    <n v="-1"/>
    <n v="1"/>
    <n v="0"/>
    <n v="0"/>
    <n v="0"/>
    <n v="0"/>
    <n v="0"/>
    <m/>
    <n v="0"/>
    <n v="0"/>
    <n v="0"/>
    <n v="0"/>
    <n v="0"/>
    <n v="0"/>
    <n v="0"/>
    <n v="0"/>
    <n v="0"/>
    <n v="0"/>
    <n v="0"/>
    <n v="0"/>
    <n v="0"/>
    <x v="11"/>
    <m/>
    <m/>
    <m/>
    <s v="Thames Policy Area"/>
  </r>
  <r>
    <s v="14/4842/FUL"/>
    <x v="0"/>
    <x v="0"/>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1"/>
    <m/>
    <m/>
    <n v="516146"/>
    <n v="173335"/>
    <m/>
    <m/>
    <m/>
    <m/>
    <m/>
    <m/>
    <m/>
    <m/>
    <n v="0"/>
    <m/>
    <n v="3"/>
    <n v="13"/>
    <m/>
    <m/>
    <m/>
    <m/>
    <m/>
    <n v="16"/>
    <n v="0"/>
    <n v="3"/>
    <n v="13"/>
    <n v="0"/>
    <n v="0"/>
    <n v="0"/>
    <n v="0"/>
    <n v="0"/>
    <n v="16"/>
    <m/>
    <n v="0"/>
    <n v="16"/>
    <n v="0"/>
    <n v="0"/>
    <n v="0"/>
    <n v="0"/>
    <n v="0"/>
    <n v="0"/>
    <n v="0"/>
    <n v="0"/>
    <n v="0"/>
    <n v="0"/>
    <n v="0"/>
    <x v="11"/>
    <m/>
    <m/>
    <s v="Twickenham"/>
    <m/>
  </r>
  <r>
    <s v="14/4842/FUL"/>
    <x v="0"/>
    <x v="0"/>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2"/>
    <m/>
    <m/>
    <n v="516146"/>
    <n v="173335"/>
    <m/>
    <m/>
    <m/>
    <m/>
    <m/>
    <m/>
    <m/>
    <m/>
    <n v="0"/>
    <m/>
    <n v="11"/>
    <n v="18"/>
    <m/>
    <m/>
    <m/>
    <m/>
    <m/>
    <n v="29"/>
    <n v="0"/>
    <n v="11"/>
    <n v="18"/>
    <n v="0"/>
    <n v="0"/>
    <n v="0"/>
    <n v="0"/>
    <n v="0"/>
    <n v="29"/>
    <m/>
    <n v="0"/>
    <n v="29"/>
    <n v="0"/>
    <n v="0"/>
    <n v="0"/>
    <n v="0"/>
    <n v="0"/>
    <n v="0"/>
    <n v="0"/>
    <n v="0"/>
    <n v="0"/>
    <n v="0"/>
    <n v="0"/>
    <x v="11"/>
    <m/>
    <m/>
    <s v="Twickenham"/>
    <m/>
  </r>
  <r>
    <s v="14/4848/FUL"/>
    <x v="2"/>
    <x v="0"/>
    <s v="Land On Corner Of Castlegate And Lower Mortlake Road_x000d_Castlegate_x000d_Richmond_x000d__x000d_"/>
    <s v="Erect a two storey detached house following demolition of existing garages."/>
    <m/>
    <m/>
    <x v="2"/>
    <x v="0"/>
    <m/>
    <m/>
    <n v="518775"/>
    <n v="175592"/>
    <m/>
    <m/>
    <m/>
    <m/>
    <m/>
    <m/>
    <m/>
    <m/>
    <n v="0"/>
    <m/>
    <m/>
    <n v="1"/>
    <m/>
    <m/>
    <m/>
    <m/>
    <m/>
    <n v="1"/>
    <n v="0"/>
    <n v="0"/>
    <n v="1"/>
    <n v="0"/>
    <n v="0"/>
    <n v="0"/>
    <n v="0"/>
    <n v="0"/>
    <n v="1"/>
    <m/>
    <n v="0"/>
    <n v="0"/>
    <n v="1"/>
    <n v="0"/>
    <n v="0"/>
    <n v="0"/>
    <n v="0"/>
    <s v="Y"/>
    <n v="0"/>
    <n v="0"/>
    <n v="0"/>
    <n v="0"/>
    <n v="0"/>
    <x v="8"/>
    <m/>
    <m/>
    <m/>
    <m/>
  </r>
  <r>
    <s v="14/4865/FUL"/>
    <x v="2"/>
    <x v="0"/>
    <s v="93 - 95 High Street_x000d_Teddington_x000d__x000d_"/>
    <s v="Demolition of rear store and erection of 2 storey dwelling."/>
    <m/>
    <d v="2017-10-03T00:00:00"/>
    <x v="0"/>
    <x v="0"/>
    <m/>
    <m/>
    <n v="516234"/>
    <n v="171147"/>
    <m/>
    <m/>
    <m/>
    <m/>
    <m/>
    <m/>
    <m/>
    <m/>
    <n v="0"/>
    <m/>
    <m/>
    <n v="1"/>
    <m/>
    <m/>
    <m/>
    <m/>
    <m/>
    <n v="1"/>
    <n v="0"/>
    <n v="0"/>
    <n v="1"/>
    <n v="0"/>
    <n v="0"/>
    <n v="0"/>
    <n v="0"/>
    <n v="0"/>
    <n v="1"/>
    <m/>
    <n v="1"/>
    <n v="0"/>
    <n v="0"/>
    <n v="0"/>
    <n v="0"/>
    <n v="0"/>
    <n v="0"/>
    <n v="0"/>
    <n v="0"/>
    <n v="0"/>
    <n v="0"/>
    <n v="0"/>
    <n v="0"/>
    <x v="6"/>
    <m/>
    <m/>
    <s v="Teddington"/>
    <m/>
  </r>
  <r>
    <s v="14/4978/FUL"/>
    <x v="2"/>
    <x v="0"/>
    <s v="37 Cambridge Park_x000d_Twickenham_x000d_TW1 2JU_x000d_"/>
    <s v="Replacing existing 4 bedroom house with a pair of semi-detached 4-5 bedroom houses with lower ground, ground and first floors plus roof space"/>
    <d v="2016-06-01T00:00:00"/>
    <d v="2017-04-01T00:00:00"/>
    <x v="0"/>
    <x v="0"/>
    <m/>
    <m/>
    <n v="517595"/>
    <n v="174010"/>
    <m/>
    <m/>
    <m/>
    <m/>
    <n v="1"/>
    <m/>
    <m/>
    <m/>
    <n v="1"/>
    <m/>
    <m/>
    <m/>
    <n v="2"/>
    <m/>
    <m/>
    <m/>
    <m/>
    <n v="2"/>
    <n v="0"/>
    <n v="0"/>
    <n v="0"/>
    <n v="2"/>
    <n v="-1"/>
    <n v="0"/>
    <n v="0"/>
    <n v="0"/>
    <n v="1"/>
    <m/>
    <n v="1"/>
    <n v="0"/>
    <n v="0"/>
    <n v="0"/>
    <n v="0"/>
    <n v="0"/>
    <n v="0"/>
    <n v="0"/>
    <n v="0"/>
    <n v="0"/>
    <n v="0"/>
    <n v="0"/>
    <n v="0"/>
    <x v="11"/>
    <m/>
    <m/>
    <m/>
    <m/>
  </r>
  <r>
    <s v="14/5167/FUL"/>
    <x v="2"/>
    <x v="0"/>
    <s v="24 Denbigh Gardens_x000d_Richmond_x000d_TW10 6EL_x000d_"/>
    <s v="Demolition of existing house. Erection of a new house with similar footprint and heights"/>
    <d v="2017-03-01T00:00:00"/>
    <m/>
    <x v="1"/>
    <x v="0"/>
    <m/>
    <m/>
    <n v="518835"/>
    <n v="174669"/>
    <m/>
    <m/>
    <m/>
    <m/>
    <n v="1"/>
    <m/>
    <m/>
    <m/>
    <n v="1"/>
    <m/>
    <m/>
    <m/>
    <m/>
    <n v="1"/>
    <m/>
    <m/>
    <m/>
    <n v="1"/>
    <n v="0"/>
    <n v="0"/>
    <n v="0"/>
    <n v="0"/>
    <n v="0"/>
    <n v="0"/>
    <n v="0"/>
    <n v="0"/>
    <n v="0"/>
    <m/>
    <n v="0"/>
    <n v="0"/>
    <n v="0"/>
    <n v="0"/>
    <n v="0"/>
    <n v="0"/>
    <n v="0"/>
    <n v="0"/>
    <n v="0"/>
    <n v="0"/>
    <n v="0"/>
    <n v="0"/>
    <n v="0"/>
    <x v="12"/>
    <m/>
    <m/>
    <m/>
    <m/>
  </r>
  <r>
    <s v="14/5240/FUL"/>
    <x v="2"/>
    <x v="0"/>
    <s v="60 Lowther Road_x000d_Barnes_x000d_London_x000d_SW13 9NU_x000d_"/>
    <s v="Complete demolition of existing single family dwelling to allow for the construction of a new four storey single family dwelling with basement level"/>
    <d v="2016-03-14T00:00:00"/>
    <d v="2017-04-28T00:00:00"/>
    <x v="0"/>
    <x v="0"/>
    <m/>
    <m/>
    <n v="521957"/>
    <n v="176986"/>
    <m/>
    <m/>
    <m/>
    <m/>
    <n v="1"/>
    <m/>
    <m/>
    <m/>
    <n v="1"/>
    <m/>
    <m/>
    <m/>
    <m/>
    <n v="1"/>
    <m/>
    <m/>
    <m/>
    <n v="1"/>
    <n v="0"/>
    <n v="0"/>
    <n v="0"/>
    <n v="0"/>
    <n v="0"/>
    <n v="0"/>
    <n v="0"/>
    <n v="0"/>
    <n v="0"/>
    <m/>
    <n v="0"/>
    <n v="0"/>
    <n v="0"/>
    <n v="0"/>
    <n v="0"/>
    <n v="0"/>
    <n v="0"/>
    <n v="0"/>
    <n v="0"/>
    <n v="0"/>
    <n v="0"/>
    <n v="0"/>
    <n v="0"/>
    <x v="5"/>
    <m/>
    <m/>
    <m/>
    <m/>
  </r>
  <r>
    <s v="14/5284/FUL"/>
    <x v="1"/>
    <x v="0"/>
    <s v="46 Halford Road_x000d_Richmond_x000d__x000d_"/>
    <s v="The reversion of a Building of Townscape Merit from two self-contained flats (1x1 and 1x3 beds) to a single-family dwelling (Use Class C3: Dwelling Houses) including a rear side infill extension with associated works."/>
    <m/>
    <d v="2018-03-23T00:00:00"/>
    <x v="0"/>
    <x v="0"/>
    <m/>
    <m/>
    <n v="518090"/>
    <n v="174701"/>
    <m/>
    <n v="1"/>
    <m/>
    <n v="1"/>
    <m/>
    <m/>
    <m/>
    <m/>
    <n v="2"/>
    <m/>
    <m/>
    <m/>
    <m/>
    <n v="1"/>
    <m/>
    <m/>
    <m/>
    <n v="1"/>
    <n v="0"/>
    <n v="-1"/>
    <n v="0"/>
    <n v="-1"/>
    <n v="1"/>
    <n v="0"/>
    <n v="0"/>
    <n v="0"/>
    <n v="-1"/>
    <m/>
    <n v="-1"/>
    <n v="0"/>
    <n v="0"/>
    <n v="0"/>
    <n v="0"/>
    <n v="0"/>
    <n v="0"/>
    <n v="0"/>
    <n v="0"/>
    <n v="0"/>
    <n v="0"/>
    <n v="0"/>
    <n v="0"/>
    <x v="12"/>
    <m/>
    <m/>
    <m/>
    <m/>
  </r>
  <r>
    <s v="14/5300/FUL"/>
    <x v="2"/>
    <x v="0"/>
    <s v="Land Adjacent To_x000d_29A High Street_x000d_Hampton Wick_x000d__x000d_"/>
    <s v="Demolition of two storage units and erection of new single dwelling"/>
    <m/>
    <m/>
    <x v="2"/>
    <x v="0"/>
    <m/>
    <m/>
    <n v="517535"/>
    <n v="169497"/>
    <m/>
    <m/>
    <m/>
    <m/>
    <m/>
    <m/>
    <m/>
    <m/>
    <n v="0"/>
    <m/>
    <m/>
    <n v="1"/>
    <m/>
    <m/>
    <m/>
    <m/>
    <m/>
    <n v="1"/>
    <n v="0"/>
    <n v="0"/>
    <n v="1"/>
    <n v="0"/>
    <n v="0"/>
    <n v="0"/>
    <n v="0"/>
    <n v="0"/>
    <n v="1"/>
    <m/>
    <n v="0"/>
    <n v="0"/>
    <n v="0.5"/>
    <n v="0.5"/>
    <n v="0"/>
    <n v="0"/>
    <n v="0"/>
    <s v="Y"/>
    <n v="0"/>
    <n v="0"/>
    <n v="0"/>
    <n v="0"/>
    <n v="0"/>
    <x v="10"/>
    <m/>
    <s v="Hampton Wick"/>
    <m/>
    <m/>
  </r>
  <r>
    <s v="14/5306/FUL"/>
    <x v="0"/>
    <x v="0"/>
    <s v="21 - 21A St Johns Road_x000d_Richmond_x000d__x000d_"/>
    <s v="Change of use from B1 to residential (Number 21) and demolition of existing 2-storey dwelling (21A) with erection of back extension with basement"/>
    <d v="2017-05-01T00:00:00"/>
    <m/>
    <x v="1"/>
    <x v="0"/>
    <m/>
    <m/>
    <n v="518248"/>
    <n v="175334"/>
    <m/>
    <m/>
    <n v="1"/>
    <m/>
    <m/>
    <m/>
    <m/>
    <m/>
    <n v="1"/>
    <m/>
    <m/>
    <m/>
    <m/>
    <n v="1"/>
    <m/>
    <m/>
    <m/>
    <n v="1"/>
    <n v="0"/>
    <n v="0"/>
    <n v="-1"/>
    <n v="0"/>
    <n v="1"/>
    <n v="0"/>
    <n v="0"/>
    <n v="0"/>
    <n v="0"/>
    <m/>
    <n v="0"/>
    <n v="0"/>
    <n v="0"/>
    <n v="0"/>
    <n v="0"/>
    <n v="0"/>
    <n v="0"/>
    <n v="0"/>
    <n v="0"/>
    <n v="0"/>
    <n v="0"/>
    <n v="0"/>
    <n v="0"/>
    <x v="8"/>
    <m/>
    <m/>
    <s v="Richmond"/>
    <m/>
  </r>
  <r>
    <s v="14/5364/P3JPA"/>
    <x v="0"/>
    <x v="1"/>
    <s v="22 Linden Road_x000d_Hampton_x000d_TW12 2JB_x000d_"/>
    <s v="change of use from B1 office use to C3 residential use"/>
    <d v="2016-03-01T00:00:00"/>
    <m/>
    <x v="1"/>
    <x v="0"/>
    <n v="1"/>
    <m/>
    <n v="513125"/>
    <n v="169836"/>
    <m/>
    <m/>
    <m/>
    <m/>
    <m/>
    <m/>
    <m/>
    <m/>
    <n v="0"/>
    <m/>
    <m/>
    <m/>
    <m/>
    <m/>
    <m/>
    <m/>
    <m/>
    <n v="0"/>
    <n v="0"/>
    <n v="0"/>
    <n v="0"/>
    <n v="0"/>
    <n v="0"/>
    <n v="0"/>
    <n v="0"/>
    <n v="0"/>
    <n v="1"/>
    <m/>
    <n v="0"/>
    <n v="1"/>
    <n v="0"/>
    <n v="0"/>
    <n v="0"/>
    <n v="0"/>
    <n v="0"/>
    <n v="0"/>
    <n v="0"/>
    <n v="0"/>
    <n v="0"/>
    <n v="0"/>
    <n v="0"/>
    <x v="0"/>
    <m/>
    <m/>
    <m/>
    <m/>
  </r>
  <r>
    <s v="15/0160/FUL"/>
    <x v="2"/>
    <x v="0"/>
    <s v="1 Latimer Road_x000d_Teddington_x000d_TW11 8QA_x000d_"/>
    <s v="Demolition of existing dwelling and erection of two buildings containing  1No. two bedroom house, 1No. two bedroom apartment and 1No. three bedroom apartment."/>
    <d v="2017-10-02T00:00:00"/>
    <m/>
    <x v="1"/>
    <x v="0"/>
    <m/>
    <m/>
    <n v="515646"/>
    <n v="171303"/>
    <m/>
    <m/>
    <m/>
    <n v="1"/>
    <m/>
    <m/>
    <m/>
    <m/>
    <n v="1"/>
    <m/>
    <m/>
    <n v="2"/>
    <n v="1"/>
    <m/>
    <m/>
    <m/>
    <m/>
    <n v="3"/>
    <n v="0"/>
    <n v="0"/>
    <n v="2"/>
    <n v="0"/>
    <n v="0"/>
    <n v="0"/>
    <n v="0"/>
    <n v="0"/>
    <n v="2"/>
    <m/>
    <n v="0"/>
    <n v="1"/>
    <n v="1"/>
    <n v="0"/>
    <n v="0"/>
    <n v="0"/>
    <n v="0"/>
    <s v="Y"/>
    <n v="0"/>
    <n v="0"/>
    <n v="0"/>
    <n v="0"/>
    <n v="0"/>
    <x v="6"/>
    <m/>
    <m/>
    <m/>
    <m/>
  </r>
  <r>
    <s v="15/0182/FUL"/>
    <x v="2"/>
    <x v="0"/>
    <s v="2 Longford Close_x000d_Hampton Hill_x000d_TW12 1AB_x000d_"/>
    <s v="Extension to the side of the existing building, that will become a new 2 bedroom family dwelling."/>
    <d v="2016-03-14T00:00:00"/>
    <d v="2018-08-01T00:00:00"/>
    <x v="1"/>
    <x v="0"/>
    <m/>
    <m/>
    <n v="513256"/>
    <n v="171788"/>
    <m/>
    <m/>
    <m/>
    <m/>
    <m/>
    <m/>
    <m/>
    <m/>
    <n v="0"/>
    <m/>
    <m/>
    <n v="1"/>
    <m/>
    <m/>
    <m/>
    <m/>
    <m/>
    <n v="1"/>
    <n v="0"/>
    <n v="0"/>
    <n v="1"/>
    <n v="0"/>
    <n v="0"/>
    <n v="0"/>
    <n v="0"/>
    <n v="0"/>
    <n v="1"/>
    <m/>
    <n v="0"/>
    <n v="1"/>
    <n v="0"/>
    <n v="0"/>
    <n v="0"/>
    <n v="0"/>
    <n v="0"/>
    <n v="0"/>
    <n v="0"/>
    <n v="0"/>
    <n v="0"/>
    <n v="0"/>
    <n v="0"/>
    <x v="14"/>
    <m/>
    <m/>
    <m/>
    <m/>
  </r>
  <r>
    <s v="15/0421/FUL"/>
    <x v="1"/>
    <x v="0"/>
    <s v="17 Kings Road_x000d_Richmond_x000d__x000d_"/>
    <s v="Reversion of a Building of Townscape Merit from four self-contained flats (3x2 and 1x1 beds) to a single-family dwelling (Use Class C3: Dwelling Houses) with lower and upper ground rear extensions, external alterations to dormers, fenestration, and s"/>
    <d v="2018-03-01T00:00:00"/>
    <m/>
    <x v="1"/>
    <x v="0"/>
    <m/>
    <m/>
    <n v="518586"/>
    <n v="174575"/>
    <m/>
    <n v="1"/>
    <n v="3"/>
    <m/>
    <m/>
    <m/>
    <m/>
    <m/>
    <n v="4"/>
    <m/>
    <m/>
    <m/>
    <m/>
    <n v="1"/>
    <m/>
    <m/>
    <m/>
    <n v="1"/>
    <n v="0"/>
    <n v="-1"/>
    <n v="-3"/>
    <n v="0"/>
    <n v="1"/>
    <n v="0"/>
    <n v="0"/>
    <n v="0"/>
    <n v="-3"/>
    <m/>
    <n v="0"/>
    <n v="-3"/>
    <n v="0"/>
    <n v="0"/>
    <n v="0"/>
    <n v="0"/>
    <n v="0"/>
    <n v="0"/>
    <n v="0"/>
    <n v="0"/>
    <n v="0"/>
    <n v="0"/>
    <n v="0"/>
    <x v="12"/>
    <m/>
    <m/>
    <m/>
    <m/>
  </r>
  <r>
    <s v="15/0426/FUL"/>
    <x v="0"/>
    <x v="0"/>
    <s v="10 The Broadway_x000d_Barnes_x000d_London_x000d_SW13 0NY"/>
    <s v="Partial change of use of existing D1/D2 commercial premises via conversion of building at ground and basement levels to provide single residential unit, including external alterations and rear basement extension."/>
    <d v="2016-03-01T00:00:00"/>
    <d v="2017-06-01T00:00:00"/>
    <x v="0"/>
    <x v="0"/>
    <m/>
    <m/>
    <n v="521256"/>
    <n v="176019"/>
    <m/>
    <m/>
    <m/>
    <m/>
    <m/>
    <m/>
    <m/>
    <m/>
    <n v="0"/>
    <m/>
    <m/>
    <n v="1"/>
    <m/>
    <m/>
    <m/>
    <m/>
    <m/>
    <n v="1"/>
    <n v="0"/>
    <n v="0"/>
    <n v="1"/>
    <n v="0"/>
    <n v="0"/>
    <n v="0"/>
    <n v="0"/>
    <n v="0"/>
    <n v="1"/>
    <m/>
    <n v="1"/>
    <n v="0"/>
    <n v="0"/>
    <n v="0"/>
    <n v="0"/>
    <n v="0"/>
    <n v="0"/>
    <n v="0"/>
    <n v="0"/>
    <n v="0"/>
    <n v="0"/>
    <n v="0"/>
    <n v="0"/>
    <x v="16"/>
    <m/>
    <s v="White Hart Lane/Mortlake H"/>
    <m/>
    <m/>
  </r>
  <r>
    <s v="15/0429/FUL"/>
    <x v="3"/>
    <x v="0"/>
    <s v="1 Ham Farm Road_x000d_Ham_x000d_Richmond_x000d_TW10 5ND_x000d_"/>
    <s v="Ground floor and first floor extension to rear of existing garage to create a self-contained residential unit."/>
    <m/>
    <m/>
    <x v="2"/>
    <x v="0"/>
    <m/>
    <m/>
    <n v="517863"/>
    <n v="171889"/>
    <m/>
    <m/>
    <m/>
    <m/>
    <m/>
    <m/>
    <m/>
    <m/>
    <n v="0"/>
    <m/>
    <m/>
    <m/>
    <n v="1"/>
    <m/>
    <m/>
    <m/>
    <m/>
    <n v="1"/>
    <n v="0"/>
    <n v="0"/>
    <n v="0"/>
    <n v="1"/>
    <n v="0"/>
    <n v="0"/>
    <n v="0"/>
    <n v="0"/>
    <n v="1"/>
    <m/>
    <n v="0"/>
    <n v="0"/>
    <n v="0.5"/>
    <n v="0.5"/>
    <n v="0"/>
    <n v="0"/>
    <n v="0"/>
    <s v="Y"/>
    <n v="0"/>
    <n v="0"/>
    <n v="0"/>
    <n v="0"/>
    <n v="0"/>
    <x v="2"/>
    <m/>
    <m/>
    <m/>
    <m/>
  </r>
  <r>
    <s v="15/0547/FUL"/>
    <x v="2"/>
    <x v="0"/>
    <s v="97A - 97B High Street_x000d_Hampton Wick_x000d__x000d_"/>
    <s v="Demolition of shops and redevelopment to form 4 No self contained Residential Units"/>
    <d v="2016-10-01T00:00:00"/>
    <d v="2017-12-01T00:00:00"/>
    <x v="0"/>
    <x v="0"/>
    <m/>
    <m/>
    <n v="517388"/>
    <n v="169760"/>
    <m/>
    <m/>
    <m/>
    <m/>
    <m/>
    <m/>
    <m/>
    <m/>
    <n v="0"/>
    <m/>
    <n v="4"/>
    <m/>
    <m/>
    <m/>
    <m/>
    <m/>
    <m/>
    <n v="4"/>
    <n v="0"/>
    <n v="4"/>
    <n v="0"/>
    <n v="0"/>
    <n v="0"/>
    <n v="0"/>
    <n v="0"/>
    <n v="0"/>
    <n v="4"/>
    <m/>
    <n v="4"/>
    <n v="0"/>
    <n v="0"/>
    <n v="0"/>
    <n v="0"/>
    <n v="0"/>
    <n v="0"/>
    <n v="0"/>
    <n v="0"/>
    <n v="0"/>
    <n v="0"/>
    <n v="0"/>
    <n v="0"/>
    <x v="10"/>
    <m/>
    <s v="Hampton Wick"/>
    <m/>
    <m/>
  </r>
  <r>
    <s v="15/0588/FUL"/>
    <x v="2"/>
    <x v="0"/>
    <s v="Rear Of_x000d_70 - 74 Station Road_x000d_Hampton_x000d_TW12 2AX_x000d_"/>
    <s v="Renewal of planning permission 12/0052/FUL dated 11 May 2012 for the erection of a part single and part two-storey side extension to the existing building to provide for a two bedroom dwelling unit together with associated private amenity space, cycl"/>
    <d v="2016-04-01T00:00:00"/>
    <d v="2017-04-01T00:00:00"/>
    <x v="0"/>
    <x v="0"/>
    <m/>
    <m/>
    <n v="513727"/>
    <n v="169746"/>
    <m/>
    <m/>
    <m/>
    <m/>
    <m/>
    <m/>
    <m/>
    <m/>
    <n v="0"/>
    <m/>
    <m/>
    <n v="1"/>
    <m/>
    <m/>
    <m/>
    <m/>
    <m/>
    <n v="1"/>
    <n v="0"/>
    <n v="0"/>
    <n v="1"/>
    <n v="0"/>
    <n v="0"/>
    <n v="0"/>
    <n v="0"/>
    <n v="0"/>
    <n v="1"/>
    <m/>
    <n v="1"/>
    <n v="0"/>
    <n v="0"/>
    <n v="0"/>
    <n v="0"/>
    <n v="0"/>
    <n v="0"/>
    <n v="0"/>
    <n v="0"/>
    <n v="0"/>
    <n v="0"/>
    <n v="0"/>
    <n v="0"/>
    <x v="0"/>
    <m/>
    <s v="Station Road"/>
    <m/>
    <m/>
  </r>
  <r>
    <s v="15/0591/FUL"/>
    <x v="2"/>
    <x v="0"/>
    <s v="23 Rodney Road_x000d_Twickenham_x000d_TW2 7AW_x000d_"/>
    <s v="Demolition of existing garden sheds and creation of a new two bedroom house adjoining No.23 Rodney Road."/>
    <m/>
    <m/>
    <x v="2"/>
    <x v="1"/>
    <m/>
    <m/>
    <n v="513235"/>
    <n v="173951"/>
    <m/>
    <m/>
    <m/>
    <m/>
    <m/>
    <m/>
    <m/>
    <m/>
    <n v="0"/>
    <m/>
    <m/>
    <n v="1"/>
    <m/>
    <m/>
    <m/>
    <m/>
    <m/>
    <n v="1"/>
    <n v="0"/>
    <n v="0"/>
    <n v="1"/>
    <n v="0"/>
    <n v="0"/>
    <n v="0"/>
    <n v="0"/>
    <n v="0"/>
    <n v="1"/>
    <m/>
    <n v="0"/>
    <n v="0"/>
    <n v="0.5"/>
    <n v="0.5"/>
    <n v="0"/>
    <n v="0"/>
    <n v="0"/>
    <s v="Y"/>
    <n v="0"/>
    <n v="0"/>
    <n v="0"/>
    <n v="0"/>
    <n v="0"/>
    <x v="17"/>
    <m/>
    <m/>
    <m/>
    <m/>
  </r>
  <r>
    <s v="15/0659/P3JPA"/>
    <x v="0"/>
    <x v="1"/>
    <s v="The Lodge_x000d_69 The Green_x000d_Twickenham_x000d_TW2 5TU_x000d_"/>
    <s v="Proposed change of use from B1(a) (Office) use to C3 Residential use (1 no. 1 bed apartments and 4 no. 2 bed apartments)"/>
    <d v="2015-05-01T00:00:00"/>
    <d v="2017-06-27T00:00:00"/>
    <x v="0"/>
    <x v="0"/>
    <n v="5"/>
    <m/>
    <n v="515269"/>
    <n v="172790"/>
    <m/>
    <m/>
    <m/>
    <m/>
    <m/>
    <m/>
    <m/>
    <m/>
    <n v="0"/>
    <m/>
    <n v="1"/>
    <n v="4"/>
    <m/>
    <m/>
    <m/>
    <m/>
    <m/>
    <n v="5"/>
    <n v="0"/>
    <n v="1"/>
    <n v="4"/>
    <n v="0"/>
    <n v="0"/>
    <n v="0"/>
    <n v="0"/>
    <n v="0"/>
    <n v="5"/>
    <m/>
    <n v="5"/>
    <n v="0"/>
    <n v="0"/>
    <n v="0"/>
    <n v="0"/>
    <n v="0"/>
    <n v="0"/>
    <n v="0"/>
    <n v="0"/>
    <n v="0"/>
    <n v="0"/>
    <n v="0"/>
    <n v="0"/>
    <x v="4"/>
    <m/>
    <m/>
    <m/>
    <m/>
  </r>
  <r>
    <s v="15/0736/FUL"/>
    <x v="1"/>
    <x v="0"/>
    <s v="10A Red Lion Street_x000d_Richmond_x000d_TW9 1RW_x000d_"/>
    <s v="Change of use from a single two bedroom flat on first and second floor to two no. one bedroom flats"/>
    <d v="2018-03-29T00:00:00"/>
    <m/>
    <x v="1"/>
    <x v="0"/>
    <m/>
    <m/>
    <n v="517868"/>
    <n v="174750"/>
    <m/>
    <m/>
    <n v="1"/>
    <m/>
    <m/>
    <m/>
    <m/>
    <m/>
    <n v="1"/>
    <m/>
    <n v="2"/>
    <m/>
    <m/>
    <m/>
    <m/>
    <m/>
    <m/>
    <n v="2"/>
    <n v="0"/>
    <n v="2"/>
    <n v="-1"/>
    <n v="0"/>
    <n v="0"/>
    <n v="0"/>
    <n v="0"/>
    <n v="0"/>
    <n v="1"/>
    <m/>
    <n v="0"/>
    <n v="1"/>
    <n v="0"/>
    <n v="0"/>
    <n v="0"/>
    <n v="0"/>
    <n v="0"/>
    <n v="0"/>
    <n v="0"/>
    <n v="0"/>
    <n v="0"/>
    <n v="0"/>
    <n v="0"/>
    <x v="12"/>
    <m/>
    <m/>
    <s v="Richmond"/>
    <m/>
  </r>
  <r>
    <s v="15/0802/FUL"/>
    <x v="2"/>
    <x v="0"/>
    <s v="Garages To Rear Of 18 To 20 Cassilis Road And_x000d_Norfolk Close_x000d_Twickenham_x000d__x000d_"/>
    <s v="Demolition of existing garages and erection of a new single storey 2 bedroom house with parking for one car."/>
    <d v="2016-12-19T00:00:00"/>
    <d v="2017-09-19T00:00:00"/>
    <x v="0"/>
    <x v="0"/>
    <m/>
    <m/>
    <n v="516789"/>
    <n v="174462"/>
    <m/>
    <m/>
    <m/>
    <m/>
    <m/>
    <m/>
    <m/>
    <m/>
    <n v="0"/>
    <m/>
    <m/>
    <n v="1"/>
    <m/>
    <m/>
    <m/>
    <m/>
    <m/>
    <n v="1"/>
    <n v="0"/>
    <n v="0"/>
    <n v="1"/>
    <n v="0"/>
    <n v="0"/>
    <n v="0"/>
    <n v="0"/>
    <n v="0"/>
    <n v="1"/>
    <m/>
    <n v="1"/>
    <n v="0"/>
    <n v="0"/>
    <n v="0"/>
    <n v="0"/>
    <n v="0"/>
    <n v="0"/>
    <n v="0"/>
    <n v="0"/>
    <n v="0"/>
    <n v="0"/>
    <n v="0"/>
    <n v="0"/>
    <x v="7"/>
    <m/>
    <m/>
    <m/>
    <m/>
  </r>
  <r>
    <s v="15/0834/FUL"/>
    <x v="2"/>
    <x v="0"/>
    <s v="48 Fourth Cross Road_x000d_Twickenham_x000d_TW2 5EL_x000d_"/>
    <s v="Demolition of Existing 3 Bedroom Bungalow and Erection Of a New 3-Bedroom Detached House."/>
    <m/>
    <m/>
    <x v="2"/>
    <x v="0"/>
    <m/>
    <m/>
    <n v="514720"/>
    <n v="172712"/>
    <m/>
    <m/>
    <m/>
    <n v="1"/>
    <m/>
    <m/>
    <m/>
    <m/>
    <n v="1"/>
    <m/>
    <m/>
    <m/>
    <n v="1"/>
    <m/>
    <m/>
    <m/>
    <m/>
    <n v="1"/>
    <n v="0"/>
    <n v="0"/>
    <n v="0"/>
    <n v="0"/>
    <n v="0"/>
    <n v="0"/>
    <n v="0"/>
    <n v="0"/>
    <n v="0"/>
    <m/>
    <n v="0"/>
    <n v="0"/>
    <n v="0"/>
    <n v="0"/>
    <n v="0"/>
    <n v="0"/>
    <n v="0"/>
    <n v="0"/>
    <n v="0"/>
    <n v="0"/>
    <n v="0"/>
    <n v="0"/>
    <n v="0"/>
    <x v="3"/>
    <m/>
    <m/>
    <m/>
    <m/>
  </r>
  <r>
    <s v="15/0853/P3JPA"/>
    <x v="0"/>
    <x v="1"/>
    <s v="116 St Margarets Road_x000d_Twickenham_x000d_TW1 2AA_x000d_"/>
    <s v="Proposed change of use for first and second floors from B1(a) Office use to C3 Residential use (2 x 1 bedroom flats)."/>
    <m/>
    <d v="2017-11-14T00:00:00"/>
    <x v="0"/>
    <x v="0"/>
    <n v="2"/>
    <m/>
    <n v="516859"/>
    <n v="174250"/>
    <m/>
    <m/>
    <m/>
    <m/>
    <m/>
    <m/>
    <m/>
    <m/>
    <n v="0"/>
    <m/>
    <n v="2"/>
    <m/>
    <m/>
    <m/>
    <m/>
    <m/>
    <m/>
    <n v="2"/>
    <n v="0"/>
    <n v="2"/>
    <n v="0"/>
    <n v="0"/>
    <n v="0"/>
    <n v="0"/>
    <n v="0"/>
    <n v="0"/>
    <n v="2"/>
    <m/>
    <n v="2"/>
    <n v="0"/>
    <n v="0"/>
    <n v="0"/>
    <n v="0"/>
    <n v="0"/>
    <n v="0"/>
    <n v="0"/>
    <n v="0"/>
    <n v="0"/>
    <n v="0"/>
    <n v="0"/>
    <n v="0"/>
    <x v="7"/>
    <m/>
    <s v="St Margarets"/>
    <m/>
    <m/>
  </r>
  <r>
    <s v="15/1135/PS192"/>
    <x v="0"/>
    <x v="0"/>
    <s v="Ground Floor_x000d_18 Water Lane_x000d_Richmond_x000d_TW9 1TJ_x000d_"/>
    <s v="Change of use from Office (B1) to residentail (C3)."/>
    <m/>
    <d v="2018-07-31T00:00:00"/>
    <x v="1"/>
    <x v="0"/>
    <m/>
    <m/>
    <n v="517679"/>
    <n v="174711"/>
    <m/>
    <m/>
    <m/>
    <m/>
    <m/>
    <m/>
    <m/>
    <m/>
    <n v="0"/>
    <m/>
    <n v="1"/>
    <m/>
    <m/>
    <m/>
    <m/>
    <m/>
    <m/>
    <n v="1"/>
    <n v="0"/>
    <n v="1"/>
    <n v="0"/>
    <n v="0"/>
    <n v="0"/>
    <n v="0"/>
    <n v="0"/>
    <n v="0"/>
    <n v="1"/>
    <m/>
    <n v="0"/>
    <n v="1"/>
    <n v="0"/>
    <n v="0"/>
    <n v="0"/>
    <n v="0"/>
    <n v="0"/>
    <n v="0"/>
    <n v="0"/>
    <n v="0"/>
    <n v="0"/>
    <n v="0"/>
    <n v="0"/>
    <x v="12"/>
    <m/>
    <m/>
    <s v="Richmond"/>
    <s v="Thames Policy Area"/>
  </r>
  <r>
    <s v="15/1214/FUL"/>
    <x v="1"/>
    <x v="0"/>
    <s v="129 Waldegrave Road_x000d_Teddington_x000d__x000d_"/>
    <s v="Ground, basement and first floor rear extensions, rear dormer/ front gable extensions and introduction of an additional self contained flat at 129 Waldegrave road"/>
    <d v="2015-05-22T00:00:00"/>
    <d v="2017-09-06T00:00:00"/>
    <x v="0"/>
    <x v="0"/>
    <m/>
    <m/>
    <n v="515693"/>
    <n v="171449"/>
    <m/>
    <n v="1"/>
    <m/>
    <m/>
    <m/>
    <m/>
    <m/>
    <m/>
    <n v="1"/>
    <m/>
    <m/>
    <n v="4"/>
    <m/>
    <m/>
    <m/>
    <m/>
    <m/>
    <n v="4"/>
    <n v="0"/>
    <n v="-1"/>
    <n v="4"/>
    <n v="0"/>
    <n v="0"/>
    <n v="0"/>
    <n v="0"/>
    <n v="0"/>
    <n v="3"/>
    <m/>
    <n v="3"/>
    <n v="0"/>
    <n v="0"/>
    <n v="0"/>
    <n v="0"/>
    <n v="0"/>
    <n v="0"/>
    <n v="0"/>
    <n v="0"/>
    <n v="0"/>
    <n v="0"/>
    <n v="0"/>
    <n v="0"/>
    <x v="6"/>
    <m/>
    <m/>
    <m/>
    <m/>
  </r>
  <r>
    <s v="15/1342/FUL"/>
    <x v="1"/>
    <x v="0"/>
    <s v="8 Cambrian Road_x000d_Richmond_x000d__x000d_"/>
    <s v="Conversion from three flats into one single dwellinghouse. Solar panels to the rear roof pitch."/>
    <m/>
    <m/>
    <x v="2"/>
    <x v="0"/>
    <m/>
    <m/>
    <n v="518700"/>
    <n v="174117"/>
    <m/>
    <n v="2"/>
    <n v="1"/>
    <m/>
    <m/>
    <m/>
    <m/>
    <m/>
    <n v="3"/>
    <m/>
    <m/>
    <m/>
    <m/>
    <n v="1"/>
    <m/>
    <m/>
    <m/>
    <n v="1"/>
    <n v="0"/>
    <n v="-2"/>
    <n v="-1"/>
    <n v="0"/>
    <n v="1"/>
    <n v="0"/>
    <n v="0"/>
    <n v="0"/>
    <n v="-2"/>
    <m/>
    <n v="0"/>
    <n v="0"/>
    <n v="-1"/>
    <n v="-1"/>
    <n v="0"/>
    <n v="0"/>
    <n v="0"/>
    <s v="Y"/>
    <n v="0"/>
    <n v="0"/>
    <n v="0"/>
    <n v="0"/>
    <n v="0"/>
    <x v="12"/>
    <m/>
    <m/>
    <m/>
    <m/>
  </r>
  <r>
    <s v="15/1397/P3JPA"/>
    <x v="0"/>
    <x v="1"/>
    <s v="38-42 Hampton Road_x000d_Teddington_x000d_TW11 0JE_x000d_"/>
    <s v="Change of use from B1 office use to C3 residential use (17 x 1 bed units (2 person), 10 x 2 bed units (3 person), 8 x 2 bed units (4 person) units (totalling 35 residential units)."/>
    <d v="2017-10-02T00:00:00"/>
    <d v="2018-05-25T00:00:00"/>
    <x v="1"/>
    <x v="0"/>
    <n v="35"/>
    <m/>
    <n v="515085"/>
    <n v="171148"/>
    <m/>
    <m/>
    <m/>
    <m/>
    <m/>
    <m/>
    <m/>
    <m/>
    <n v="0"/>
    <m/>
    <m/>
    <m/>
    <m/>
    <m/>
    <m/>
    <m/>
    <m/>
    <n v="0"/>
    <n v="0"/>
    <n v="0"/>
    <n v="0"/>
    <n v="0"/>
    <n v="0"/>
    <n v="0"/>
    <n v="0"/>
    <n v="0"/>
    <n v="35"/>
    <m/>
    <n v="0"/>
    <n v="35"/>
    <n v="0"/>
    <n v="0"/>
    <n v="0"/>
    <n v="0"/>
    <n v="0"/>
    <n v="0"/>
    <n v="0"/>
    <n v="0"/>
    <n v="0"/>
    <n v="0"/>
    <n v="0"/>
    <x v="9"/>
    <m/>
    <m/>
    <m/>
    <m/>
  </r>
  <r>
    <s v="15/1444/FUL"/>
    <x v="0"/>
    <x v="0"/>
    <s v="3 - 5 Richmond Hill_x000d_Richmond_x000d__x000d_"/>
    <s v="The reversion of the interconnected Buildings of Townscape Merit from vacant office premises (Use Class B1: Business) to residential use single-family dwelling (Use Class C3: Dwelling Houses) with external alterations and associated works."/>
    <d v="2014-12-01T00:00:00"/>
    <m/>
    <x v="1"/>
    <x v="0"/>
    <m/>
    <m/>
    <n v="517973"/>
    <n v="174455"/>
    <m/>
    <m/>
    <m/>
    <m/>
    <m/>
    <m/>
    <m/>
    <m/>
    <n v="0"/>
    <m/>
    <m/>
    <m/>
    <m/>
    <n v="1"/>
    <m/>
    <m/>
    <m/>
    <n v="1"/>
    <n v="0"/>
    <n v="0"/>
    <n v="0"/>
    <n v="0"/>
    <n v="1"/>
    <n v="0"/>
    <n v="0"/>
    <n v="0"/>
    <n v="1"/>
    <m/>
    <m/>
    <m/>
    <n v="1"/>
    <n v="0"/>
    <n v="0"/>
    <n v="0"/>
    <n v="0"/>
    <s v="Y"/>
    <n v="0"/>
    <n v="0"/>
    <n v="0"/>
    <n v="0"/>
    <n v="0"/>
    <x v="2"/>
    <m/>
    <m/>
    <m/>
    <m/>
  </r>
  <r>
    <s v="15/1485/FUL"/>
    <x v="1"/>
    <x v="0"/>
    <s v="26 St Stephens Gardens_x000d_Twickenham_x000d__x000d_"/>
    <s v="Conversion of three flats back into a single dwelling with ground floor extension and roof works"/>
    <d v="2016-02-01T00:00:00"/>
    <d v="2017-07-13T00:00:00"/>
    <x v="0"/>
    <x v="0"/>
    <m/>
    <m/>
    <n v="517161"/>
    <n v="174045"/>
    <m/>
    <m/>
    <n v="3"/>
    <m/>
    <m/>
    <m/>
    <m/>
    <m/>
    <n v="3"/>
    <m/>
    <m/>
    <m/>
    <m/>
    <n v="1"/>
    <m/>
    <m/>
    <m/>
    <n v="1"/>
    <n v="0"/>
    <n v="0"/>
    <n v="-3"/>
    <n v="0"/>
    <n v="1"/>
    <n v="0"/>
    <n v="0"/>
    <n v="0"/>
    <n v="-2"/>
    <m/>
    <n v="-2"/>
    <n v="0"/>
    <n v="0"/>
    <n v="0"/>
    <n v="0"/>
    <n v="0"/>
    <n v="0"/>
    <n v="0"/>
    <n v="0"/>
    <n v="0"/>
    <n v="0"/>
    <n v="0"/>
    <n v="0"/>
    <x v="11"/>
    <m/>
    <m/>
    <m/>
    <m/>
  </r>
  <r>
    <s v="15/1486/FUL"/>
    <x v="2"/>
    <x v="0"/>
    <s v="8 Heathside_x000d_Whitton_x000d_Hounslow_x000d_TW4 5NN_x000d_"/>
    <s v="Demolition of existing dwelling and erection of 2 No.4 bed semi-detached dwellings with associated parking and landscaping."/>
    <d v="2018-07-01T00:00:00"/>
    <m/>
    <x v="2"/>
    <x v="0"/>
    <m/>
    <m/>
    <n v="512819"/>
    <n v="173657"/>
    <m/>
    <m/>
    <n v="1"/>
    <m/>
    <m/>
    <m/>
    <m/>
    <m/>
    <n v="1"/>
    <m/>
    <m/>
    <m/>
    <m/>
    <n v="2"/>
    <m/>
    <m/>
    <m/>
    <n v="2"/>
    <n v="0"/>
    <n v="0"/>
    <n v="-1"/>
    <n v="0"/>
    <n v="2"/>
    <n v="0"/>
    <n v="0"/>
    <n v="0"/>
    <n v="1"/>
    <m/>
    <n v="0"/>
    <n v="0.5"/>
    <n v="0.5"/>
    <n v="0"/>
    <n v="0"/>
    <n v="0"/>
    <n v="0"/>
    <s v="Y"/>
    <n v="0"/>
    <n v="0"/>
    <n v="0"/>
    <n v="0"/>
    <n v="0"/>
    <x v="1"/>
    <m/>
    <m/>
    <m/>
    <m/>
  </r>
  <r>
    <s v="15/1614/FUL"/>
    <x v="1"/>
    <x v="0"/>
    <s v="12 - 13 Church Street_x000d_Twickenham_x000d__x000d_"/>
    <s v="Conversion of existing flat to 2 flats, 2 x 2 Bed, including second floor rear extension to No. 12."/>
    <d v="2016-06-14T00:00:00"/>
    <d v="2017-06-08T00:00:00"/>
    <x v="0"/>
    <x v="0"/>
    <m/>
    <m/>
    <n v="516373"/>
    <n v="173327"/>
    <m/>
    <m/>
    <m/>
    <m/>
    <n v="1"/>
    <m/>
    <m/>
    <m/>
    <n v="1"/>
    <m/>
    <m/>
    <n v="2"/>
    <m/>
    <m/>
    <m/>
    <m/>
    <m/>
    <n v="2"/>
    <n v="0"/>
    <n v="0"/>
    <n v="2"/>
    <n v="0"/>
    <n v="-1"/>
    <n v="0"/>
    <n v="0"/>
    <n v="0"/>
    <n v="1"/>
    <m/>
    <n v="1"/>
    <n v="0"/>
    <n v="0"/>
    <n v="0"/>
    <n v="0"/>
    <n v="0"/>
    <n v="0"/>
    <n v="0"/>
    <n v="0"/>
    <n v="0"/>
    <n v="0"/>
    <n v="0"/>
    <n v="0"/>
    <x v="11"/>
    <m/>
    <m/>
    <s v="Twickenham"/>
    <m/>
  </r>
  <r>
    <s v="15/1638/FUL"/>
    <x v="2"/>
    <x v="0"/>
    <s v="53 Cole Park Road_x000d_Twickenham_x000d_TW1 1HT_x000d_"/>
    <s v="Demolition of the existing dwelling and erection of 2 No.semi-detached dwellings and associated hard and soft landscaping."/>
    <d v="2018-02-01T00:00:00"/>
    <m/>
    <x v="1"/>
    <x v="0"/>
    <m/>
    <m/>
    <n v="516222"/>
    <n v="174079"/>
    <m/>
    <m/>
    <m/>
    <m/>
    <m/>
    <n v="1"/>
    <m/>
    <m/>
    <n v="1"/>
    <m/>
    <m/>
    <m/>
    <m/>
    <m/>
    <n v="2"/>
    <m/>
    <m/>
    <n v="2"/>
    <n v="0"/>
    <n v="0"/>
    <n v="0"/>
    <n v="0"/>
    <n v="0"/>
    <n v="1"/>
    <n v="0"/>
    <n v="0"/>
    <n v="1"/>
    <m/>
    <n v="0"/>
    <n v="1"/>
    <n v="0"/>
    <n v="0"/>
    <n v="0"/>
    <n v="0"/>
    <n v="0"/>
    <n v="0"/>
    <n v="0"/>
    <n v="0"/>
    <n v="0"/>
    <n v="0"/>
    <n v="0"/>
    <x v="7"/>
    <m/>
    <m/>
    <m/>
    <m/>
  </r>
  <r>
    <s v="15/1687/FUL"/>
    <x v="0"/>
    <x v="0"/>
    <s v="186 Castelnau_x000d_Barnes_x000d_London_x000d_SW13 9DH"/>
    <s v="Change of use for part of the ground floor (A1 use) shop to (C3 use) residential and single storey rear extension to create a new 1 bedroom residential dwelling."/>
    <m/>
    <m/>
    <x v="2"/>
    <x v="0"/>
    <m/>
    <m/>
    <n v="522786"/>
    <n v="177761"/>
    <m/>
    <m/>
    <m/>
    <m/>
    <m/>
    <m/>
    <m/>
    <m/>
    <n v="0"/>
    <m/>
    <n v="1"/>
    <m/>
    <m/>
    <m/>
    <m/>
    <m/>
    <m/>
    <n v="1"/>
    <n v="0"/>
    <n v="1"/>
    <n v="0"/>
    <n v="0"/>
    <n v="0"/>
    <n v="0"/>
    <n v="0"/>
    <n v="0"/>
    <n v="1"/>
    <m/>
    <n v="0"/>
    <n v="0"/>
    <n v="0.5"/>
    <n v="0.5"/>
    <n v="0"/>
    <n v="0"/>
    <n v="0"/>
    <s v="Y"/>
    <n v="0"/>
    <n v="0"/>
    <n v="0"/>
    <n v="0"/>
    <n v="0"/>
    <x v="5"/>
    <m/>
    <s v="Castelnau"/>
    <m/>
    <m/>
  </r>
  <r>
    <s v="15/1696/FUL"/>
    <x v="2"/>
    <x v="0"/>
    <s v="21A St Leonards Road_x000d_East Sheen_x000d_London_x000d_SW14 7LY_x000d_"/>
    <s v="Partial demolition and alterations to the existing building and the erection of 3 x 3-bedroom new build houses on the eastern part of the site, with associated parking and landscaping."/>
    <m/>
    <m/>
    <x v="2"/>
    <x v="0"/>
    <m/>
    <m/>
    <n v="520397"/>
    <n v="175552"/>
    <m/>
    <m/>
    <m/>
    <m/>
    <m/>
    <m/>
    <m/>
    <m/>
    <n v="0"/>
    <m/>
    <m/>
    <m/>
    <n v="3"/>
    <m/>
    <m/>
    <m/>
    <m/>
    <n v="3"/>
    <n v="0"/>
    <n v="0"/>
    <n v="0"/>
    <n v="3"/>
    <n v="0"/>
    <n v="0"/>
    <n v="0"/>
    <n v="0"/>
    <n v="3"/>
    <m/>
    <n v="0"/>
    <n v="0"/>
    <n v="1.5"/>
    <n v="1.5"/>
    <n v="0"/>
    <n v="0"/>
    <n v="0"/>
    <s v="Y"/>
    <n v="0"/>
    <n v="0"/>
    <n v="0"/>
    <n v="0"/>
    <n v="0"/>
    <x v="13"/>
    <m/>
    <m/>
    <s v="East Sheen"/>
    <m/>
  </r>
  <r>
    <s v="15/1725/FUL"/>
    <x v="3"/>
    <x v="0"/>
    <s v="2 - 6 Bardolph Road_x000d_Richmond_x000d__x000d_"/>
    <s v="Single storey mansard style roof extension to provide 8 residential units to existing office building with the provision of stair access cores and associated site works and 3 storey extension for staircases, sustainability technologies and elevation"/>
    <m/>
    <d v="2017-05-15T00:00:00"/>
    <x v="0"/>
    <x v="0"/>
    <m/>
    <m/>
    <n v="518858"/>
    <n v="175468"/>
    <m/>
    <m/>
    <m/>
    <m/>
    <m/>
    <m/>
    <m/>
    <m/>
    <n v="0"/>
    <m/>
    <n v="4"/>
    <n v="4"/>
    <m/>
    <m/>
    <m/>
    <m/>
    <m/>
    <n v="8"/>
    <n v="0"/>
    <n v="4"/>
    <n v="4"/>
    <n v="0"/>
    <n v="0"/>
    <n v="0"/>
    <n v="0"/>
    <n v="0"/>
    <n v="8"/>
    <s v="Y"/>
    <n v="8"/>
    <n v="0"/>
    <n v="0"/>
    <n v="0"/>
    <n v="0"/>
    <n v="0"/>
    <n v="0"/>
    <n v="0"/>
    <n v="0"/>
    <n v="0"/>
    <n v="0"/>
    <n v="0"/>
    <n v="0"/>
    <x v="8"/>
    <m/>
    <m/>
    <m/>
    <m/>
  </r>
  <r>
    <s v="15/1753/FUL"/>
    <x v="2"/>
    <x v="0"/>
    <s v="Prince House_x000d_116 High Street_x000d_Hampton Hill_x000d_Hampton_x000d_TW12 1NT_x000d_"/>
    <s v="Erection of a two bedroom flat at second floor level."/>
    <m/>
    <d v="2017-12-01T00:00:00"/>
    <x v="0"/>
    <x v="0"/>
    <m/>
    <m/>
    <n v="514512"/>
    <n v="171251"/>
    <m/>
    <m/>
    <m/>
    <m/>
    <m/>
    <m/>
    <m/>
    <m/>
    <n v="0"/>
    <m/>
    <m/>
    <n v="1"/>
    <m/>
    <m/>
    <m/>
    <m/>
    <m/>
    <n v="1"/>
    <n v="0"/>
    <n v="0"/>
    <n v="1"/>
    <n v="0"/>
    <n v="0"/>
    <n v="0"/>
    <n v="0"/>
    <n v="0"/>
    <n v="1"/>
    <m/>
    <n v="1"/>
    <n v="0"/>
    <n v="0"/>
    <n v="0"/>
    <n v="0"/>
    <n v="0"/>
    <n v="0"/>
    <n v="0"/>
    <n v="0"/>
    <n v="0"/>
    <n v="0"/>
    <n v="0"/>
    <n v="0"/>
    <x v="9"/>
    <m/>
    <s v="High Street"/>
    <m/>
    <m/>
  </r>
  <r>
    <s v="15/1784/FUL"/>
    <x v="1"/>
    <x v="0"/>
    <s v="5 The Crescent_x000d_Barnes_x000d_London_x000d_SW13 0NN"/>
    <s v="Change of use from 2x 1bedroom residential units to 1x 3bedroom family apartment with 2 pitched roof dormer extensions to the rear main roof"/>
    <m/>
    <m/>
    <x v="2"/>
    <x v="0"/>
    <m/>
    <m/>
    <n v="522089"/>
    <n v="176450"/>
    <m/>
    <n v="2"/>
    <m/>
    <m/>
    <m/>
    <m/>
    <m/>
    <m/>
    <n v="2"/>
    <m/>
    <m/>
    <m/>
    <n v="1"/>
    <m/>
    <m/>
    <m/>
    <m/>
    <n v="1"/>
    <n v="0"/>
    <n v="-2"/>
    <n v="0"/>
    <n v="1"/>
    <n v="0"/>
    <n v="0"/>
    <n v="0"/>
    <n v="0"/>
    <n v="-1"/>
    <m/>
    <n v="0"/>
    <n v="0"/>
    <n v="-0.5"/>
    <n v="-0.5"/>
    <n v="0"/>
    <n v="0"/>
    <n v="0"/>
    <s v="Y"/>
    <n v="0"/>
    <n v="0"/>
    <n v="0"/>
    <n v="0"/>
    <n v="0"/>
    <x v="16"/>
    <m/>
    <m/>
    <m/>
    <m/>
  </r>
  <r>
    <s v="15/1805/FUL"/>
    <x v="0"/>
    <x v="0"/>
    <s v="2 Richmond Hill_x000d_Richmond_x000d__x000d_"/>
    <s v="The reversion of a Grade II Listed Building from office premises (Use Class B1: Business) to a single-family dwelling (Use Class C3: Dwelling Houses) with external alterations and associated works."/>
    <d v="2015-10-01T00:00:00"/>
    <d v="2018-01-31T00:00:00"/>
    <x v="0"/>
    <x v="0"/>
    <m/>
    <m/>
    <n v="517968"/>
    <n v="174497"/>
    <m/>
    <m/>
    <m/>
    <m/>
    <m/>
    <m/>
    <m/>
    <m/>
    <n v="0"/>
    <m/>
    <m/>
    <m/>
    <m/>
    <n v="1"/>
    <m/>
    <m/>
    <m/>
    <n v="1"/>
    <n v="0"/>
    <n v="0"/>
    <n v="0"/>
    <n v="0"/>
    <n v="1"/>
    <n v="0"/>
    <n v="0"/>
    <n v="0"/>
    <n v="1"/>
    <m/>
    <n v="1"/>
    <n v="0"/>
    <n v="0"/>
    <n v="0"/>
    <n v="0"/>
    <n v="0"/>
    <n v="0"/>
    <n v="0"/>
    <n v="0"/>
    <n v="0"/>
    <n v="0"/>
    <n v="0"/>
    <n v="0"/>
    <x v="2"/>
    <m/>
    <m/>
    <s v="Richmond"/>
    <m/>
  </r>
  <r>
    <s v="15/1836/FUL"/>
    <x v="2"/>
    <x v="0"/>
    <s v="Land At Rear Of Latchmere Lodge_x000d_Church Road_x000d_Ham_x000d__x000d_"/>
    <s v="Proposed two bedroom house with two off-road parking spaces and enclosed garden."/>
    <d v="2016-10-03T00:00:00"/>
    <d v="2017-05-04T00:00:00"/>
    <x v="0"/>
    <x v="0"/>
    <m/>
    <m/>
    <n v="518422"/>
    <n v="171405"/>
    <m/>
    <m/>
    <m/>
    <m/>
    <m/>
    <m/>
    <m/>
    <m/>
    <n v="0"/>
    <m/>
    <m/>
    <n v="1"/>
    <m/>
    <m/>
    <m/>
    <m/>
    <m/>
    <n v="1"/>
    <n v="0"/>
    <n v="0"/>
    <n v="1"/>
    <n v="0"/>
    <n v="0"/>
    <n v="0"/>
    <n v="0"/>
    <n v="0"/>
    <n v="1"/>
    <m/>
    <n v="1"/>
    <n v="0"/>
    <n v="0"/>
    <n v="0"/>
    <n v="0"/>
    <n v="0"/>
    <n v="0"/>
    <n v="0"/>
    <n v="0"/>
    <n v="0"/>
    <n v="0"/>
    <n v="0"/>
    <n v="0"/>
    <x v="2"/>
    <m/>
    <m/>
    <m/>
    <m/>
  </r>
  <r>
    <s v="15/1881/P3JPA"/>
    <x v="0"/>
    <x v="1"/>
    <s v="Shanklin House_x000d_70 Sheen Road_x000d_Richmond_x000d_TW9 1UF_x000d_"/>
    <s v="Change of use of 1st and 2nd floors from B1 (office) use to 1 x 2 bed dwelling unit (C3) use."/>
    <m/>
    <m/>
    <x v="2"/>
    <x v="0"/>
    <n v="1"/>
    <m/>
    <n v="518392"/>
    <n v="175032"/>
    <m/>
    <m/>
    <m/>
    <m/>
    <m/>
    <m/>
    <m/>
    <m/>
    <n v="0"/>
    <m/>
    <m/>
    <m/>
    <m/>
    <m/>
    <m/>
    <m/>
    <m/>
    <n v="0"/>
    <n v="0"/>
    <n v="0"/>
    <n v="0"/>
    <n v="0"/>
    <n v="0"/>
    <n v="0"/>
    <n v="0"/>
    <n v="0"/>
    <n v="1"/>
    <m/>
    <n v="0"/>
    <n v="0"/>
    <n v="0.5"/>
    <n v="0.5"/>
    <n v="0"/>
    <n v="0"/>
    <n v="0"/>
    <s v="Y"/>
    <n v="0"/>
    <n v="0"/>
    <n v="0"/>
    <n v="0"/>
    <n v="0"/>
    <x v="12"/>
    <m/>
    <s v="Sheen Road"/>
    <m/>
    <m/>
  </r>
  <r>
    <s v="15/1884/FUL"/>
    <x v="3"/>
    <x v="0"/>
    <s v="1 Victoria Villas_x000d_Richmond_x000d_TW9 2GW"/>
    <s v="Erection of a single storey extension at fourth floor level on top of the existing building to provide 3 self contained flats."/>
    <m/>
    <d v="2017-08-30T00:00:00"/>
    <x v="0"/>
    <x v="0"/>
    <m/>
    <m/>
    <n v="518794"/>
    <n v="175433"/>
    <m/>
    <m/>
    <m/>
    <m/>
    <m/>
    <m/>
    <m/>
    <m/>
    <n v="0"/>
    <m/>
    <n v="2"/>
    <n v="1"/>
    <m/>
    <m/>
    <m/>
    <m/>
    <m/>
    <n v="3"/>
    <n v="0"/>
    <n v="2"/>
    <n v="1"/>
    <n v="0"/>
    <n v="0"/>
    <n v="0"/>
    <n v="0"/>
    <n v="0"/>
    <n v="3"/>
    <m/>
    <n v="3"/>
    <n v="0"/>
    <n v="0"/>
    <n v="0"/>
    <n v="0"/>
    <n v="0"/>
    <n v="0"/>
    <n v="0"/>
    <n v="0"/>
    <n v="0"/>
    <n v="0"/>
    <n v="0"/>
    <n v="0"/>
    <x v="8"/>
    <m/>
    <m/>
    <m/>
    <m/>
  </r>
  <r>
    <s v="15/1904/FUL"/>
    <x v="1"/>
    <x v="0"/>
    <s v="59 Lonsdale Road_x000d_Barnes_x000d_London_x000d_SW13 9JR_x000d_"/>
    <s v="Reunification of two flats into a single dwelling."/>
    <m/>
    <m/>
    <x v="2"/>
    <x v="0"/>
    <m/>
    <m/>
    <n v="522253"/>
    <n v="177766"/>
    <m/>
    <m/>
    <n v="1"/>
    <n v="1"/>
    <m/>
    <m/>
    <m/>
    <m/>
    <n v="2"/>
    <m/>
    <m/>
    <m/>
    <m/>
    <n v="1"/>
    <m/>
    <m/>
    <m/>
    <n v="1"/>
    <n v="0"/>
    <n v="0"/>
    <n v="-1"/>
    <n v="-1"/>
    <n v="1"/>
    <n v="0"/>
    <n v="0"/>
    <n v="0"/>
    <n v="-1"/>
    <m/>
    <n v="0"/>
    <n v="0"/>
    <n v="-0.5"/>
    <n v="-0.5"/>
    <n v="0"/>
    <n v="0"/>
    <n v="0"/>
    <s v="Y"/>
    <n v="0"/>
    <n v="0"/>
    <n v="0"/>
    <n v="0"/>
    <n v="0"/>
    <x v="5"/>
    <m/>
    <m/>
    <m/>
    <m/>
  </r>
  <r>
    <s v="15/1932/P3JPA"/>
    <x v="0"/>
    <x v="1"/>
    <s v="52 - 54 Glentham Road_x000d_Barnes_x000d_London_x000d_SW13 9JJ_x000d_"/>
    <s v="Change of use from Office (B1a) to a single class C3 dwelling house"/>
    <d v="2015-11-01T00:00:00"/>
    <d v="2017-06-15T00:00:00"/>
    <x v="0"/>
    <x v="0"/>
    <n v="1"/>
    <m/>
    <n v="522590"/>
    <n v="177884"/>
    <m/>
    <m/>
    <m/>
    <m/>
    <m/>
    <m/>
    <m/>
    <m/>
    <n v="0"/>
    <m/>
    <m/>
    <m/>
    <m/>
    <m/>
    <n v="1"/>
    <m/>
    <m/>
    <n v="1"/>
    <n v="0"/>
    <n v="0"/>
    <n v="0"/>
    <n v="0"/>
    <n v="0"/>
    <n v="1"/>
    <n v="0"/>
    <n v="0"/>
    <n v="1"/>
    <m/>
    <n v="1"/>
    <n v="0"/>
    <n v="0"/>
    <n v="0"/>
    <n v="0"/>
    <n v="0"/>
    <n v="0"/>
    <n v="0"/>
    <n v="0"/>
    <n v="0"/>
    <n v="0"/>
    <n v="0"/>
    <n v="0"/>
    <x v="5"/>
    <m/>
    <m/>
    <m/>
    <m/>
  </r>
  <r>
    <s v="15/1949/FUL"/>
    <x v="1"/>
    <x v="0"/>
    <s v="1A Glebe Cottages_x000d_Twickenham Road_x000d_Hanworth_x000d_Feltham_x000d_TW13 6HG_x000d_"/>
    <s v="Proposed two storey side and single storey rear extension and conversion of the property into 2 No. 2 bedroom flats with associated front parking, refuse and cycle storage.  Construction of a rear outbuilding for residential use ancillary to the firs"/>
    <d v="2016-10-01T00:00:00"/>
    <d v="2017-11-01T00:00:00"/>
    <x v="0"/>
    <x v="0"/>
    <m/>
    <m/>
    <n v="513106"/>
    <n v="172165"/>
    <m/>
    <m/>
    <m/>
    <n v="1"/>
    <m/>
    <m/>
    <m/>
    <m/>
    <n v="1"/>
    <m/>
    <n v="2"/>
    <m/>
    <m/>
    <m/>
    <m/>
    <m/>
    <m/>
    <n v="2"/>
    <n v="0"/>
    <n v="2"/>
    <n v="0"/>
    <n v="-1"/>
    <n v="0"/>
    <n v="0"/>
    <n v="0"/>
    <n v="0"/>
    <n v="1"/>
    <m/>
    <n v="1"/>
    <n v="0"/>
    <n v="0"/>
    <n v="0"/>
    <n v="0"/>
    <n v="0"/>
    <n v="0"/>
    <n v="0"/>
    <n v="0"/>
    <n v="0"/>
    <n v="0"/>
    <n v="0"/>
    <n v="0"/>
    <x v="3"/>
    <m/>
    <m/>
    <m/>
    <m/>
  </r>
  <r>
    <s v="15/1968/FUL"/>
    <x v="3"/>
    <x v="0"/>
    <s v="Land Rear Of_x000d_70 - 76 Station Road_x000d_Hampton_x000d__x000d_"/>
    <s v="Renewal of planning permission 12/2084/FUL dated 15 October 2012 for the extension and alteration to the roof of No. 76d involving changes to the fenestration and the insertion of dormer windows and roof lights to create a one bedroom self-contained"/>
    <d v="2016-05-14T00:00:00"/>
    <d v="2017-04-01T00:00:00"/>
    <x v="0"/>
    <x v="0"/>
    <m/>
    <m/>
    <n v="513733"/>
    <n v="169743"/>
    <m/>
    <m/>
    <m/>
    <m/>
    <m/>
    <m/>
    <m/>
    <m/>
    <n v="0"/>
    <m/>
    <n v="1"/>
    <m/>
    <m/>
    <m/>
    <m/>
    <m/>
    <m/>
    <n v="1"/>
    <n v="0"/>
    <n v="1"/>
    <n v="0"/>
    <n v="0"/>
    <n v="0"/>
    <n v="0"/>
    <n v="0"/>
    <n v="0"/>
    <n v="1"/>
    <m/>
    <n v="1"/>
    <n v="0"/>
    <n v="0"/>
    <n v="0"/>
    <n v="0"/>
    <n v="0"/>
    <n v="0"/>
    <n v="0"/>
    <n v="0"/>
    <n v="0"/>
    <n v="0"/>
    <n v="0"/>
    <n v="0"/>
    <x v="0"/>
    <m/>
    <s v="Station Road"/>
    <m/>
    <m/>
  </r>
  <r>
    <s v="15/2207/GPD15"/>
    <x v="0"/>
    <x v="1"/>
    <s v="20A London Road_x000d_Twickenham_x000d_TW1 3RR_x000d_"/>
    <s v="Change of use from office use (B1a) to residential use (C3) to create 2 flats."/>
    <m/>
    <d v="2017-04-07T00:00:00"/>
    <x v="0"/>
    <x v="0"/>
    <n v="2"/>
    <m/>
    <n v="516259"/>
    <n v="173377"/>
    <m/>
    <m/>
    <m/>
    <m/>
    <m/>
    <m/>
    <m/>
    <m/>
    <n v="0"/>
    <m/>
    <n v="1"/>
    <n v="1"/>
    <m/>
    <m/>
    <m/>
    <m/>
    <m/>
    <n v="2"/>
    <n v="0"/>
    <n v="1"/>
    <n v="1"/>
    <n v="0"/>
    <n v="0"/>
    <n v="0"/>
    <n v="0"/>
    <n v="0"/>
    <n v="2"/>
    <m/>
    <n v="2"/>
    <n v="0"/>
    <n v="0"/>
    <n v="0"/>
    <n v="0"/>
    <n v="0"/>
    <n v="0"/>
    <n v="0"/>
    <n v="0"/>
    <n v="0"/>
    <n v="0"/>
    <n v="0"/>
    <n v="0"/>
    <x v="11"/>
    <m/>
    <m/>
    <s v="Twickenham"/>
    <m/>
  </r>
  <r>
    <s v="15/2268/GPD15"/>
    <x v="0"/>
    <x v="1"/>
    <s v="19 - 21 High Street_x000d_Whitton_x000d_Twickenham_x000d_TW2 7LB_x000d_"/>
    <s v="Change of use from B1 offices to C3 residential."/>
    <d v="2016-07-21T00:00:00"/>
    <d v="2017-05-16T00:00:00"/>
    <x v="0"/>
    <x v="0"/>
    <n v="2"/>
    <m/>
    <n v="514204"/>
    <n v="173884"/>
    <m/>
    <m/>
    <m/>
    <m/>
    <m/>
    <m/>
    <m/>
    <m/>
    <n v="0"/>
    <m/>
    <m/>
    <n v="2"/>
    <m/>
    <m/>
    <m/>
    <m/>
    <m/>
    <n v="2"/>
    <n v="0"/>
    <n v="0"/>
    <n v="2"/>
    <n v="0"/>
    <n v="0"/>
    <n v="0"/>
    <n v="0"/>
    <n v="0"/>
    <n v="2"/>
    <m/>
    <n v="2"/>
    <n v="0"/>
    <n v="0"/>
    <n v="0"/>
    <n v="0"/>
    <n v="0"/>
    <n v="0"/>
    <n v="0"/>
    <n v="0"/>
    <n v="0"/>
    <n v="0"/>
    <n v="0"/>
    <n v="0"/>
    <x v="17"/>
    <m/>
    <m/>
    <s v="Whitton"/>
    <m/>
  </r>
  <r>
    <s v="15/2318/FUL"/>
    <x v="0"/>
    <x v="0"/>
    <s v="27 Friars Stile Road_x000d_Richmond_x000d_TW10 6NH_x000d_"/>
    <s v="Change of use from dentist surgery to residential."/>
    <d v="2016-04-01T00:00:00"/>
    <d v="2017-06-14T00:00:00"/>
    <x v="0"/>
    <x v="0"/>
    <m/>
    <m/>
    <n v="518451"/>
    <n v="174379"/>
    <m/>
    <m/>
    <m/>
    <m/>
    <m/>
    <m/>
    <m/>
    <m/>
    <n v="0"/>
    <m/>
    <m/>
    <n v="1"/>
    <m/>
    <m/>
    <m/>
    <m/>
    <m/>
    <n v="1"/>
    <n v="0"/>
    <n v="0"/>
    <n v="1"/>
    <n v="0"/>
    <n v="0"/>
    <n v="0"/>
    <n v="0"/>
    <n v="0"/>
    <n v="1"/>
    <m/>
    <n v="1"/>
    <n v="0"/>
    <n v="0"/>
    <n v="0"/>
    <n v="0"/>
    <n v="0"/>
    <n v="0"/>
    <n v="0"/>
    <n v="0"/>
    <n v="0"/>
    <n v="0"/>
    <n v="0"/>
    <n v="0"/>
    <x v="12"/>
    <m/>
    <m/>
    <m/>
    <m/>
  </r>
  <r>
    <s v="15/2342/FUL"/>
    <x v="2"/>
    <x v="0"/>
    <s v="27 Popes Grove_x000d_Twickenham_x000d_TW1 4JZ_x000d_"/>
    <s v="Proposed new dwellinghouse to replace existing."/>
    <m/>
    <d v="2017-06-30T00:00:00"/>
    <x v="0"/>
    <x v="0"/>
    <m/>
    <m/>
    <n v="515567"/>
    <n v="172744"/>
    <m/>
    <m/>
    <m/>
    <n v="1"/>
    <m/>
    <m/>
    <m/>
    <m/>
    <n v="1"/>
    <m/>
    <m/>
    <m/>
    <m/>
    <n v="1"/>
    <m/>
    <m/>
    <m/>
    <n v="1"/>
    <n v="0"/>
    <n v="0"/>
    <n v="0"/>
    <n v="-1"/>
    <n v="1"/>
    <n v="0"/>
    <n v="0"/>
    <n v="0"/>
    <n v="0"/>
    <m/>
    <n v="0"/>
    <n v="0"/>
    <n v="0"/>
    <n v="0"/>
    <n v="0"/>
    <n v="0"/>
    <n v="0"/>
    <n v="0"/>
    <n v="0"/>
    <n v="0"/>
    <n v="0"/>
    <n v="0"/>
    <n v="0"/>
    <x v="4"/>
    <m/>
    <m/>
    <m/>
    <m/>
  </r>
  <r>
    <s v="15/2377/FUL"/>
    <x v="2"/>
    <x v="0"/>
    <s v="6 Manor Gardens_x000d_Hampton_x000d_TW12 2TU_x000d_"/>
    <s v="Two houses together with driveway access and landscpaing"/>
    <d v="2016-11-01T00:00:00"/>
    <d v="2017-09-29T00:00:00"/>
    <x v="0"/>
    <x v="0"/>
    <m/>
    <m/>
    <n v="514094"/>
    <n v="170156"/>
    <m/>
    <m/>
    <m/>
    <m/>
    <n v="1"/>
    <m/>
    <m/>
    <m/>
    <n v="1"/>
    <m/>
    <m/>
    <m/>
    <m/>
    <n v="2"/>
    <m/>
    <m/>
    <m/>
    <n v="2"/>
    <n v="0"/>
    <n v="0"/>
    <n v="0"/>
    <n v="0"/>
    <n v="1"/>
    <n v="0"/>
    <n v="0"/>
    <n v="0"/>
    <n v="1"/>
    <m/>
    <n v="1"/>
    <n v="0"/>
    <n v="0"/>
    <n v="0"/>
    <n v="0"/>
    <n v="0"/>
    <n v="0"/>
    <n v="0"/>
    <n v="0"/>
    <n v="0"/>
    <n v="0"/>
    <n v="0"/>
    <n v="0"/>
    <x v="0"/>
    <m/>
    <m/>
    <m/>
    <m/>
  </r>
  <r>
    <s v="15/2407/FUL"/>
    <x v="2"/>
    <x v="0"/>
    <s v="Car Park Adjacent To Number_x000d_23 Holly Road_x000d_Twickenham_x000d__x000d_"/>
    <s v="Erection of a pair of 2-storey semi-detached 1-bed cottages with car parking, cycle and refuse/recycling storage."/>
    <d v="2016-06-14T00:00:00"/>
    <d v="2017-09-15T00:00:00"/>
    <x v="0"/>
    <x v="0"/>
    <m/>
    <m/>
    <n v="516199"/>
    <n v="173320"/>
    <m/>
    <m/>
    <m/>
    <m/>
    <m/>
    <m/>
    <m/>
    <m/>
    <n v="0"/>
    <m/>
    <n v="2"/>
    <m/>
    <m/>
    <m/>
    <m/>
    <m/>
    <m/>
    <n v="2"/>
    <n v="0"/>
    <n v="2"/>
    <n v="0"/>
    <n v="0"/>
    <n v="0"/>
    <n v="0"/>
    <n v="0"/>
    <n v="0"/>
    <n v="2"/>
    <m/>
    <n v="2"/>
    <n v="0"/>
    <n v="0"/>
    <n v="0"/>
    <n v="0"/>
    <n v="0"/>
    <n v="0"/>
    <n v="0"/>
    <n v="0"/>
    <n v="0"/>
    <n v="0"/>
    <n v="0"/>
    <n v="0"/>
    <x v="11"/>
    <m/>
    <m/>
    <s v="Twickenham"/>
    <m/>
  </r>
  <r>
    <s v="15/2440/VRC"/>
    <x v="2"/>
    <x v="0"/>
    <s v="11 Sandycombe Road_x000d_Richmond_x000d_TW9 2EP_x000d_"/>
    <s v="Variation of condition 2 of application 08/4792/FUL to allow for amendments including:_x000d_- Introduction of clerestory windows to eastern elevation of office building;_x000d_- 2 Conservation rooflights added to front (western) elevation of residential buildin"/>
    <d v="2018-04-01T00:00:00"/>
    <m/>
    <x v="2"/>
    <x v="0"/>
    <m/>
    <m/>
    <n v="519022"/>
    <n v="175824"/>
    <m/>
    <m/>
    <m/>
    <m/>
    <m/>
    <m/>
    <m/>
    <m/>
    <n v="0"/>
    <m/>
    <m/>
    <n v="4"/>
    <m/>
    <m/>
    <m/>
    <m/>
    <m/>
    <n v="4"/>
    <n v="0"/>
    <n v="0"/>
    <n v="4"/>
    <n v="0"/>
    <n v="0"/>
    <n v="0"/>
    <n v="0"/>
    <n v="0"/>
    <n v="4"/>
    <m/>
    <n v="0"/>
    <n v="2"/>
    <n v="2"/>
    <n v="0"/>
    <n v="0"/>
    <n v="0"/>
    <n v="0"/>
    <s v="Y"/>
    <n v="0"/>
    <n v="0"/>
    <n v="0"/>
    <n v="0"/>
    <n v="0"/>
    <x v="15"/>
    <m/>
    <m/>
    <m/>
    <m/>
  </r>
  <r>
    <s v="15/2452/FUL"/>
    <x v="2"/>
    <x v="0"/>
    <s v="77 - 79 Richmond Road_x000d_Twickenham_x000d__x000d_"/>
    <s v="Refurbishment and Extension of existing dwelling - No 79 Richmond Road; Demolition of existing shop and associated office, storage - No 77 Richmond Road; Erection of new single storey B1/D1 employment unit; Erection of new detached 3 Bed Family Unit."/>
    <d v="2016-05-12T00:00:00"/>
    <m/>
    <x v="1"/>
    <x v="0"/>
    <m/>
    <m/>
    <n v="516657"/>
    <n v="173659"/>
    <m/>
    <m/>
    <m/>
    <m/>
    <m/>
    <m/>
    <m/>
    <m/>
    <n v="0"/>
    <m/>
    <m/>
    <m/>
    <n v="1"/>
    <m/>
    <m/>
    <m/>
    <m/>
    <n v="1"/>
    <n v="0"/>
    <n v="0"/>
    <n v="0"/>
    <n v="1"/>
    <n v="0"/>
    <n v="0"/>
    <n v="0"/>
    <n v="0"/>
    <n v="1"/>
    <m/>
    <n v="0"/>
    <n v="1"/>
    <n v="0"/>
    <n v="0"/>
    <n v="0"/>
    <n v="0"/>
    <n v="0"/>
    <n v="0"/>
    <n v="0"/>
    <n v="0"/>
    <n v="0"/>
    <n v="0"/>
    <n v="0"/>
    <x v="11"/>
    <m/>
    <m/>
    <m/>
    <m/>
  </r>
  <r>
    <s v="15/2746/GPD15"/>
    <x v="0"/>
    <x v="0"/>
    <s v="Burnham House_x000d_4 Archer Mews_x000d_Hampton Hill_x000d_Hampton_x000d_TW12 1RN_x000d_"/>
    <s v="Change of use from B1a (office use) to C3 residential use (3 units)"/>
    <d v="2016-07-14T00:00:00"/>
    <d v="2017-04-01T00:00:00"/>
    <x v="0"/>
    <x v="0"/>
    <n v="3"/>
    <m/>
    <n v="514304"/>
    <n v="170984"/>
    <m/>
    <m/>
    <m/>
    <m/>
    <m/>
    <m/>
    <m/>
    <m/>
    <n v="0"/>
    <m/>
    <n v="1"/>
    <n v="1"/>
    <n v="1"/>
    <m/>
    <m/>
    <m/>
    <m/>
    <n v="3"/>
    <n v="0"/>
    <n v="1"/>
    <n v="1"/>
    <n v="1"/>
    <n v="0"/>
    <n v="0"/>
    <n v="0"/>
    <n v="0"/>
    <n v="3"/>
    <m/>
    <n v="3"/>
    <n v="0"/>
    <n v="0"/>
    <n v="0"/>
    <n v="0"/>
    <n v="0"/>
    <n v="0"/>
    <n v="0"/>
    <n v="0"/>
    <n v="0"/>
    <n v="0"/>
    <n v="0"/>
    <n v="0"/>
    <x v="9"/>
    <m/>
    <m/>
    <m/>
    <m/>
  </r>
  <r>
    <s v="15/2757/FUL"/>
    <x v="2"/>
    <x v="0"/>
    <s v="Land Adjacent To 32_x000d_Bexhill Road_x000d_East Sheen_x000d_London_x000d__x000d_"/>
    <s v="Erection of a single two-bedroom house and the demolition of three lock-up garages."/>
    <d v="2018-03-01T00:00:00"/>
    <m/>
    <x v="1"/>
    <x v="0"/>
    <m/>
    <m/>
    <n v="520254"/>
    <n v="175724"/>
    <m/>
    <m/>
    <m/>
    <m/>
    <m/>
    <m/>
    <m/>
    <m/>
    <n v="0"/>
    <m/>
    <m/>
    <n v="1"/>
    <m/>
    <m/>
    <m/>
    <m/>
    <m/>
    <n v="1"/>
    <n v="0"/>
    <n v="0"/>
    <n v="1"/>
    <n v="0"/>
    <n v="0"/>
    <n v="0"/>
    <n v="0"/>
    <n v="0"/>
    <n v="1"/>
    <m/>
    <n v="0"/>
    <n v="1"/>
    <n v="0"/>
    <n v="0"/>
    <n v="0"/>
    <n v="0"/>
    <n v="0"/>
    <n v="0"/>
    <n v="0"/>
    <n v="0"/>
    <n v="0"/>
    <n v="0"/>
    <n v="0"/>
    <x v="13"/>
    <m/>
    <m/>
    <m/>
    <m/>
  </r>
  <r>
    <s v="15/2854/FUL"/>
    <x v="2"/>
    <x v="0"/>
    <s v="Garages At_x000d_Riverside Drive_x000d_Ham_x000d__x000d_"/>
    <s v="Demolition of a row of 18 garages; Proposed to construct two two-bedroom Wheelchair Bungalows; Provision of two car parking spaces."/>
    <m/>
    <m/>
    <x v="2"/>
    <x v="1"/>
    <m/>
    <m/>
    <n v="517050"/>
    <n v="172680"/>
    <m/>
    <m/>
    <m/>
    <m/>
    <m/>
    <m/>
    <m/>
    <m/>
    <n v="0"/>
    <m/>
    <m/>
    <n v="2"/>
    <m/>
    <m/>
    <m/>
    <m/>
    <m/>
    <n v="2"/>
    <n v="0"/>
    <n v="0"/>
    <n v="2"/>
    <n v="0"/>
    <n v="0"/>
    <n v="0"/>
    <n v="0"/>
    <n v="0"/>
    <n v="2"/>
    <m/>
    <n v="0"/>
    <n v="0"/>
    <n v="1"/>
    <n v="1"/>
    <n v="0"/>
    <n v="0"/>
    <n v="0"/>
    <s v="Y"/>
    <n v="0"/>
    <n v="0"/>
    <n v="0"/>
    <n v="0"/>
    <n v="0"/>
    <x v="2"/>
    <m/>
    <m/>
    <m/>
    <m/>
  </r>
  <r>
    <s v="15/2855/FUL"/>
    <x v="2"/>
    <x v="0"/>
    <s v="Garages At_x000d_Maguire Drive_x000d_Ham_x000d__x000d_"/>
    <s v="Demolition of 20 garages in two rows; Construction of two three-bedroom houses"/>
    <m/>
    <m/>
    <x v="2"/>
    <x v="1"/>
    <m/>
    <m/>
    <n v="517476"/>
    <n v="171658"/>
    <m/>
    <m/>
    <m/>
    <m/>
    <m/>
    <m/>
    <m/>
    <m/>
    <n v="0"/>
    <m/>
    <m/>
    <m/>
    <n v="2"/>
    <m/>
    <m/>
    <m/>
    <m/>
    <n v="2"/>
    <n v="0"/>
    <n v="0"/>
    <n v="0"/>
    <n v="2"/>
    <n v="0"/>
    <n v="0"/>
    <n v="0"/>
    <n v="0"/>
    <n v="2"/>
    <m/>
    <n v="0"/>
    <n v="0"/>
    <n v="1"/>
    <n v="1"/>
    <n v="0"/>
    <n v="0"/>
    <n v="0"/>
    <s v="Y"/>
    <n v="0"/>
    <n v="0"/>
    <n v="0"/>
    <n v="0"/>
    <n v="0"/>
    <x v="2"/>
    <m/>
    <m/>
    <m/>
    <m/>
  </r>
  <r>
    <s v="15/2857/FUL"/>
    <x v="2"/>
    <x v="0"/>
    <s v="Garages At_x000d_Clifford Road_x000d_Petersham_x000d__x000d_"/>
    <s v="Removal of 26 garages; Creation of 3 two storey three-bedroom houses. Provision of 11 parking spaces in a shared surface courtyard"/>
    <m/>
    <m/>
    <x v="2"/>
    <x v="1"/>
    <m/>
    <m/>
    <n v="517848"/>
    <n v="172830"/>
    <m/>
    <m/>
    <m/>
    <m/>
    <m/>
    <m/>
    <m/>
    <m/>
    <n v="0"/>
    <m/>
    <m/>
    <m/>
    <n v="3"/>
    <m/>
    <m/>
    <m/>
    <m/>
    <n v="3"/>
    <n v="0"/>
    <n v="0"/>
    <n v="0"/>
    <n v="3"/>
    <n v="0"/>
    <n v="0"/>
    <n v="0"/>
    <n v="0"/>
    <n v="3"/>
    <m/>
    <n v="0"/>
    <n v="0"/>
    <n v="1.5"/>
    <n v="1.5"/>
    <n v="0"/>
    <n v="0"/>
    <n v="0"/>
    <s v="Y"/>
    <n v="0"/>
    <n v="0"/>
    <n v="0"/>
    <n v="0"/>
    <n v="0"/>
    <x v="2"/>
    <m/>
    <m/>
    <m/>
    <m/>
  </r>
  <r>
    <s v="15/2904/FUL"/>
    <x v="0"/>
    <x v="0"/>
    <s v="1 London Road_x000d_Twickenham_x000d_TW1 3SX_x000d_"/>
    <s v="Conversion of A2 office space at the upper levels to 2 no. self-contained flats with access to the rear of the building."/>
    <m/>
    <m/>
    <x v="2"/>
    <x v="0"/>
    <m/>
    <m/>
    <n v="516260"/>
    <n v="173296"/>
    <m/>
    <m/>
    <m/>
    <m/>
    <m/>
    <m/>
    <m/>
    <m/>
    <n v="0"/>
    <m/>
    <n v="1"/>
    <n v="1"/>
    <m/>
    <m/>
    <m/>
    <m/>
    <m/>
    <n v="2"/>
    <n v="0"/>
    <n v="1"/>
    <n v="1"/>
    <n v="0"/>
    <n v="0"/>
    <n v="0"/>
    <n v="0"/>
    <n v="0"/>
    <n v="2"/>
    <m/>
    <n v="0"/>
    <n v="0"/>
    <n v="1"/>
    <n v="1"/>
    <n v="0"/>
    <n v="0"/>
    <n v="0"/>
    <s v="Y"/>
    <n v="0"/>
    <n v="0"/>
    <n v="0"/>
    <n v="0"/>
    <n v="0"/>
    <x v="11"/>
    <m/>
    <m/>
    <s v="Twickenham"/>
    <m/>
  </r>
  <r>
    <s v="15/2911/FUL"/>
    <x v="2"/>
    <x v="0"/>
    <s v="17A Tower Road_x000d_Twickenham_x000d_TW1 4PD"/>
    <s v="Demolition of existing single family dwelling and creation of new replacement single family dwelling."/>
    <m/>
    <m/>
    <x v="2"/>
    <x v="0"/>
    <m/>
    <m/>
    <n v="515807"/>
    <n v="172452"/>
    <m/>
    <m/>
    <n v="1"/>
    <m/>
    <m/>
    <m/>
    <m/>
    <m/>
    <n v="1"/>
    <m/>
    <m/>
    <m/>
    <n v="1"/>
    <m/>
    <m/>
    <m/>
    <m/>
    <n v="1"/>
    <n v="0"/>
    <n v="0"/>
    <n v="-1"/>
    <n v="1"/>
    <n v="0"/>
    <n v="0"/>
    <n v="0"/>
    <n v="0"/>
    <n v="0"/>
    <m/>
    <n v="0"/>
    <n v="0"/>
    <n v="0"/>
    <n v="0"/>
    <n v="0"/>
    <n v="0"/>
    <n v="0"/>
    <n v="0"/>
    <n v="0"/>
    <n v="0"/>
    <n v="0"/>
    <n v="0"/>
    <n v="0"/>
    <x v="4"/>
    <m/>
    <m/>
    <m/>
    <m/>
  </r>
  <r>
    <s v="15/2975/FUL"/>
    <x v="0"/>
    <x v="0"/>
    <s v="14 King Street_x000d_Twickenham_x000d_TW1 3SN_x000d_"/>
    <s v="Erection of new pitched roof and conversion of upper floors over existing retail use to form 1no self-contained flat. Single storey rear extension to form additional flat. New shop front."/>
    <m/>
    <d v="2017-10-16T00:00:00"/>
    <x v="0"/>
    <x v="0"/>
    <m/>
    <m/>
    <n v="516248"/>
    <n v="173265"/>
    <m/>
    <m/>
    <m/>
    <m/>
    <m/>
    <m/>
    <m/>
    <m/>
    <n v="0"/>
    <m/>
    <n v="1"/>
    <n v="1"/>
    <m/>
    <m/>
    <m/>
    <m/>
    <m/>
    <n v="2"/>
    <n v="0"/>
    <n v="1"/>
    <n v="1"/>
    <n v="0"/>
    <n v="0"/>
    <n v="0"/>
    <n v="0"/>
    <n v="0"/>
    <n v="2"/>
    <m/>
    <n v="2"/>
    <n v="0"/>
    <n v="0"/>
    <n v="0"/>
    <n v="0"/>
    <n v="0"/>
    <n v="0"/>
    <n v="0"/>
    <n v="0"/>
    <n v="0"/>
    <n v="0"/>
    <n v="0"/>
    <n v="0"/>
    <x v="11"/>
    <m/>
    <m/>
    <s v="Twickenham"/>
    <m/>
  </r>
  <r>
    <s v="15/3062/FUL"/>
    <x v="1"/>
    <x v="0"/>
    <s v="20A Red Lion Street_x000d_Richmond_x000d_TW9 1RW_x000d_"/>
    <s v="Subdivision of existing flat to create an additional unit and infill of void and new roof"/>
    <m/>
    <d v="2018-06-29T00:00:00"/>
    <x v="1"/>
    <x v="0"/>
    <m/>
    <m/>
    <n v="517894"/>
    <n v="174757"/>
    <m/>
    <m/>
    <m/>
    <n v="1"/>
    <m/>
    <m/>
    <m/>
    <m/>
    <n v="1"/>
    <m/>
    <n v="2"/>
    <m/>
    <m/>
    <m/>
    <m/>
    <m/>
    <m/>
    <n v="2"/>
    <n v="0"/>
    <n v="2"/>
    <n v="0"/>
    <n v="-1"/>
    <n v="0"/>
    <n v="0"/>
    <n v="0"/>
    <n v="0"/>
    <n v="1"/>
    <m/>
    <n v="0"/>
    <n v="1"/>
    <n v="0"/>
    <n v="0"/>
    <n v="0"/>
    <n v="0"/>
    <n v="0"/>
    <n v="0"/>
    <n v="0"/>
    <n v="0"/>
    <n v="0"/>
    <n v="0"/>
    <n v="0"/>
    <x v="12"/>
    <m/>
    <m/>
    <s v="Richmond"/>
    <m/>
  </r>
  <r>
    <s v="15/3072/FUL"/>
    <x v="0"/>
    <x v="0"/>
    <s v="Christ Church_x000d_Station Road_x000d_Teddington_x000d__x000d_"/>
    <s v="Conversion, extension and alteration of the existing church building to provide for 6 x 2 bedroom flats over four levels together with 6 off-street car parking spaces, motorcycle parking, garden amenity areas and refuse, recycling and cycle parking a"/>
    <d v="2018-03-01T00:00:00"/>
    <m/>
    <x v="1"/>
    <x v="0"/>
    <m/>
    <m/>
    <n v="516013"/>
    <n v="171023"/>
    <m/>
    <m/>
    <m/>
    <m/>
    <m/>
    <m/>
    <m/>
    <m/>
    <n v="0"/>
    <m/>
    <m/>
    <n v="6"/>
    <m/>
    <m/>
    <m/>
    <m/>
    <m/>
    <n v="6"/>
    <n v="0"/>
    <n v="0"/>
    <n v="6"/>
    <n v="0"/>
    <n v="0"/>
    <n v="0"/>
    <n v="0"/>
    <n v="0"/>
    <n v="6"/>
    <m/>
    <n v="0"/>
    <n v="3"/>
    <n v="3"/>
    <n v="0"/>
    <n v="0"/>
    <n v="0"/>
    <n v="0"/>
    <s v="Y"/>
    <n v="0"/>
    <n v="0"/>
    <n v="0"/>
    <n v="0"/>
    <n v="0"/>
    <x v="6"/>
    <m/>
    <m/>
    <m/>
    <m/>
  </r>
  <r>
    <s v="15/3183/FUL"/>
    <x v="1"/>
    <x v="0"/>
    <s v="5A And 5B Upper Lodge Mews_x000d_Bushy Park_x000d_Hampton Hill_x000d__x000d_"/>
    <s v="Conversion of existing lower ground floor property and existing upper first floor property (5a and 5b) into one dwelling space and single storey rear extension"/>
    <m/>
    <m/>
    <x v="2"/>
    <x v="0"/>
    <m/>
    <m/>
    <n v="514482"/>
    <n v="170638"/>
    <m/>
    <n v="1"/>
    <m/>
    <n v="1"/>
    <m/>
    <m/>
    <m/>
    <m/>
    <n v="2"/>
    <m/>
    <m/>
    <m/>
    <m/>
    <n v="1"/>
    <m/>
    <m/>
    <m/>
    <n v="1"/>
    <n v="0"/>
    <n v="-1"/>
    <n v="0"/>
    <n v="-1"/>
    <n v="1"/>
    <n v="0"/>
    <n v="0"/>
    <n v="0"/>
    <n v="-1"/>
    <m/>
    <n v="0"/>
    <n v="0"/>
    <n v="-0.5"/>
    <n v="-0.5"/>
    <n v="0"/>
    <n v="0"/>
    <n v="0"/>
    <s v="Y"/>
    <n v="0"/>
    <n v="0"/>
    <n v="0"/>
    <n v="0"/>
    <n v="0"/>
    <x v="9"/>
    <m/>
    <m/>
    <m/>
    <m/>
  </r>
  <r>
    <s v="15/3184/GPD15"/>
    <x v="0"/>
    <x v="1"/>
    <s v="31 Hampton Road_x000d_Twickenham_x000d_TW2 5QE_x000d_"/>
    <s v="Proposed change of use from B1(a) Office use to C3 Residential use (1 flat)."/>
    <m/>
    <m/>
    <x v="2"/>
    <x v="0"/>
    <n v="1"/>
    <m/>
    <n v="515147"/>
    <n v="172702"/>
    <m/>
    <m/>
    <m/>
    <m/>
    <m/>
    <m/>
    <m/>
    <m/>
    <n v="0"/>
    <m/>
    <m/>
    <m/>
    <m/>
    <m/>
    <m/>
    <m/>
    <m/>
    <n v="0"/>
    <n v="0"/>
    <n v="0"/>
    <n v="0"/>
    <n v="0"/>
    <n v="0"/>
    <n v="0"/>
    <n v="0"/>
    <n v="0"/>
    <n v="1"/>
    <m/>
    <n v="0"/>
    <n v="0"/>
    <n v="0.5"/>
    <n v="0.5"/>
    <n v="0"/>
    <n v="0"/>
    <n v="0"/>
    <s v="Y"/>
    <n v="0"/>
    <n v="0"/>
    <n v="0"/>
    <n v="0"/>
    <n v="0"/>
    <x v="4"/>
    <m/>
    <s v="Hampton Road"/>
    <m/>
    <m/>
  </r>
  <r>
    <s v="15/3256/GPD15"/>
    <x v="0"/>
    <x v="1"/>
    <s v="1D Becketts Place_x000d_Hampton Wick_x000d__x000d_"/>
    <s v="Change of use of B1 office to C3 residential use of ground and mezzanine floors (2 x 1 bed flats at ground floor level, 1 x 1 bed flat at first floor level)"/>
    <d v="2018-04-14T00:00:00"/>
    <d v="2018-10-01T00:00:00"/>
    <x v="2"/>
    <x v="0"/>
    <n v="3"/>
    <m/>
    <n v="517622"/>
    <n v="169605"/>
    <m/>
    <m/>
    <m/>
    <m/>
    <m/>
    <m/>
    <m/>
    <m/>
    <n v="0"/>
    <m/>
    <m/>
    <m/>
    <m/>
    <m/>
    <m/>
    <m/>
    <m/>
    <n v="0"/>
    <n v="0"/>
    <n v="0"/>
    <n v="0"/>
    <n v="0"/>
    <n v="0"/>
    <n v="0"/>
    <n v="0"/>
    <n v="0"/>
    <n v="3"/>
    <m/>
    <n v="0"/>
    <n v="3"/>
    <n v="0"/>
    <n v="0"/>
    <n v="0"/>
    <n v="0"/>
    <n v="0"/>
    <n v="0"/>
    <n v="0"/>
    <n v="0"/>
    <n v="0"/>
    <n v="0"/>
    <n v="0"/>
    <x v="10"/>
    <m/>
    <s v="Hampton Wick"/>
    <m/>
    <s v="Thames Policy Area"/>
  </r>
  <r>
    <s v="15/3394/FUL"/>
    <x v="3"/>
    <x v="0"/>
    <s v="Wick House_x000d_10 Station Road_x000d_Hampton Wick_x000d__x000d_"/>
    <s v="Erection of new mansard roof to accommodate 2 new self contained flats, new lift shaft, new bin stores."/>
    <m/>
    <m/>
    <x v="2"/>
    <x v="0"/>
    <m/>
    <m/>
    <n v="517543"/>
    <n v="169767"/>
    <m/>
    <m/>
    <m/>
    <m/>
    <m/>
    <m/>
    <m/>
    <m/>
    <n v="0"/>
    <m/>
    <m/>
    <n v="2"/>
    <m/>
    <m/>
    <m/>
    <m/>
    <m/>
    <n v="2"/>
    <n v="0"/>
    <n v="0"/>
    <n v="2"/>
    <n v="0"/>
    <n v="0"/>
    <n v="0"/>
    <n v="0"/>
    <n v="0"/>
    <n v="2"/>
    <m/>
    <n v="0"/>
    <n v="0"/>
    <n v="0.66666666666666663"/>
    <n v="0.66666666666666663"/>
    <n v="0.66666666666666663"/>
    <n v="0"/>
    <n v="0"/>
    <s v="Y"/>
    <n v="0"/>
    <n v="0"/>
    <n v="0"/>
    <n v="0"/>
    <n v="0"/>
    <x v="10"/>
    <m/>
    <m/>
    <m/>
    <m/>
  </r>
  <r>
    <s v="15/3424/FUL"/>
    <x v="2"/>
    <x v="0"/>
    <s v="South Corner_x000d_Upper Ham Road_x000d_Ham_x000d_Richmond_x000d_TW10 5LA_x000d_"/>
    <s v="Erection of detached house and garage following demolition of existing house and garage."/>
    <d v="2017-02-01T00:00:00"/>
    <d v="2017-12-01T00:00:00"/>
    <x v="0"/>
    <x v="0"/>
    <m/>
    <m/>
    <n v="517861"/>
    <n v="171792"/>
    <m/>
    <m/>
    <m/>
    <m/>
    <n v="1"/>
    <m/>
    <m/>
    <m/>
    <n v="1"/>
    <m/>
    <m/>
    <m/>
    <n v="1"/>
    <m/>
    <m/>
    <m/>
    <m/>
    <n v="1"/>
    <n v="0"/>
    <n v="0"/>
    <n v="0"/>
    <n v="1"/>
    <n v="-1"/>
    <n v="0"/>
    <n v="0"/>
    <n v="0"/>
    <n v="0"/>
    <m/>
    <n v="0"/>
    <n v="0"/>
    <n v="0"/>
    <n v="0"/>
    <n v="0"/>
    <n v="0"/>
    <n v="0"/>
    <n v="0"/>
    <n v="0"/>
    <n v="0"/>
    <n v="0"/>
    <n v="0"/>
    <n v="0"/>
    <x v="2"/>
    <m/>
    <m/>
    <m/>
    <m/>
  </r>
  <r>
    <s v="15/3424/FUL"/>
    <x v="2"/>
    <x v="0"/>
    <s v="South Corner_x000d_Upper Ham Road_x000d_Ham_x000d_Richmond_x000d_TW10 5LA_x000d_"/>
    <s v="Erection of detached house and garage following demolition of existing house and garage."/>
    <d v="2017-02-01T00:00:00"/>
    <m/>
    <x v="1"/>
    <x v="0"/>
    <m/>
    <m/>
    <n v="517861"/>
    <n v="171792"/>
    <m/>
    <m/>
    <m/>
    <m/>
    <n v="1"/>
    <m/>
    <m/>
    <m/>
    <n v="1"/>
    <m/>
    <m/>
    <m/>
    <m/>
    <n v="1"/>
    <m/>
    <m/>
    <m/>
    <n v="1"/>
    <n v="0"/>
    <n v="0"/>
    <n v="0"/>
    <n v="0"/>
    <n v="0"/>
    <n v="0"/>
    <n v="0"/>
    <n v="0"/>
    <n v="0"/>
    <m/>
    <n v="0"/>
    <n v="0"/>
    <n v="0"/>
    <n v="0"/>
    <n v="0"/>
    <n v="0"/>
    <n v="0"/>
    <n v="0"/>
    <n v="0"/>
    <n v="0"/>
    <n v="0"/>
    <n v="0"/>
    <n v="0"/>
    <x v="2"/>
    <m/>
    <m/>
    <m/>
    <m/>
  </r>
  <r>
    <s v="15/3496/GPD15"/>
    <x v="0"/>
    <x v="1"/>
    <s v="Vision House_x000d_3 Dee Road_x000d_Richmond_x000d__x000d_"/>
    <s v="Change of use of first floor from offices (B1) to residential (C3)."/>
    <m/>
    <d v="2017-12-13T00:00:00"/>
    <x v="0"/>
    <x v="0"/>
    <n v="2"/>
    <m/>
    <n v="518757"/>
    <n v="175368"/>
    <m/>
    <m/>
    <m/>
    <m/>
    <m/>
    <m/>
    <m/>
    <m/>
    <n v="0"/>
    <n v="1"/>
    <n v="1"/>
    <m/>
    <m/>
    <m/>
    <m/>
    <m/>
    <m/>
    <n v="2"/>
    <n v="1"/>
    <n v="1"/>
    <n v="0"/>
    <n v="0"/>
    <n v="0"/>
    <n v="0"/>
    <n v="0"/>
    <n v="0"/>
    <n v="2"/>
    <m/>
    <n v="2"/>
    <n v="0"/>
    <n v="0"/>
    <n v="0"/>
    <n v="0"/>
    <n v="0"/>
    <n v="0"/>
    <n v="0"/>
    <n v="0"/>
    <n v="0"/>
    <n v="0"/>
    <n v="0"/>
    <n v="0"/>
    <x v="8"/>
    <m/>
    <m/>
    <m/>
    <m/>
  </r>
  <r>
    <s v="15/3522/FUL"/>
    <x v="2"/>
    <x v="0"/>
    <s v="20 Sixth Cross Road_x000d_Twickenham_x000d_TW2 5PB_x000d_"/>
    <s v="Demolition of existing garage and conservatory to rear of No. 20.  Erection of a part 2 storey, part single storey 2 bedroom dwelling house adjoining No. 20 . Construction of a single storey rear extension, roof alterations and installation of 2 dorm"/>
    <m/>
    <m/>
    <x v="2"/>
    <x v="1"/>
    <m/>
    <m/>
    <n v="514619"/>
    <n v="172123"/>
    <m/>
    <m/>
    <m/>
    <m/>
    <m/>
    <m/>
    <m/>
    <m/>
    <n v="0"/>
    <m/>
    <m/>
    <n v="1"/>
    <m/>
    <m/>
    <m/>
    <m/>
    <m/>
    <n v="1"/>
    <n v="0"/>
    <n v="0"/>
    <n v="1"/>
    <n v="0"/>
    <n v="0"/>
    <n v="0"/>
    <n v="0"/>
    <n v="0"/>
    <n v="1"/>
    <m/>
    <n v="0"/>
    <n v="0"/>
    <n v="0.33333333333333331"/>
    <n v="0.33333333333333331"/>
    <n v="0.33333333333333331"/>
    <n v="0"/>
    <n v="0"/>
    <s v="Y"/>
    <n v="0"/>
    <n v="0"/>
    <n v="0"/>
    <n v="0"/>
    <n v="0"/>
    <x v="3"/>
    <m/>
    <m/>
    <m/>
    <m/>
  </r>
  <r>
    <s v="15/3545/GPD15"/>
    <x v="0"/>
    <x v="1"/>
    <s v="10 - 12 Priests Bridge_x000d_East Sheen_x000d_London_x000d_SW15 5JE"/>
    <s v="Change of use from B1(a) office use to C3 residential use (1 no. unit)."/>
    <d v="2017-01-01T00:00:00"/>
    <d v="2017-08-14T00:00:00"/>
    <x v="0"/>
    <x v="0"/>
    <n v="1"/>
    <m/>
    <n v="521542"/>
    <n v="175519"/>
    <m/>
    <m/>
    <m/>
    <m/>
    <m/>
    <m/>
    <m/>
    <m/>
    <n v="0"/>
    <m/>
    <m/>
    <m/>
    <n v="1"/>
    <m/>
    <m/>
    <m/>
    <m/>
    <n v="1"/>
    <n v="0"/>
    <n v="0"/>
    <n v="0"/>
    <n v="1"/>
    <n v="0"/>
    <n v="0"/>
    <n v="0"/>
    <n v="0"/>
    <n v="1"/>
    <m/>
    <n v="1"/>
    <n v="0"/>
    <n v="0"/>
    <n v="0"/>
    <n v="0"/>
    <n v="0"/>
    <n v="0"/>
    <n v="0"/>
    <n v="0"/>
    <n v="0"/>
    <n v="0"/>
    <n v="0"/>
    <n v="0"/>
    <x v="16"/>
    <m/>
    <m/>
    <m/>
    <m/>
  </r>
  <r>
    <s v="15/3641/GPD15"/>
    <x v="0"/>
    <x v="1"/>
    <s v="Barnes Delivery Office_x000d_Station Road_x000d_Barnes_x000d_London_x000d__x000d_"/>
    <s v="Change of use of part of first floor level from B1(a) office use to C3 residential use to form one self contained apartment."/>
    <m/>
    <m/>
    <x v="2"/>
    <x v="0"/>
    <n v="1"/>
    <m/>
    <n v="521868"/>
    <n v="176267"/>
    <m/>
    <m/>
    <m/>
    <m/>
    <m/>
    <m/>
    <m/>
    <m/>
    <n v="0"/>
    <m/>
    <m/>
    <m/>
    <m/>
    <m/>
    <m/>
    <m/>
    <m/>
    <n v="0"/>
    <n v="0"/>
    <n v="0"/>
    <n v="0"/>
    <n v="0"/>
    <n v="0"/>
    <n v="0"/>
    <n v="0"/>
    <n v="0"/>
    <n v="1"/>
    <m/>
    <n v="0"/>
    <n v="0"/>
    <n v="0.33333333333333331"/>
    <n v="0.33333333333333331"/>
    <n v="0.33333333333333331"/>
    <n v="0"/>
    <n v="0"/>
    <s v="Y"/>
    <n v="0"/>
    <n v="0"/>
    <n v="0"/>
    <n v="0"/>
    <n v="0"/>
    <x v="16"/>
    <m/>
    <m/>
    <m/>
    <m/>
  </r>
  <r>
    <s v="15/3654/PS192"/>
    <x v="0"/>
    <x v="0"/>
    <s v="341 Upper Richmond Road West_x000d_East Sheen_x000d_London_x000d_SW14 8QN_x000d_"/>
    <s v="Change of use of the first floor to 2 No. flats."/>
    <m/>
    <m/>
    <x v="2"/>
    <x v="0"/>
    <m/>
    <m/>
    <n v="520601"/>
    <n v="175400"/>
    <m/>
    <m/>
    <m/>
    <m/>
    <m/>
    <m/>
    <m/>
    <m/>
    <n v="0"/>
    <m/>
    <m/>
    <n v="2"/>
    <m/>
    <m/>
    <m/>
    <m/>
    <m/>
    <n v="2"/>
    <n v="0"/>
    <n v="0"/>
    <n v="2"/>
    <n v="0"/>
    <n v="0"/>
    <n v="0"/>
    <n v="0"/>
    <n v="0"/>
    <n v="2"/>
    <m/>
    <n v="0"/>
    <n v="0"/>
    <n v="0.66666666666666663"/>
    <n v="0.66666666666666663"/>
    <n v="0.66666666666666663"/>
    <n v="0"/>
    <n v="0"/>
    <s v="Y"/>
    <n v="0"/>
    <n v="0"/>
    <n v="0"/>
    <n v="0"/>
    <n v="0"/>
    <x v="13"/>
    <m/>
    <m/>
    <s v="East Sheen"/>
    <m/>
  </r>
  <r>
    <s v="15/3691/FUL"/>
    <x v="0"/>
    <x v="0"/>
    <s v="6 Old Lodge Place_x000d_Twickenham_x000d_TW1 1RQ_x000d_"/>
    <s v="Change of use of third floor of existing unit from office to residential to provide 1 x 1 bed 1 person flat."/>
    <m/>
    <d v="2017-07-01T00:00:00"/>
    <x v="0"/>
    <x v="0"/>
    <m/>
    <m/>
    <n v="516849"/>
    <n v="174326"/>
    <m/>
    <m/>
    <m/>
    <m/>
    <m/>
    <m/>
    <m/>
    <m/>
    <n v="0"/>
    <m/>
    <n v="1"/>
    <m/>
    <m/>
    <m/>
    <m/>
    <m/>
    <m/>
    <n v="1"/>
    <n v="0"/>
    <n v="1"/>
    <n v="0"/>
    <n v="0"/>
    <n v="0"/>
    <n v="0"/>
    <n v="0"/>
    <n v="0"/>
    <n v="1"/>
    <m/>
    <n v="1"/>
    <n v="0"/>
    <n v="0"/>
    <n v="0"/>
    <n v="0"/>
    <n v="0"/>
    <n v="0"/>
    <n v="0"/>
    <n v="0"/>
    <n v="0"/>
    <n v="0"/>
    <n v="0"/>
    <n v="0"/>
    <x v="7"/>
    <m/>
    <s v="St Margarets"/>
    <m/>
    <m/>
  </r>
  <r>
    <s v="15/3804/FUL"/>
    <x v="1"/>
    <x v="0"/>
    <s v="10 Cambrian Road_x000d_Richmond_x000d__x000d_"/>
    <s v="Reversion from three flats into one single dwellinghouse. Solar panels to the rear roof pitch. Storage enclosure to front garden."/>
    <m/>
    <m/>
    <x v="2"/>
    <x v="0"/>
    <m/>
    <m/>
    <n v="518706"/>
    <n v="174114"/>
    <m/>
    <n v="1"/>
    <n v="1"/>
    <m/>
    <m/>
    <m/>
    <m/>
    <m/>
    <n v="2"/>
    <m/>
    <m/>
    <m/>
    <m/>
    <n v="1"/>
    <m/>
    <m/>
    <m/>
    <n v="1"/>
    <n v="0"/>
    <n v="-1"/>
    <n v="-1"/>
    <n v="0"/>
    <n v="1"/>
    <n v="0"/>
    <n v="0"/>
    <n v="0"/>
    <n v="-1"/>
    <m/>
    <n v="0"/>
    <n v="0"/>
    <n v="-0.33333333333333331"/>
    <n v="-0.33333333333333331"/>
    <n v="-0.33333333333333331"/>
    <n v="0"/>
    <n v="0"/>
    <s v="Y"/>
    <n v="0"/>
    <n v="0"/>
    <n v="0"/>
    <n v="0"/>
    <n v="0"/>
    <x v="12"/>
    <m/>
    <m/>
    <m/>
    <m/>
  </r>
  <r>
    <s v="15/4229/FUL"/>
    <x v="2"/>
    <x v="0"/>
    <s v="33 Denbigh Gardens_x000d_Richmond_x000d_TW10 6EL_x000d_"/>
    <s v="Demolition of existing 5 bedroom detached house and construction of new detached house on the same site."/>
    <d v="2016-03-13T00:00:00"/>
    <d v="2017-07-31T00:00:00"/>
    <x v="0"/>
    <x v="0"/>
    <m/>
    <m/>
    <n v="518840"/>
    <n v="174795"/>
    <m/>
    <m/>
    <m/>
    <m/>
    <n v="1"/>
    <m/>
    <m/>
    <m/>
    <n v="1"/>
    <m/>
    <m/>
    <m/>
    <m/>
    <n v="1"/>
    <m/>
    <m/>
    <m/>
    <n v="1"/>
    <n v="0"/>
    <n v="0"/>
    <n v="0"/>
    <n v="0"/>
    <n v="0"/>
    <n v="0"/>
    <n v="0"/>
    <n v="0"/>
    <n v="0"/>
    <m/>
    <n v="0"/>
    <n v="0"/>
    <n v="0"/>
    <n v="0"/>
    <n v="0"/>
    <n v="0"/>
    <n v="0"/>
    <n v="0"/>
    <n v="0"/>
    <n v="0"/>
    <n v="0"/>
    <n v="0"/>
    <n v="0"/>
    <x v="12"/>
    <m/>
    <m/>
    <m/>
    <m/>
  </r>
  <r>
    <s v="15/4230/FUL"/>
    <x v="3"/>
    <x v="0"/>
    <s v="The Bungalow_x000d_Beresford Court_x000d_Park Road_x000d_Twickenham_x000d_TW1 2PU_x000d_"/>
    <s v="Extension to existing Bungalow to convert into 1No. Studio Flat &amp; 1No. 1 Bedroom Flat."/>
    <d v="2017-06-05T00:00:00"/>
    <m/>
    <x v="1"/>
    <x v="0"/>
    <m/>
    <m/>
    <n v="517353"/>
    <n v="174325"/>
    <m/>
    <m/>
    <n v="1"/>
    <m/>
    <m/>
    <m/>
    <m/>
    <m/>
    <n v="1"/>
    <m/>
    <n v="1"/>
    <m/>
    <m/>
    <m/>
    <m/>
    <m/>
    <m/>
    <n v="1"/>
    <n v="0"/>
    <n v="1"/>
    <n v="-1"/>
    <n v="0"/>
    <n v="0"/>
    <n v="0"/>
    <n v="0"/>
    <n v="0"/>
    <n v="0"/>
    <m/>
    <n v="0"/>
    <n v="0"/>
    <n v="0"/>
    <n v="0"/>
    <n v="0"/>
    <n v="0"/>
    <n v="0"/>
    <n v="0"/>
    <n v="0"/>
    <n v="0"/>
    <n v="0"/>
    <n v="0"/>
    <n v="0"/>
    <x v="11"/>
    <m/>
    <m/>
    <m/>
    <m/>
  </r>
  <r>
    <s v="15/4255/GPD15"/>
    <x v="0"/>
    <x v="1"/>
    <s v="Albion House_x000d_Colne Road_x000d_Twickenham_x000d_TW2 6QL_x000d_"/>
    <s v="Proposed change of use from B1(A) (Office) use to C3 (Residential) use to create 3No. dwellings (2No. 1-bed flats and 1No. 2-bed flat) with asociated internal parking facilities (3No. car spaces with car turntable), bin and cycle storage."/>
    <d v="2016-07-01T00:00:00"/>
    <m/>
    <x v="1"/>
    <x v="0"/>
    <n v="3"/>
    <m/>
    <n v="515383"/>
    <n v="173139"/>
    <m/>
    <m/>
    <m/>
    <m/>
    <m/>
    <m/>
    <m/>
    <m/>
    <n v="0"/>
    <m/>
    <m/>
    <m/>
    <m/>
    <m/>
    <m/>
    <m/>
    <m/>
    <n v="0"/>
    <n v="0"/>
    <n v="0"/>
    <n v="0"/>
    <n v="0"/>
    <n v="0"/>
    <n v="0"/>
    <n v="0"/>
    <n v="0"/>
    <n v="3"/>
    <m/>
    <n v="0"/>
    <n v="0"/>
    <n v="1"/>
    <n v="1"/>
    <n v="1"/>
    <n v="0"/>
    <n v="0"/>
    <s v="Y"/>
    <n v="0"/>
    <n v="0"/>
    <n v="0"/>
    <n v="0"/>
    <n v="0"/>
    <x v="4"/>
    <m/>
    <m/>
    <m/>
    <m/>
  </r>
  <r>
    <s v="15/4257/FUL"/>
    <x v="1"/>
    <x v="0"/>
    <s v="13 Rectory Road_x000d_Barnes_x000d_London_x000d_SW13 0DU"/>
    <s v="Re-unification of two flats into a single house."/>
    <d v="2016-02-18T00:00:00"/>
    <m/>
    <x v="1"/>
    <x v="0"/>
    <m/>
    <m/>
    <n v="522332"/>
    <n v="176284"/>
    <m/>
    <n v="1"/>
    <m/>
    <n v="1"/>
    <m/>
    <m/>
    <m/>
    <m/>
    <n v="2"/>
    <m/>
    <m/>
    <m/>
    <m/>
    <n v="1"/>
    <m/>
    <m/>
    <m/>
    <n v="1"/>
    <n v="0"/>
    <n v="-1"/>
    <n v="0"/>
    <n v="-1"/>
    <n v="1"/>
    <n v="0"/>
    <n v="0"/>
    <n v="0"/>
    <n v="-1"/>
    <m/>
    <n v="0"/>
    <n v="0"/>
    <n v="-0.33333333333333331"/>
    <n v="-0.33333333333333331"/>
    <n v="-0.33333333333333331"/>
    <n v="0"/>
    <n v="0"/>
    <s v="Y"/>
    <n v="0"/>
    <n v="0"/>
    <n v="0"/>
    <n v="0"/>
    <n v="0"/>
    <x v="5"/>
    <m/>
    <m/>
    <m/>
    <m/>
  </r>
  <r>
    <s v="15/4280/FUL"/>
    <x v="1"/>
    <x v="0"/>
    <s v="1 Bloxham Crescent_x000d_Hampton_x000d_TW12 2QF_x000d_"/>
    <s v="Conversion of an existing residential 3 bed property into two x 2 bed properties and two storey side extension with formation of new vehiclar access."/>
    <m/>
    <m/>
    <x v="2"/>
    <x v="0"/>
    <m/>
    <m/>
    <n v="513068"/>
    <n v="169904"/>
    <m/>
    <m/>
    <m/>
    <n v="1"/>
    <m/>
    <m/>
    <m/>
    <m/>
    <n v="1"/>
    <m/>
    <m/>
    <n v="2"/>
    <m/>
    <m/>
    <m/>
    <m/>
    <m/>
    <n v="2"/>
    <n v="0"/>
    <n v="0"/>
    <n v="2"/>
    <n v="-1"/>
    <n v="0"/>
    <n v="0"/>
    <n v="0"/>
    <n v="0"/>
    <n v="1"/>
    <m/>
    <n v="0"/>
    <n v="0"/>
    <n v="0.33333333333333331"/>
    <n v="0.33333333333333331"/>
    <n v="0.33333333333333331"/>
    <n v="0"/>
    <n v="0"/>
    <s v="Y"/>
    <n v="0"/>
    <n v="0"/>
    <n v="0"/>
    <n v="0"/>
    <n v="0"/>
    <x v="0"/>
    <m/>
    <m/>
    <m/>
    <m/>
  </r>
  <r>
    <s v="15/4281/GPD15"/>
    <x v="0"/>
    <x v="1"/>
    <s v="31 Wick Road_x000d_Teddington_x000d_TW11 9DN_x000d_"/>
    <s v="Change of use of office building (B1) to 4 bed family dwelling (C3)."/>
    <m/>
    <m/>
    <x v="2"/>
    <x v="0"/>
    <n v="1"/>
    <m/>
    <n v="517033"/>
    <n v="170116"/>
    <m/>
    <m/>
    <m/>
    <m/>
    <m/>
    <m/>
    <m/>
    <m/>
    <n v="0"/>
    <m/>
    <m/>
    <m/>
    <m/>
    <m/>
    <m/>
    <m/>
    <m/>
    <n v="0"/>
    <n v="0"/>
    <n v="0"/>
    <n v="0"/>
    <n v="0"/>
    <n v="0"/>
    <n v="0"/>
    <n v="0"/>
    <n v="0"/>
    <n v="1"/>
    <m/>
    <n v="0"/>
    <n v="0"/>
    <n v="0.33333333333333331"/>
    <n v="0.33333333333333331"/>
    <n v="0.33333333333333331"/>
    <n v="0"/>
    <n v="0"/>
    <s v="Y"/>
    <n v="0"/>
    <n v="0"/>
    <n v="0"/>
    <n v="0"/>
    <n v="0"/>
    <x v="10"/>
    <m/>
    <m/>
    <m/>
    <m/>
  </r>
  <r>
    <s v="15/4306/FUL"/>
    <x v="1"/>
    <x v="0"/>
    <s v="24 Haggard Road_x000d_Twickenham_x000d__x000d_"/>
    <s v="Reversion of a two bedroom flat and a one bedroom flat back to a three bedroom family dwelling house."/>
    <d v="2017-02-10T00:00:00"/>
    <d v="2017-05-09T00:00:00"/>
    <x v="0"/>
    <x v="0"/>
    <m/>
    <m/>
    <n v="516570"/>
    <n v="173745"/>
    <m/>
    <n v="1"/>
    <n v="1"/>
    <m/>
    <m/>
    <m/>
    <m/>
    <m/>
    <n v="2"/>
    <m/>
    <m/>
    <m/>
    <n v="1"/>
    <m/>
    <m/>
    <m/>
    <m/>
    <n v="1"/>
    <n v="0"/>
    <n v="-1"/>
    <n v="-1"/>
    <n v="1"/>
    <n v="0"/>
    <n v="0"/>
    <n v="0"/>
    <n v="0"/>
    <n v="-1"/>
    <m/>
    <n v="-1"/>
    <n v="0"/>
    <n v="0"/>
    <n v="0"/>
    <n v="0"/>
    <n v="0"/>
    <n v="0"/>
    <n v="0"/>
    <n v="0"/>
    <n v="0"/>
    <n v="0"/>
    <n v="0"/>
    <n v="0"/>
    <x v="11"/>
    <m/>
    <m/>
    <m/>
    <m/>
  </r>
  <r>
    <s v="15/4337/FUL"/>
    <x v="2"/>
    <x v="0"/>
    <s v="27 Grove Terrace_x000d_Teddington_x000d_TW11 8AU_x000d_"/>
    <s v="Construction of detached house with amenity space and off street car parking following removal of trees &amp; part removal/ replacement of boundary fence."/>
    <m/>
    <d v="2018-08-31T00:00:00"/>
    <x v="1"/>
    <x v="0"/>
    <m/>
    <m/>
    <n v="516231"/>
    <n v="171721"/>
    <m/>
    <m/>
    <m/>
    <m/>
    <m/>
    <m/>
    <m/>
    <m/>
    <n v="0"/>
    <m/>
    <n v="1"/>
    <m/>
    <m/>
    <m/>
    <m/>
    <m/>
    <m/>
    <n v="1"/>
    <n v="0"/>
    <n v="1"/>
    <n v="0"/>
    <n v="0"/>
    <n v="0"/>
    <n v="0"/>
    <n v="0"/>
    <n v="0"/>
    <n v="1"/>
    <m/>
    <n v="0"/>
    <n v="1"/>
    <n v="0"/>
    <n v="0"/>
    <n v="0"/>
    <n v="0"/>
    <n v="0"/>
    <n v="0"/>
    <n v="0"/>
    <n v="0"/>
    <n v="0"/>
    <n v="0"/>
    <n v="0"/>
    <x v="6"/>
    <m/>
    <m/>
    <m/>
    <m/>
  </r>
  <r>
    <s v="15/4390/GPD15"/>
    <x v="0"/>
    <x v="1"/>
    <s v="16 - 18 Crown Road_x000d_Twickenham_x000d__x000d_"/>
    <s v="Conversion of the existing offices (B1 use) to residential (C3 use)."/>
    <m/>
    <d v="2017-07-31T00:00:00"/>
    <x v="0"/>
    <x v="0"/>
    <n v="1"/>
    <m/>
    <n v="516864"/>
    <n v="174163"/>
    <m/>
    <m/>
    <m/>
    <m/>
    <m/>
    <m/>
    <m/>
    <m/>
    <n v="0"/>
    <m/>
    <m/>
    <m/>
    <n v="1"/>
    <m/>
    <m/>
    <m/>
    <m/>
    <n v="1"/>
    <n v="0"/>
    <n v="0"/>
    <n v="0"/>
    <n v="1"/>
    <n v="0"/>
    <n v="0"/>
    <n v="0"/>
    <n v="0"/>
    <n v="1"/>
    <m/>
    <n v="1"/>
    <n v="0"/>
    <n v="0"/>
    <n v="0"/>
    <n v="0"/>
    <n v="0"/>
    <n v="0"/>
    <n v="0"/>
    <n v="0"/>
    <n v="0"/>
    <n v="0"/>
    <n v="0"/>
    <n v="0"/>
    <x v="7"/>
    <m/>
    <s v="St Margarets"/>
    <m/>
    <m/>
  </r>
  <r>
    <s v="15/4434/FUL"/>
    <x v="1"/>
    <x v="0"/>
    <s v="20 Morley Road_x000d_Twickenham_x000d__x000d_"/>
    <s v="Reversion of 2No. self-contained flats to one single dwelling; Alterations to fenestration and existing rear infill extension; Installation of rooflights to front roofslope."/>
    <d v="2016-11-21T00:00:00"/>
    <d v="2017-06-01T00:00:00"/>
    <x v="0"/>
    <x v="0"/>
    <m/>
    <m/>
    <n v="517537"/>
    <n v="174209"/>
    <m/>
    <n v="1"/>
    <n v="1"/>
    <m/>
    <m/>
    <m/>
    <m/>
    <m/>
    <n v="2"/>
    <m/>
    <m/>
    <m/>
    <n v="1"/>
    <m/>
    <m/>
    <m/>
    <m/>
    <n v="1"/>
    <n v="0"/>
    <n v="-1"/>
    <n v="-1"/>
    <n v="1"/>
    <n v="0"/>
    <n v="0"/>
    <n v="0"/>
    <n v="0"/>
    <n v="-1"/>
    <m/>
    <n v="-1"/>
    <n v="0"/>
    <n v="0"/>
    <n v="0"/>
    <n v="0"/>
    <n v="0"/>
    <n v="0"/>
    <n v="0"/>
    <n v="0"/>
    <n v="0"/>
    <n v="0"/>
    <n v="0"/>
    <n v="0"/>
    <x v="11"/>
    <m/>
    <m/>
    <m/>
    <m/>
  </r>
  <r>
    <s v="15/4586/FUL"/>
    <x v="2"/>
    <x v="0"/>
    <s v="257 Waldegrave Road_x000d_Twickenham_x000d_TW1 4SY_x000d_"/>
    <s v="Erection of a two-storey replacement dwellinghouse with attic space."/>
    <m/>
    <m/>
    <x v="2"/>
    <x v="0"/>
    <m/>
    <m/>
    <n v="515611"/>
    <n v="172008"/>
    <m/>
    <m/>
    <m/>
    <m/>
    <n v="1"/>
    <m/>
    <m/>
    <m/>
    <n v="1"/>
    <m/>
    <m/>
    <m/>
    <m/>
    <m/>
    <n v="1"/>
    <m/>
    <m/>
    <n v="1"/>
    <n v="0"/>
    <n v="0"/>
    <n v="0"/>
    <n v="0"/>
    <n v="-1"/>
    <n v="1"/>
    <n v="0"/>
    <n v="0"/>
    <n v="0"/>
    <m/>
    <n v="0"/>
    <n v="0"/>
    <n v="0"/>
    <n v="0"/>
    <n v="0"/>
    <n v="0"/>
    <n v="0"/>
    <n v="0"/>
    <n v="0"/>
    <n v="0"/>
    <n v="0"/>
    <n v="0"/>
    <n v="0"/>
    <x v="4"/>
    <m/>
    <m/>
    <m/>
    <m/>
  </r>
  <r>
    <s v="15/4614/GPD15"/>
    <x v="0"/>
    <x v="1"/>
    <s v="2 - 6 Bardolph Road_x000d_Richmond_x000d__x000d_"/>
    <s v="Change of use from B1(A) Office use to 14 apartments (C3 Dwelling Houses)."/>
    <d v="2016-05-01T00:00:00"/>
    <d v="2017-05-15T00:00:00"/>
    <x v="0"/>
    <x v="0"/>
    <n v="14"/>
    <m/>
    <n v="518858"/>
    <n v="175468"/>
    <m/>
    <m/>
    <m/>
    <m/>
    <m/>
    <m/>
    <m/>
    <m/>
    <n v="0"/>
    <m/>
    <n v="2"/>
    <n v="12"/>
    <m/>
    <m/>
    <m/>
    <m/>
    <m/>
    <n v="14"/>
    <n v="0"/>
    <n v="2"/>
    <n v="12"/>
    <n v="0"/>
    <n v="0"/>
    <n v="0"/>
    <n v="0"/>
    <n v="0"/>
    <n v="14"/>
    <s v="Y"/>
    <n v="14"/>
    <n v="0"/>
    <n v="0"/>
    <n v="0"/>
    <n v="0"/>
    <n v="0"/>
    <n v="0"/>
    <n v="0"/>
    <n v="0"/>
    <n v="0"/>
    <n v="0"/>
    <n v="0"/>
    <n v="0"/>
    <x v="8"/>
    <m/>
    <m/>
    <m/>
    <m/>
  </r>
  <r>
    <s v="15/4691/FUL"/>
    <x v="2"/>
    <x v="0"/>
    <s v="26 Runnymede Road_x000d_Twickenham_x000d_TW2 7HF_x000d_"/>
    <s v="Demolition of existing single storey dwelling and erection of three new three storey houses, with off street parking."/>
    <d v="2017-02-15T00:00:00"/>
    <d v="2018-04-25T00:00:00"/>
    <x v="1"/>
    <x v="0"/>
    <m/>
    <m/>
    <n v="513852"/>
    <n v="174314"/>
    <m/>
    <m/>
    <m/>
    <m/>
    <n v="1"/>
    <m/>
    <m/>
    <m/>
    <n v="1"/>
    <m/>
    <m/>
    <m/>
    <m/>
    <n v="3"/>
    <m/>
    <m/>
    <m/>
    <n v="3"/>
    <n v="0"/>
    <n v="0"/>
    <n v="0"/>
    <n v="0"/>
    <n v="2"/>
    <n v="0"/>
    <n v="0"/>
    <n v="0"/>
    <n v="2"/>
    <m/>
    <n v="0"/>
    <n v="2"/>
    <n v="0"/>
    <n v="0"/>
    <n v="0"/>
    <n v="0"/>
    <n v="0"/>
    <n v="0"/>
    <n v="0"/>
    <n v="0"/>
    <n v="0"/>
    <n v="0"/>
    <n v="0"/>
    <x v="17"/>
    <m/>
    <m/>
    <m/>
    <m/>
  </r>
  <r>
    <s v="15/4730/GPD15"/>
    <x v="0"/>
    <x v="1"/>
    <s v="16 Elmtree Road_x000d_Teddington_x000d__x000d_"/>
    <s v="Change of use of B1 office use to C3 residential use (6 Units)"/>
    <d v="2016-06-01T00:00:00"/>
    <d v="2017-05-01T00:00:00"/>
    <x v="0"/>
    <x v="0"/>
    <n v="6"/>
    <m/>
    <n v="515426"/>
    <n v="171451"/>
    <m/>
    <m/>
    <m/>
    <m/>
    <m/>
    <m/>
    <m/>
    <m/>
    <n v="0"/>
    <m/>
    <n v="4"/>
    <n v="2"/>
    <m/>
    <m/>
    <m/>
    <m/>
    <m/>
    <n v="6"/>
    <n v="0"/>
    <n v="4"/>
    <n v="2"/>
    <n v="0"/>
    <n v="0"/>
    <n v="0"/>
    <n v="0"/>
    <n v="0"/>
    <n v="6"/>
    <m/>
    <n v="6"/>
    <n v="0"/>
    <n v="0"/>
    <n v="0"/>
    <n v="0"/>
    <n v="0"/>
    <n v="0"/>
    <n v="0"/>
    <n v="0"/>
    <n v="0"/>
    <n v="0"/>
    <n v="0"/>
    <n v="0"/>
    <x v="9"/>
    <m/>
    <m/>
    <m/>
    <m/>
  </r>
  <r>
    <s v="15/4822/FUL"/>
    <x v="1"/>
    <x v="0"/>
    <s v="88 Church Road_x000d_Barnes_x000d_London_x000d_SW13 0DQ"/>
    <s v="Conversion of first and second floors into two self-contained flats, new external staircase with refuse storage under and conversion of existing out building for cycle storage."/>
    <d v="2018-03-01T00:00:00"/>
    <m/>
    <x v="1"/>
    <x v="0"/>
    <m/>
    <m/>
    <n v="522318"/>
    <n v="176582"/>
    <m/>
    <m/>
    <m/>
    <n v="1"/>
    <m/>
    <m/>
    <m/>
    <m/>
    <n v="1"/>
    <m/>
    <m/>
    <n v="2"/>
    <m/>
    <m/>
    <m/>
    <m/>
    <m/>
    <n v="2"/>
    <n v="0"/>
    <n v="0"/>
    <n v="2"/>
    <n v="-1"/>
    <n v="0"/>
    <n v="0"/>
    <n v="0"/>
    <n v="0"/>
    <n v="1"/>
    <m/>
    <n v="0"/>
    <n v="0"/>
    <n v="0.33333333333333331"/>
    <n v="0.33333333333333331"/>
    <n v="0.33333333333333331"/>
    <n v="0"/>
    <n v="0"/>
    <s v="Y"/>
    <n v="0"/>
    <n v="0"/>
    <n v="0"/>
    <n v="0"/>
    <n v="0"/>
    <x v="5"/>
    <m/>
    <s v="Church Road/Castelnau"/>
    <m/>
    <m/>
  </r>
  <r>
    <s v="15/4835/FUL"/>
    <x v="2"/>
    <x v="0"/>
    <s v="9 Gloucester Road_x000d_Teddington_x000d__x000d_"/>
    <s v="Erection of a three bedroom chalet bungalow on land to the rear of 9 Gloucester Road."/>
    <m/>
    <m/>
    <x v="2"/>
    <x v="0"/>
    <m/>
    <m/>
    <n v="515214"/>
    <n v="171265"/>
    <m/>
    <m/>
    <m/>
    <m/>
    <m/>
    <m/>
    <m/>
    <m/>
    <n v="0"/>
    <m/>
    <m/>
    <m/>
    <n v="1"/>
    <m/>
    <m/>
    <m/>
    <m/>
    <n v="1"/>
    <n v="0"/>
    <n v="0"/>
    <n v="0"/>
    <n v="1"/>
    <n v="0"/>
    <n v="0"/>
    <n v="0"/>
    <n v="0"/>
    <n v="1"/>
    <m/>
    <n v="0"/>
    <n v="0"/>
    <n v="0.33333333333333331"/>
    <n v="0.33333333333333331"/>
    <n v="0.33333333333333331"/>
    <n v="0"/>
    <n v="0"/>
    <s v="Y"/>
    <n v="0"/>
    <n v="0"/>
    <n v="0"/>
    <n v="0"/>
    <n v="0"/>
    <x v="9"/>
    <m/>
    <m/>
    <m/>
    <m/>
  </r>
  <r>
    <s v="15/4878/FUL"/>
    <x v="2"/>
    <x v="0"/>
    <s v="6 Ham Farm Road_x000d_Ham_x000d_Richmond_x000d_TW10 5LZ_x000d_"/>
    <s v="Demolition of existing dwelling and detached garage and erection of a 2-storey replacement dwellinghouse and detached carport with altered driveway road access."/>
    <d v="2017-05-22T00:00:00"/>
    <m/>
    <x v="1"/>
    <x v="0"/>
    <m/>
    <m/>
    <n v="518127"/>
    <n v="171610"/>
    <m/>
    <m/>
    <m/>
    <m/>
    <n v="1"/>
    <m/>
    <m/>
    <m/>
    <n v="1"/>
    <m/>
    <m/>
    <m/>
    <m/>
    <n v="1"/>
    <m/>
    <m/>
    <m/>
    <n v="1"/>
    <n v="0"/>
    <n v="0"/>
    <n v="0"/>
    <n v="0"/>
    <n v="0"/>
    <n v="0"/>
    <n v="0"/>
    <n v="0"/>
    <n v="0"/>
    <m/>
    <n v="0"/>
    <n v="0"/>
    <n v="0"/>
    <n v="0"/>
    <n v="0"/>
    <n v="0"/>
    <n v="0"/>
    <n v="0"/>
    <n v="0"/>
    <n v="0"/>
    <n v="0"/>
    <n v="0"/>
    <n v="0"/>
    <x v="2"/>
    <m/>
    <m/>
    <m/>
    <m/>
  </r>
  <r>
    <s v="15/5095/GPD15"/>
    <x v="0"/>
    <x v="1"/>
    <s v="47 White Hart Lane_x000d_Barnes_x000d_London_x000d_SW13 0PP_x000d_"/>
    <s v="Change of use from B1a (Office) to C3 (Residential)."/>
    <d v="2017-04-01T00:00:00"/>
    <d v="2018-02-01T00:00:00"/>
    <x v="0"/>
    <x v="0"/>
    <n v="1"/>
    <m/>
    <n v="521315"/>
    <n v="175935"/>
    <m/>
    <m/>
    <m/>
    <m/>
    <m/>
    <m/>
    <m/>
    <m/>
    <n v="0"/>
    <m/>
    <m/>
    <n v="1"/>
    <m/>
    <m/>
    <m/>
    <m/>
    <m/>
    <n v="1"/>
    <n v="0"/>
    <n v="0"/>
    <n v="1"/>
    <n v="0"/>
    <n v="0"/>
    <n v="0"/>
    <n v="0"/>
    <n v="0"/>
    <n v="1"/>
    <m/>
    <n v="1"/>
    <n v="0"/>
    <n v="0"/>
    <n v="0"/>
    <n v="0"/>
    <n v="0"/>
    <n v="0"/>
    <n v="0"/>
    <n v="0"/>
    <n v="0"/>
    <n v="0"/>
    <n v="0"/>
    <n v="0"/>
    <x v="16"/>
    <m/>
    <m/>
    <m/>
    <m/>
  </r>
  <r>
    <s v="15/5216/FUL"/>
    <x v="2"/>
    <x v="0"/>
    <s v="The Avenue Centre_x000d_1 Normansfield Avenue_x000d_Hampton Wick_x000d_Teddington_x000d_TW11 9RP_x000d_"/>
    <s v="Redevelopment of the site to provide a care home, 4 supported living units and 15 affordable housing units, with associated onsite parking and external works.  (This scheme is linked to application 15/5217/FUL - whereby the existing care home at Silv"/>
    <d v="2017-11-01T00:00:00"/>
    <m/>
    <x v="1"/>
    <x v="1"/>
    <m/>
    <m/>
    <n v="517536"/>
    <n v="170257"/>
    <m/>
    <m/>
    <m/>
    <m/>
    <m/>
    <m/>
    <m/>
    <m/>
    <n v="0"/>
    <m/>
    <n v="2"/>
    <n v="8"/>
    <n v="5"/>
    <m/>
    <m/>
    <m/>
    <m/>
    <n v="15"/>
    <n v="0"/>
    <n v="2"/>
    <n v="8"/>
    <n v="5"/>
    <n v="0"/>
    <n v="0"/>
    <n v="0"/>
    <n v="0"/>
    <n v="15"/>
    <m/>
    <n v="0"/>
    <n v="7.5"/>
    <n v="7.5"/>
    <n v="0"/>
    <n v="0"/>
    <n v="0"/>
    <n v="0"/>
    <s v="Y"/>
    <n v="0"/>
    <n v="0"/>
    <n v="0"/>
    <n v="0"/>
    <n v="0"/>
    <x v="10"/>
    <m/>
    <m/>
    <m/>
    <m/>
  </r>
  <r>
    <s v="15/5217/FUL"/>
    <x v="2"/>
    <x v="0"/>
    <s v="Silver Birches_x000d_2 - 6 Marchmont Road_x000d_Richmond_x000d_TW10 6HH_x000d_"/>
    <s v="Demolition of care home, and the construction of nine residential units and associated works. (The affordable housing associated to this development is proposed off site on The Avenue Centre site as part of its redevelopment - refer to application 15"/>
    <m/>
    <m/>
    <x v="2"/>
    <x v="0"/>
    <m/>
    <m/>
    <n v="518559"/>
    <n v="174698"/>
    <m/>
    <n v="1"/>
    <m/>
    <m/>
    <m/>
    <m/>
    <m/>
    <m/>
    <n v="1"/>
    <m/>
    <m/>
    <n v="2"/>
    <n v="5"/>
    <n v="2"/>
    <m/>
    <m/>
    <m/>
    <n v="9"/>
    <n v="0"/>
    <n v="-1"/>
    <n v="2"/>
    <n v="5"/>
    <n v="2"/>
    <n v="0"/>
    <n v="0"/>
    <n v="0"/>
    <n v="8"/>
    <m/>
    <n v="0"/>
    <n v="0"/>
    <n v="2.6666666666666665"/>
    <n v="2.6666666666666665"/>
    <n v="2.6666666666666665"/>
    <n v="0"/>
    <n v="0"/>
    <s v="Y"/>
    <n v="0"/>
    <n v="0"/>
    <n v="0"/>
    <n v="0"/>
    <n v="0"/>
    <x v="12"/>
    <m/>
    <m/>
    <m/>
    <m/>
  </r>
  <r>
    <s v="15/5333/FUL"/>
    <x v="0"/>
    <x v="0"/>
    <s v="144 Heath Road_x000d_Twickenham_x000d_TW1 4BN_x000d_"/>
    <s v="Sub-division of the existing mixed Class A1 and A3 use at ground floor level, conversion of the rear part of the ground floor to a self-contained one bedroom flat and the retention of an independent mixed Class A1 and Class A3 use fronting Heath Road"/>
    <m/>
    <d v="2017-10-24T00:00:00"/>
    <x v="0"/>
    <x v="0"/>
    <m/>
    <m/>
    <n v="515683"/>
    <n v="173145"/>
    <m/>
    <m/>
    <m/>
    <m/>
    <m/>
    <m/>
    <m/>
    <m/>
    <n v="0"/>
    <n v="1"/>
    <m/>
    <m/>
    <m/>
    <m/>
    <m/>
    <m/>
    <m/>
    <n v="1"/>
    <n v="1"/>
    <n v="0"/>
    <n v="0"/>
    <n v="0"/>
    <n v="0"/>
    <n v="0"/>
    <n v="0"/>
    <n v="0"/>
    <n v="1"/>
    <m/>
    <n v="1"/>
    <n v="0"/>
    <n v="0"/>
    <n v="0"/>
    <n v="0"/>
    <n v="0"/>
    <n v="0"/>
    <n v="0"/>
    <n v="0"/>
    <n v="0"/>
    <n v="0"/>
    <n v="0"/>
    <n v="0"/>
    <x v="4"/>
    <m/>
    <m/>
    <m/>
    <m/>
  </r>
  <r>
    <s v="15/5351/FUL"/>
    <x v="2"/>
    <x v="0"/>
    <s v="11 Fifth Cross Road_x000d_Twickenham_x000d__x000d_"/>
    <s v="Erection of a pair of two-bedroom, semi-detached dwellings with associated access, car turntable, parking and amenity space following the demolition of existing dwelling."/>
    <m/>
    <m/>
    <x v="2"/>
    <x v="0"/>
    <m/>
    <m/>
    <n v="514775"/>
    <n v="172397"/>
    <m/>
    <m/>
    <m/>
    <n v="1"/>
    <m/>
    <m/>
    <m/>
    <m/>
    <n v="1"/>
    <m/>
    <m/>
    <n v="2"/>
    <m/>
    <m/>
    <m/>
    <m/>
    <m/>
    <n v="2"/>
    <n v="0"/>
    <n v="0"/>
    <n v="2"/>
    <n v="-1"/>
    <n v="0"/>
    <n v="0"/>
    <n v="0"/>
    <n v="0"/>
    <n v="1"/>
    <m/>
    <n v="0"/>
    <n v="0"/>
    <n v="0.33333333333333331"/>
    <n v="0.33333333333333331"/>
    <n v="0.33333333333333331"/>
    <n v="0"/>
    <n v="0"/>
    <s v="Y"/>
    <n v="0"/>
    <n v="0"/>
    <n v="0"/>
    <n v="0"/>
    <n v="0"/>
    <x v="3"/>
    <m/>
    <m/>
    <m/>
    <m/>
  </r>
  <r>
    <s v="15/5369/FUL"/>
    <x v="2"/>
    <x v="0"/>
    <s v="65 Wensleydale Road_x000d_Hampton_x000d_TW12 2LP_x000d_"/>
    <s v="Demolition of existing bungalow and replacement dwelling house (Class C3) comprising ground and lower ground floor."/>
    <m/>
    <m/>
    <x v="2"/>
    <x v="0"/>
    <m/>
    <m/>
    <n v="513492"/>
    <n v="170250"/>
    <m/>
    <m/>
    <m/>
    <n v="1"/>
    <m/>
    <m/>
    <m/>
    <m/>
    <n v="1"/>
    <m/>
    <m/>
    <m/>
    <n v="1"/>
    <m/>
    <m/>
    <m/>
    <m/>
    <n v="1"/>
    <n v="0"/>
    <n v="0"/>
    <n v="0"/>
    <n v="0"/>
    <n v="0"/>
    <n v="0"/>
    <n v="0"/>
    <n v="0"/>
    <n v="0"/>
    <m/>
    <n v="0"/>
    <n v="0"/>
    <n v="0"/>
    <n v="0"/>
    <n v="0"/>
    <n v="0"/>
    <n v="0"/>
    <n v="0"/>
    <n v="0"/>
    <n v="0"/>
    <n v="0"/>
    <n v="0"/>
    <n v="0"/>
    <x v="0"/>
    <m/>
    <m/>
    <m/>
    <m/>
  </r>
  <r>
    <s v="15/5376/FUL"/>
    <x v="2"/>
    <x v="0"/>
    <s v="Sandycombe Centre_x000d_1 - 9 Sandycombe Road_x000d_Richmond_x000d__x000d_"/>
    <s v="Redevelopment of site to provide for a mixed use development of 535m2 of commercial space (B1(a) offices, B1(b) research and development, B1(c) light industrial and B8 storage Use Class) and 20 residential units, together with car parking and landsca"/>
    <m/>
    <m/>
    <x v="2"/>
    <x v="0"/>
    <m/>
    <m/>
    <n v="519012"/>
    <n v="175761"/>
    <m/>
    <m/>
    <m/>
    <m/>
    <m/>
    <m/>
    <m/>
    <m/>
    <n v="0"/>
    <m/>
    <n v="9"/>
    <n v="7"/>
    <n v="4"/>
    <m/>
    <m/>
    <m/>
    <m/>
    <n v="20"/>
    <n v="0"/>
    <n v="9"/>
    <n v="7"/>
    <n v="4"/>
    <n v="0"/>
    <n v="0"/>
    <n v="0"/>
    <n v="0"/>
    <n v="20"/>
    <m/>
    <n v="0"/>
    <n v="0"/>
    <n v="6.666666666666667"/>
    <n v="6.666666666666667"/>
    <n v="6.666666666666667"/>
    <n v="0"/>
    <n v="0"/>
    <s v="Y"/>
    <n v="0"/>
    <n v="0"/>
    <n v="0"/>
    <n v="0"/>
    <n v="0"/>
    <x v="15"/>
    <m/>
    <m/>
    <m/>
    <m/>
  </r>
  <r>
    <s v="15/5395/FUL"/>
    <x v="1"/>
    <x v="0"/>
    <s v="68 Shalstone Road_x000d_Mortlake_x000d_London_x000d__x000d_"/>
    <s v="Conversion from 2 flats to a single dwelling house and the addition of an entrance porch and window."/>
    <m/>
    <m/>
    <x v="2"/>
    <x v="0"/>
    <m/>
    <m/>
    <n v="519787"/>
    <n v="175797"/>
    <m/>
    <n v="2"/>
    <m/>
    <m/>
    <m/>
    <m/>
    <m/>
    <m/>
    <n v="2"/>
    <m/>
    <m/>
    <m/>
    <m/>
    <n v="1"/>
    <m/>
    <m/>
    <m/>
    <n v="1"/>
    <n v="0"/>
    <n v="-2"/>
    <n v="0"/>
    <n v="0"/>
    <n v="1"/>
    <n v="0"/>
    <n v="0"/>
    <n v="0"/>
    <n v="-1"/>
    <m/>
    <n v="0"/>
    <n v="0"/>
    <n v="-0.33333333333333331"/>
    <n v="-0.33333333333333331"/>
    <n v="-0.33333333333333331"/>
    <n v="0"/>
    <n v="0"/>
    <s v="Y"/>
    <n v="0"/>
    <n v="0"/>
    <n v="0"/>
    <n v="0"/>
    <n v="0"/>
    <x v="8"/>
    <m/>
    <m/>
    <m/>
    <m/>
  </r>
  <r>
    <s v="15/5414/FUL"/>
    <x v="0"/>
    <x v="0"/>
    <s v="85 High Street_x000d_Hampton Hill_x000d_TW12 1NH_x000d_"/>
    <s v="Change of use from D1 (day nursery) to C3 (residential). Removal of existing porch, addition of external wall insulation and alterations to elevations , together with provision of larger roof terrace/balcony and  two parking spaces."/>
    <m/>
    <d v="2017-05-15T00:00:00"/>
    <x v="0"/>
    <x v="0"/>
    <m/>
    <m/>
    <n v="514242"/>
    <n v="170894"/>
    <m/>
    <m/>
    <m/>
    <m/>
    <m/>
    <m/>
    <m/>
    <m/>
    <n v="0"/>
    <m/>
    <m/>
    <m/>
    <m/>
    <n v="1"/>
    <m/>
    <m/>
    <m/>
    <n v="1"/>
    <n v="0"/>
    <n v="0"/>
    <n v="0"/>
    <n v="0"/>
    <n v="1"/>
    <n v="0"/>
    <n v="0"/>
    <n v="0"/>
    <n v="1"/>
    <m/>
    <n v="1"/>
    <n v="0"/>
    <n v="0"/>
    <n v="0"/>
    <n v="0"/>
    <n v="0"/>
    <n v="0"/>
    <n v="0"/>
    <n v="0"/>
    <n v="0"/>
    <n v="0"/>
    <n v="0"/>
    <n v="0"/>
    <x v="9"/>
    <m/>
    <s v="High Street"/>
    <m/>
    <m/>
  </r>
  <r>
    <s v="15/5417/FUL"/>
    <x v="0"/>
    <x v="0"/>
    <s v="Kings Arms_x000d_40 Albion Road_x000d_Twickenham_x000d_TW2 6QJ_x000d_"/>
    <s v="Change of use from public house to 3 bedroom self-contained flat and demolition of rear extension."/>
    <d v="2017-05-15T00:00:00"/>
    <d v="2017-09-04T00:00:00"/>
    <x v="0"/>
    <x v="0"/>
    <m/>
    <m/>
    <n v="515279"/>
    <n v="173095"/>
    <m/>
    <m/>
    <m/>
    <m/>
    <m/>
    <m/>
    <m/>
    <m/>
    <n v="0"/>
    <m/>
    <m/>
    <m/>
    <n v="1"/>
    <m/>
    <m/>
    <m/>
    <m/>
    <n v="1"/>
    <n v="0"/>
    <n v="0"/>
    <n v="0"/>
    <n v="1"/>
    <n v="0"/>
    <n v="0"/>
    <n v="0"/>
    <n v="0"/>
    <n v="1"/>
    <m/>
    <n v="1"/>
    <n v="0"/>
    <n v="0"/>
    <n v="0"/>
    <n v="0"/>
    <n v="0"/>
    <n v="0"/>
    <n v="0"/>
    <n v="0"/>
    <n v="0"/>
    <n v="0"/>
    <n v="0"/>
    <n v="0"/>
    <x v="4"/>
    <m/>
    <m/>
    <m/>
    <m/>
  </r>
  <r>
    <s v="16/0046/FUL"/>
    <x v="2"/>
    <x v="0"/>
    <s v="283 Lonsdale Road_x000d_Barnes_x000d_London_x000d_SW13 9QB"/>
    <s v="Demolition of the existing building and the erection of three x 2 bed dwellings with associated parking, landscaping and basement."/>
    <d v="2017-04-01T00:00:00"/>
    <m/>
    <x v="1"/>
    <x v="0"/>
    <m/>
    <m/>
    <n v="521655"/>
    <n v="176613"/>
    <m/>
    <m/>
    <m/>
    <n v="1"/>
    <m/>
    <m/>
    <m/>
    <m/>
    <n v="1"/>
    <m/>
    <m/>
    <n v="3"/>
    <m/>
    <m/>
    <m/>
    <m/>
    <m/>
    <n v="3"/>
    <n v="0"/>
    <n v="0"/>
    <n v="3"/>
    <n v="-1"/>
    <n v="0"/>
    <n v="0"/>
    <n v="0"/>
    <n v="0"/>
    <n v="2"/>
    <m/>
    <n v="0"/>
    <n v="1"/>
    <n v="1"/>
    <n v="0"/>
    <n v="0"/>
    <n v="0"/>
    <n v="0"/>
    <s v="Y"/>
    <n v="0"/>
    <n v="0"/>
    <n v="0"/>
    <n v="0"/>
    <n v="0"/>
    <x v="5"/>
    <m/>
    <m/>
    <m/>
    <s v="Thames Policy Area"/>
  </r>
  <r>
    <s v="16/0058/FUL"/>
    <x v="0"/>
    <x v="0"/>
    <s v="29 George Street_x000d_Richmond_x000d_TW9 1HY_x000d_"/>
    <s v="Change of use of 2nd floor and 3rd floor level from ancillary retail to nine 1 bedroom flats (C3 use) with external alterations and enclosure of walkway at 1st floor, new residential access, bin store, bicycle storage, replacement of plant, new stair"/>
    <m/>
    <m/>
    <x v="2"/>
    <x v="0"/>
    <m/>
    <m/>
    <n v="517924"/>
    <n v="174891"/>
    <m/>
    <m/>
    <m/>
    <m/>
    <m/>
    <m/>
    <m/>
    <m/>
    <n v="0"/>
    <m/>
    <n v="9"/>
    <m/>
    <m/>
    <m/>
    <m/>
    <m/>
    <m/>
    <n v="9"/>
    <n v="0"/>
    <n v="9"/>
    <n v="0"/>
    <n v="0"/>
    <n v="0"/>
    <n v="0"/>
    <n v="0"/>
    <n v="0"/>
    <n v="9"/>
    <m/>
    <n v="0"/>
    <n v="0"/>
    <n v="3"/>
    <n v="3"/>
    <n v="3"/>
    <n v="0"/>
    <n v="0"/>
    <s v="Y"/>
    <n v="0"/>
    <n v="0"/>
    <n v="0"/>
    <n v="0"/>
    <n v="0"/>
    <x v="12"/>
    <m/>
    <m/>
    <s v="Richmond"/>
    <m/>
  </r>
  <r>
    <s v="16/0084/FUL"/>
    <x v="1"/>
    <x v="0"/>
    <s v="7 Gomer Gardens_x000d_Teddington_x000d_TW11 9AU_x000d_"/>
    <s v="Conversion of property into two dwellings, including: front and side elevations reconfiguration, single storey rear and side extension, loft extension, opening of roof-lights and internal alterations."/>
    <d v="2017-03-15T00:00:00"/>
    <d v="2017-09-25T00:00:00"/>
    <x v="0"/>
    <x v="0"/>
    <m/>
    <m/>
    <n v="516236"/>
    <n v="170907"/>
    <m/>
    <m/>
    <m/>
    <m/>
    <n v="1"/>
    <m/>
    <m/>
    <m/>
    <n v="1"/>
    <m/>
    <m/>
    <m/>
    <n v="2"/>
    <m/>
    <m/>
    <m/>
    <m/>
    <n v="2"/>
    <n v="0"/>
    <n v="0"/>
    <n v="0"/>
    <n v="2"/>
    <n v="-1"/>
    <n v="0"/>
    <n v="0"/>
    <n v="0"/>
    <n v="1"/>
    <m/>
    <n v="1"/>
    <n v="0"/>
    <n v="0"/>
    <n v="0"/>
    <n v="0"/>
    <n v="0"/>
    <n v="0"/>
    <n v="0"/>
    <n v="0"/>
    <n v="0"/>
    <n v="0"/>
    <n v="0"/>
    <n v="0"/>
    <x v="6"/>
    <m/>
    <m/>
    <m/>
    <m/>
  </r>
  <r>
    <s v="16/0197/FUL"/>
    <x v="1"/>
    <x v="0"/>
    <s v="3 Elm Road_x000d_East Sheen_x000d_London_x000d__x000d_"/>
    <s v="Single storey rear extension, two storey side extension &amp; the conversion of the existing two flats back in to a five bedroom family dwelling house."/>
    <m/>
    <d v="2017-05-01T00:00:00"/>
    <x v="0"/>
    <x v="0"/>
    <m/>
    <m/>
    <n v="520275"/>
    <n v="175373"/>
    <m/>
    <n v="1"/>
    <m/>
    <m/>
    <n v="1"/>
    <m/>
    <m/>
    <m/>
    <n v="2"/>
    <m/>
    <m/>
    <m/>
    <m/>
    <n v="1"/>
    <m/>
    <m/>
    <m/>
    <n v="1"/>
    <n v="0"/>
    <n v="-1"/>
    <n v="0"/>
    <n v="0"/>
    <n v="0"/>
    <n v="0"/>
    <n v="0"/>
    <n v="0"/>
    <n v="-1"/>
    <m/>
    <n v="-1"/>
    <n v="0"/>
    <n v="0"/>
    <n v="0"/>
    <n v="0"/>
    <n v="0"/>
    <n v="0"/>
    <n v="0"/>
    <n v="0"/>
    <n v="0"/>
    <n v="0"/>
    <n v="0"/>
    <n v="0"/>
    <x v="13"/>
    <m/>
    <m/>
    <m/>
    <m/>
  </r>
  <r>
    <s v="16/0234/FUL"/>
    <x v="2"/>
    <x v="0"/>
    <s v="31 Poulett Gardens_x000d_Twickenham_x000d_TW1 4QS_x000d_"/>
    <s v="Demolition of existing garage and construction of a two storey terraced house with associated landscaping, cycle store, rear car parking and access thereto."/>
    <d v="2017-12-01T00:00:00"/>
    <m/>
    <x v="1"/>
    <x v="0"/>
    <m/>
    <m/>
    <n v="515988"/>
    <n v="173004"/>
    <m/>
    <m/>
    <m/>
    <m/>
    <m/>
    <m/>
    <m/>
    <m/>
    <n v="0"/>
    <m/>
    <m/>
    <m/>
    <m/>
    <n v="1"/>
    <m/>
    <m/>
    <m/>
    <n v="1"/>
    <n v="0"/>
    <n v="0"/>
    <n v="0"/>
    <n v="0"/>
    <n v="1"/>
    <n v="0"/>
    <n v="0"/>
    <n v="0"/>
    <n v="1"/>
    <m/>
    <n v="0"/>
    <n v="1"/>
    <n v="0"/>
    <n v="0"/>
    <n v="0"/>
    <n v="0"/>
    <n v="0"/>
    <n v="0"/>
    <n v="0"/>
    <n v="0"/>
    <n v="0"/>
    <n v="0"/>
    <n v="0"/>
    <x v="4"/>
    <m/>
    <m/>
    <m/>
    <m/>
  </r>
  <r>
    <s v="16/0279/FUL"/>
    <x v="2"/>
    <x v="0"/>
    <s v="Wild Thyme_x000d_Eel Pie Island_x000d_Twickenham_x000d_TW1 3DY_x000d_"/>
    <s v="Demolition of existing single-storey dwelling and creation of new single-storey, single family residential dwelling."/>
    <d v="2017-07-01T00:00:00"/>
    <m/>
    <x v="1"/>
    <x v="0"/>
    <m/>
    <m/>
    <n v="516367"/>
    <n v="173082"/>
    <m/>
    <n v="1"/>
    <m/>
    <m/>
    <m/>
    <m/>
    <m/>
    <m/>
    <n v="1"/>
    <m/>
    <m/>
    <m/>
    <n v="1"/>
    <m/>
    <m/>
    <m/>
    <m/>
    <n v="1"/>
    <n v="0"/>
    <n v="-1"/>
    <n v="0"/>
    <n v="1"/>
    <n v="0"/>
    <n v="0"/>
    <n v="0"/>
    <n v="0"/>
    <n v="0"/>
    <m/>
    <n v="0"/>
    <n v="0"/>
    <n v="0"/>
    <n v="0"/>
    <n v="0"/>
    <n v="0"/>
    <n v="0"/>
    <n v="0"/>
    <n v="0"/>
    <n v="0"/>
    <n v="0"/>
    <n v="0"/>
    <n v="0"/>
    <x v="11"/>
    <m/>
    <m/>
    <m/>
    <s v="Thames Policy Area"/>
  </r>
  <r>
    <s v="16/0344/FUL"/>
    <x v="1"/>
    <x v="0"/>
    <s v="113 Stanley Road_x000d_Teddington_x000d_TW11 8UB_x000d_"/>
    <s v="Side extension to existing 1st floor back addition and convert existing 1 bedroom flat to two studio flats"/>
    <m/>
    <m/>
    <x v="2"/>
    <x v="0"/>
    <m/>
    <m/>
    <n v="515085"/>
    <n v="171577"/>
    <m/>
    <m/>
    <n v="1"/>
    <m/>
    <m/>
    <m/>
    <m/>
    <m/>
    <n v="1"/>
    <m/>
    <n v="2"/>
    <m/>
    <m/>
    <m/>
    <m/>
    <m/>
    <m/>
    <n v="2"/>
    <n v="0"/>
    <n v="2"/>
    <n v="-1"/>
    <n v="0"/>
    <n v="0"/>
    <n v="0"/>
    <n v="0"/>
    <n v="0"/>
    <n v="1"/>
    <m/>
    <n v="0"/>
    <n v="0"/>
    <n v="0.33333333333333331"/>
    <n v="0.33333333333333331"/>
    <n v="0.33333333333333331"/>
    <n v="0"/>
    <n v="0"/>
    <s v="Y"/>
    <n v="0"/>
    <n v="0"/>
    <n v="0"/>
    <n v="0"/>
    <n v="0"/>
    <x v="9"/>
    <m/>
    <s v="Stanley Road"/>
    <m/>
    <m/>
  </r>
  <r>
    <s v="16/0400/FUL"/>
    <x v="1"/>
    <x v="0"/>
    <s v="16A Red Lion Street_x000d_Richmond_x000d_TW9 1RW_x000d_"/>
    <s v="Subdivision of existing flat to create an additional residential unit. Infill of light well on first and second floors."/>
    <d v="2017-01-19T00:00:00"/>
    <d v="2018-06-29T00:00:00"/>
    <x v="1"/>
    <x v="0"/>
    <m/>
    <m/>
    <n v="517884"/>
    <n v="174754"/>
    <m/>
    <m/>
    <m/>
    <n v="1"/>
    <m/>
    <m/>
    <m/>
    <m/>
    <n v="1"/>
    <m/>
    <n v="2"/>
    <m/>
    <m/>
    <m/>
    <m/>
    <m/>
    <m/>
    <n v="2"/>
    <n v="0"/>
    <n v="2"/>
    <n v="0"/>
    <n v="-1"/>
    <n v="0"/>
    <n v="0"/>
    <n v="0"/>
    <n v="0"/>
    <n v="1"/>
    <m/>
    <n v="0"/>
    <n v="1"/>
    <n v="0"/>
    <n v="0"/>
    <n v="0"/>
    <n v="0"/>
    <n v="0"/>
    <n v="0"/>
    <n v="0"/>
    <n v="0"/>
    <n v="0"/>
    <n v="0"/>
    <n v="0"/>
    <x v="12"/>
    <m/>
    <m/>
    <s v="Richmond"/>
    <m/>
  </r>
  <r>
    <s v="16/0401/FUL"/>
    <x v="1"/>
    <x v="0"/>
    <s v="18A Red Lion Street_x000d_Richmond_x000d__x000d_"/>
    <s v="Subdivision of existing flat to create an additional unit at same time as filling in the light well on first and second floors."/>
    <d v="2017-01-19T00:00:00"/>
    <d v="2018-06-29T00:00:00"/>
    <x v="1"/>
    <x v="0"/>
    <m/>
    <m/>
    <n v="517889"/>
    <n v="174757"/>
    <m/>
    <m/>
    <m/>
    <n v="1"/>
    <m/>
    <m/>
    <m/>
    <m/>
    <n v="1"/>
    <m/>
    <n v="2"/>
    <m/>
    <m/>
    <m/>
    <m/>
    <m/>
    <m/>
    <n v="2"/>
    <n v="0"/>
    <n v="2"/>
    <n v="0"/>
    <n v="-1"/>
    <n v="0"/>
    <n v="0"/>
    <n v="0"/>
    <n v="0"/>
    <n v="1"/>
    <m/>
    <n v="0"/>
    <n v="1"/>
    <n v="0"/>
    <n v="0"/>
    <n v="0"/>
    <n v="0"/>
    <n v="0"/>
    <n v="0"/>
    <n v="0"/>
    <n v="0"/>
    <n v="0"/>
    <n v="0"/>
    <n v="0"/>
    <x v="12"/>
    <m/>
    <m/>
    <s v="Richmond"/>
    <m/>
  </r>
  <r>
    <s v="16/0432/FUL"/>
    <x v="2"/>
    <x v="0"/>
    <s v="48 Glentham Road_x000d_Barnes_x000d_London_x000d_SW13 9JJ"/>
    <s v="Demolition of existing building and erection of three storey building plus basement to provide B1 use at basement, ground floor and first floor, and one 2 bedroom apartment above at second floor level."/>
    <d v="2017-05-09T00:00:00"/>
    <m/>
    <x v="1"/>
    <x v="0"/>
    <m/>
    <m/>
    <n v="522622"/>
    <n v="177876"/>
    <m/>
    <m/>
    <m/>
    <m/>
    <m/>
    <m/>
    <m/>
    <m/>
    <n v="0"/>
    <m/>
    <m/>
    <n v="1"/>
    <m/>
    <m/>
    <m/>
    <m/>
    <m/>
    <n v="1"/>
    <n v="0"/>
    <n v="0"/>
    <n v="1"/>
    <n v="0"/>
    <n v="0"/>
    <n v="0"/>
    <n v="0"/>
    <n v="0"/>
    <n v="1"/>
    <m/>
    <n v="0"/>
    <n v="1"/>
    <n v="0"/>
    <n v="0"/>
    <n v="0"/>
    <n v="0"/>
    <n v="0"/>
    <n v="0"/>
    <n v="0"/>
    <n v="0"/>
    <n v="0"/>
    <n v="0"/>
    <n v="0"/>
    <x v="5"/>
    <m/>
    <m/>
    <m/>
    <m/>
  </r>
  <r>
    <s v="16/0444/FUL"/>
    <x v="3"/>
    <x v="0"/>
    <s v="39D Cambridge Park_x000d_Twickenham_x000d_TW1 2JU_x000d_"/>
    <s v="Division of existing house into two separate dwellings. Demolition of garage to the rear to provide a garden. Roof extension with new roof profile with dormer"/>
    <d v="2016-11-01T00:00:00"/>
    <d v="2018-03-23T00:00:00"/>
    <x v="0"/>
    <x v="0"/>
    <m/>
    <m/>
    <n v="517478"/>
    <n v="174089"/>
    <m/>
    <m/>
    <m/>
    <n v="1"/>
    <m/>
    <m/>
    <m/>
    <m/>
    <n v="1"/>
    <m/>
    <m/>
    <n v="1"/>
    <n v="1"/>
    <m/>
    <m/>
    <m/>
    <m/>
    <n v="2"/>
    <n v="0"/>
    <n v="0"/>
    <n v="1"/>
    <n v="0"/>
    <n v="0"/>
    <n v="0"/>
    <n v="0"/>
    <n v="0"/>
    <n v="1"/>
    <m/>
    <n v="1"/>
    <n v="0"/>
    <n v="0"/>
    <n v="0"/>
    <n v="0"/>
    <n v="0"/>
    <n v="0"/>
    <n v="0"/>
    <n v="0"/>
    <n v="0"/>
    <n v="0"/>
    <n v="0"/>
    <n v="0"/>
    <x v="11"/>
    <m/>
    <m/>
    <m/>
    <m/>
  </r>
  <r>
    <s v="16/0537/FUL"/>
    <x v="2"/>
    <x v="0"/>
    <s v="51A Third Cross Road_x000d_Twickenham_x000d_TW2 5DY_x000d_"/>
    <s v="Replacement of existing single storey dwelling house with new two storey dwellinghouse."/>
    <m/>
    <d v="2018-08-31T00:00:00"/>
    <x v="1"/>
    <x v="0"/>
    <m/>
    <m/>
    <n v="514973"/>
    <n v="172813"/>
    <m/>
    <n v="1"/>
    <m/>
    <m/>
    <m/>
    <m/>
    <m/>
    <m/>
    <n v="1"/>
    <m/>
    <n v="1"/>
    <m/>
    <m/>
    <m/>
    <m/>
    <m/>
    <m/>
    <n v="1"/>
    <n v="0"/>
    <n v="0"/>
    <n v="0"/>
    <n v="0"/>
    <n v="0"/>
    <n v="0"/>
    <n v="0"/>
    <n v="0"/>
    <n v="0"/>
    <m/>
    <n v="0"/>
    <n v="0"/>
    <n v="0"/>
    <n v="0"/>
    <n v="0"/>
    <n v="0"/>
    <n v="0"/>
    <n v="0"/>
    <n v="0"/>
    <n v="0"/>
    <n v="0"/>
    <n v="0"/>
    <n v="0"/>
    <x v="3"/>
    <m/>
    <m/>
    <m/>
    <m/>
  </r>
  <r>
    <s v="16/0553/FUL"/>
    <x v="1"/>
    <x v="0"/>
    <s v="56A High Street_x000d_Hampton Hill_x000d_TW12 1PD_x000d_"/>
    <s v="Rear dormer and conversion of existing flat into 2x2 bedroom flats with a roof terrace and 2 roof lights and sun pipes on the outrigger."/>
    <m/>
    <m/>
    <x v="2"/>
    <x v="0"/>
    <m/>
    <m/>
    <n v="514372"/>
    <n v="170959"/>
    <m/>
    <m/>
    <m/>
    <m/>
    <n v="1"/>
    <m/>
    <m/>
    <m/>
    <n v="1"/>
    <m/>
    <m/>
    <n v="2"/>
    <m/>
    <m/>
    <m/>
    <m/>
    <m/>
    <n v="2"/>
    <n v="0"/>
    <n v="0"/>
    <n v="2"/>
    <n v="0"/>
    <n v="-1"/>
    <n v="0"/>
    <n v="0"/>
    <n v="0"/>
    <n v="1"/>
    <m/>
    <n v="0"/>
    <n v="0"/>
    <n v="0.33333333333333331"/>
    <n v="0.33333333333333331"/>
    <n v="0.33333333333333331"/>
    <n v="0"/>
    <n v="0"/>
    <s v="Y"/>
    <n v="0"/>
    <n v="0"/>
    <n v="0"/>
    <n v="0"/>
    <n v="0"/>
    <x v="9"/>
    <m/>
    <s v="High Street"/>
    <m/>
    <m/>
  </r>
  <r>
    <s v="16/0602/FUL"/>
    <x v="0"/>
    <x v="0"/>
    <s v="The Idle Hour _x000d_62 Railway Side_x000d_Barnes_x000d_London_x000d_SW13 0PQ"/>
    <s v="Extension and conversion of existing pub and three-bedroom flat to create a two-bedroom house and two two-bedroom flats."/>
    <d v="2017-05-15T00:00:00"/>
    <d v="2018-05-31T00:00:00"/>
    <x v="1"/>
    <x v="0"/>
    <m/>
    <m/>
    <n v="521683"/>
    <n v="175950"/>
    <m/>
    <m/>
    <m/>
    <n v="1"/>
    <m/>
    <m/>
    <m/>
    <m/>
    <n v="1"/>
    <m/>
    <m/>
    <n v="3"/>
    <m/>
    <m/>
    <m/>
    <m/>
    <m/>
    <n v="3"/>
    <n v="0"/>
    <n v="0"/>
    <n v="3"/>
    <n v="-1"/>
    <n v="0"/>
    <n v="0"/>
    <n v="0"/>
    <n v="0"/>
    <n v="2"/>
    <m/>
    <n v="0"/>
    <n v="2"/>
    <n v="0"/>
    <n v="0"/>
    <n v="0"/>
    <n v="0"/>
    <n v="0"/>
    <n v="0"/>
    <n v="0"/>
    <n v="0"/>
    <n v="0"/>
    <n v="0"/>
    <n v="0"/>
    <x v="16"/>
    <m/>
    <m/>
    <m/>
    <m/>
  </r>
  <r>
    <s v="16/0606/FUL"/>
    <x v="4"/>
    <x v="0"/>
    <s v="Police Station_x000d_60 - 68 Station Road_x000d_Hampton_x000d__x000d_"/>
    <s v="Retention of former police station building with partial demolition of the rear wings of the police station and demolition of the rear garages and the construction of 28 residential units (4 x 1 bedroom, 12 x 2 bedroom, 10 x 3 bedroom and 2 x 4 bedro"/>
    <m/>
    <m/>
    <x v="2"/>
    <x v="0"/>
    <m/>
    <m/>
    <n v="513766"/>
    <n v="169736"/>
    <m/>
    <m/>
    <m/>
    <m/>
    <m/>
    <m/>
    <m/>
    <m/>
    <n v="0"/>
    <m/>
    <n v="2"/>
    <n v="9"/>
    <n v="10"/>
    <n v="2"/>
    <m/>
    <m/>
    <m/>
    <n v="23"/>
    <n v="0"/>
    <n v="2"/>
    <n v="9"/>
    <n v="10"/>
    <n v="2"/>
    <n v="0"/>
    <n v="0"/>
    <n v="0"/>
    <n v="23"/>
    <m/>
    <n v="0"/>
    <n v="0"/>
    <n v="7.666666666666667"/>
    <n v="7.666666666666667"/>
    <n v="7.666666666666667"/>
    <n v="0"/>
    <n v="0"/>
    <s v="Y"/>
    <n v="0"/>
    <n v="0"/>
    <n v="0"/>
    <n v="0"/>
    <n v="0"/>
    <x v="0"/>
    <m/>
    <s v="Station Road"/>
    <m/>
    <m/>
  </r>
  <r>
    <s v="16/0647/FUL"/>
    <x v="2"/>
    <x v="0"/>
    <s v="Garages Rear Of 8_x000d_Atbara Road_x000d_Teddington_x000d__x000d_"/>
    <s v="Demolition of the existing garages and redevelopment of the site with the erection of two residential houses with associated landscaping."/>
    <m/>
    <m/>
    <x v="2"/>
    <x v="0"/>
    <m/>
    <m/>
    <n v="516905"/>
    <n v="170733"/>
    <m/>
    <m/>
    <m/>
    <m/>
    <m/>
    <m/>
    <m/>
    <m/>
    <n v="0"/>
    <m/>
    <m/>
    <m/>
    <n v="2"/>
    <m/>
    <m/>
    <m/>
    <m/>
    <n v="2"/>
    <n v="0"/>
    <n v="0"/>
    <n v="0"/>
    <n v="2"/>
    <n v="0"/>
    <n v="0"/>
    <n v="0"/>
    <n v="0"/>
    <n v="2"/>
    <m/>
    <n v="0"/>
    <n v="0"/>
    <n v="0.66666666666666663"/>
    <n v="0.66666666666666663"/>
    <n v="0.66666666666666663"/>
    <n v="0"/>
    <n v="0"/>
    <s v="Y"/>
    <n v="0"/>
    <n v="0"/>
    <n v="0"/>
    <n v="0"/>
    <n v="0"/>
    <x v="10"/>
    <m/>
    <m/>
    <m/>
    <m/>
  </r>
  <r>
    <s v="16/0680/FUL"/>
    <x v="3"/>
    <x v="0"/>
    <s v="2 Firs Avenue_x000d_East Sheen_x000d_London_x000d_SW14 7NZ_x000d_"/>
    <s v="Part demolition of single dwelling house and formation of two semi-detached houses."/>
    <d v="2016-07-01T00:00:00"/>
    <m/>
    <x v="1"/>
    <x v="0"/>
    <m/>
    <m/>
    <n v="520343"/>
    <n v="175141"/>
    <m/>
    <m/>
    <m/>
    <m/>
    <n v="1"/>
    <m/>
    <m/>
    <m/>
    <n v="1"/>
    <m/>
    <m/>
    <m/>
    <m/>
    <n v="2"/>
    <m/>
    <m/>
    <m/>
    <n v="2"/>
    <n v="0"/>
    <n v="0"/>
    <n v="0"/>
    <n v="0"/>
    <n v="1"/>
    <n v="0"/>
    <n v="0"/>
    <n v="0"/>
    <n v="1"/>
    <m/>
    <n v="0"/>
    <n v="0"/>
    <n v="0.33333333333333331"/>
    <n v="0.33333333333333331"/>
    <n v="0.33333333333333331"/>
    <n v="0"/>
    <n v="0"/>
    <s v="Y"/>
    <n v="0"/>
    <n v="0"/>
    <n v="0"/>
    <n v="0"/>
    <n v="0"/>
    <x v="13"/>
    <m/>
    <m/>
    <m/>
    <m/>
  </r>
  <r>
    <s v="16/0693/FUL"/>
    <x v="1"/>
    <x v="0"/>
    <s v="25 School House Lane_x000d_Teddington_x000d_TW11 9DP_x000d_"/>
    <s v="Conversion of one dwelling into two new homes. Retention of and alteration to openings in the front façade with an additional front entrance. part single, part two storey extension to the rear. Internal works throughout to create new layout"/>
    <m/>
    <d v="2018-04-18T00:00:00"/>
    <x v="1"/>
    <x v="0"/>
    <m/>
    <m/>
    <n v="517058"/>
    <n v="170060"/>
    <m/>
    <m/>
    <m/>
    <m/>
    <n v="1"/>
    <m/>
    <m/>
    <m/>
    <n v="1"/>
    <m/>
    <m/>
    <n v="2"/>
    <m/>
    <m/>
    <m/>
    <m/>
    <m/>
    <n v="2"/>
    <n v="0"/>
    <n v="0"/>
    <n v="2"/>
    <n v="0"/>
    <n v="-1"/>
    <n v="0"/>
    <n v="0"/>
    <n v="0"/>
    <n v="1"/>
    <m/>
    <n v="0"/>
    <n v="1"/>
    <n v="0"/>
    <n v="0"/>
    <n v="0"/>
    <n v="0"/>
    <n v="0"/>
    <n v="0"/>
    <n v="0"/>
    <n v="0"/>
    <n v="0"/>
    <n v="0"/>
    <n v="0"/>
    <x v="10"/>
    <m/>
    <m/>
    <m/>
    <m/>
  </r>
  <r>
    <s v="16/0706/GPD13"/>
    <x v="0"/>
    <x v="1"/>
    <s v="23 Hampton Road_x000d_Twickenham_x000d_TW2 5QE_x000d_"/>
    <s v="Proposed change of use from a shop to C3 residential use class (1 No.2 bedroom unit)."/>
    <d v="2017-03-01T00:00:00"/>
    <d v="2017-12-01T00:00:00"/>
    <x v="0"/>
    <x v="0"/>
    <n v="1"/>
    <m/>
    <n v="515163"/>
    <n v="172715"/>
    <m/>
    <m/>
    <m/>
    <m/>
    <m/>
    <m/>
    <m/>
    <m/>
    <n v="0"/>
    <m/>
    <m/>
    <n v="1"/>
    <m/>
    <m/>
    <m/>
    <m/>
    <m/>
    <n v="1"/>
    <n v="0"/>
    <n v="0"/>
    <n v="1"/>
    <n v="0"/>
    <n v="0"/>
    <n v="0"/>
    <n v="0"/>
    <n v="0"/>
    <n v="1"/>
    <m/>
    <n v="1"/>
    <n v="0"/>
    <n v="0"/>
    <n v="0"/>
    <n v="0"/>
    <n v="0"/>
    <n v="0"/>
    <n v="0"/>
    <n v="0"/>
    <n v="0"/>
    <n v="0"/>
    <n v="0"/>
    <n v="0"/>
    <x v="4"/>
    <m/>
    <s v="Hampton Road"/>
    <m/>
    <m/>
  </r>
  <r>
    <s v="16/0726/FUL"/>
    <x v="1"/>
    <x v="0"/>
    <s v="5 St Johns Road_x000d_Richmond_x000d_TW9 2PE_x000d_"/>
    <s v="Change of use from a basement flat and a maisonette to a single dwelling, with minor alterations."/>
    <m/>
    <d v="2018-06-30T00:00:00"/>
    <x v="1"/>
    <x v="0"/>
    <m/>
    <m/>
    <n v="518202"/>
    <n v="175297"/>
    <m/>
    <n v="1"/>
    <m/>
    <m/>
    <n v="1"/>
    <m/>
    <m/>
    <m/>
    <n v="2"/>
    <m/>
    <m/>
    <m/>
    <m/>
    <n v="1"/>
    <m/>
    <m/>
    <m/>
    <n v="1"/>
    <n v="0"/>
    <n v="-1"/>
    <n v="0"/>
    <n v="0"/>
    <n v="0"/>
    <n v="0"/>
    <n v="0"/>
    <n v="0"/>
    <n v="-1"/>
    <m/>
    <n v="0"/>
    <n v="-1"/>
    <n v="0"/>
    <n v="0"/>
    <n v="0"/>
    <n v="0"/>
    <n v="0"/>
    <n v="0"/>
    <n v="0"/>
    <n v="0"/>
    <n v="0"/>
    <n v="0"/>
    <n v="0"/>
    <x v="8"/>
    <m/>
    <m/>
    <s v="Richmond"/>
    <m/>
  </r>
  <r>
    <s v="16/0775/FUL"/>
    <x v="1"/>
    <x v="0"/>
    <s v="The Chaplains House_x000d_164 Sheen Road_x000d_Richmond_x000d_TW9 1XD_x000d_"/>
    <s v="Conversion of existing house to 1 x 1 bed and 1 x 3 bed flats."/>
    <m/>
    <m/>
    <x v="2"/>
    <x v="0"/>
    <m/>
    <m/>
    <n v="518893"/>
    <n v="175056"/>
    <m/>
    <m/>
    <m/>
    <m/>
    <n v="1"/>
    <m/>
    <m/>
    <m/>
    <n v="1"/>
    <m/>
    <n v="1"/>
    <m/>
    <n v="1"/>
    <m/>
    <m/>
    <m/>
    <m/>
    <n v="2"/>
    <n v="0"/>
    <n v="1"/>
    <n v="0"/>
    <n v="1"/>
    <n v="-1"/>
    <n v="0"/>
    <n v="0"/>
    <n v="0"/>
    <n v="1"/>
    <m/>
    <n v="0"/>
    <n v="0"/>
    <n v="0.33333333333333331"/>
    <n v="0.33333333333333331"/>
    <n v="0.33333333333333331"/>
    <n v="0"/>
    <n v="0"/>
    <s v="Y"/>
    <n v="0"/>
    <n v="0"/>
    <n v="0"/>
    <n v="0"/>
    <n v="0"/>
    <x v="8"/>
    <m/>
    <m/>
    <m/>
    <m/>
  </r>
  <r>
    <s v="16/0905/FUL"/>
    <x v="2"/>
    <x v="0"/>
    <s v="275 Sandycombe Road_x000d_Richmond_x000d_TW9 3LU_x000d_"/>
    <s v="Demolition of the existing hall and the erection of a new community facility building and 6 flats"/>
    <m/>
    <m/>
    <x v="2"/>
    <x v="0"/>
    <m/>
    <m/>
    <n v="519126"/>
    <n v="176420"/>
    <m/>
    <m/>
    <m/>
    <m/>
    <m/>
    <m/>
    <m/>
    <m/>
    <n v="0"/>
    <m/>
    <n v="4"/>
    <n v="2"/>
    <m/>
    <m/>
    <m/>
    <m/>
    <m/>
    <n v="6"/>
    <n v="0"/>
    <n v="4"/>
    <n v="2"/>
    <n v="0"/>
    <n v="0"/>
    <n v="0"/>
    <n v="0"/>
    <n v="0"/>
    <n v="6"/>
    <m/>
    <n v="0"/>
    <n v="0"/>
    <n v="2"/>
    <n v="2"/>
    <n v="2"/>
    <n v="0"/>
    <n v="0"/>
    <s v="Y"/>
    <n v="0"/>
    <n v="0"/>
    <n v="0"/>
    <n v="0"/>
    <n v="0"/>
    <x v="15"/>
    <m/>
    <s v="Sandycombe Road North"/>
    <m/>
    <m/>
  </r>
  <r>
    <s v="16/0966/GPD15"/>
    <x v="0"/>
    <x v="1"/>
    <s v="Sheen Stables Rear Of 119_x000d_Sheen Lane_x000d_East Sheen_x000d_London_x000d_SW14 8AE_x000d_"/>
    <s v="Change of use from 5 no. offices (B1a use) to 2 no. residential houses (C3 use)."/>
    <d v="2017-10-01T00:00:00"/>
    <m/>
    <x v="1"/>
    <x v="0"/>
    <n v="2"/>
    <m/>
    <n v="520522"/>
    <n v="175477"/>
    <m/>
    <m/>
    <m/>
    <m/>
    <m/>
    <m/>
    <m/>
    <m/>
    <n v="0"/>
    <m/>
    <m/>
    <m/>
    <m/>
    <m/>
    <m/>
    <m/>
    <m/>
    <n v="0"/>
    <n v="0"/>
    <n v="0"/>
    <n v="0"/>
    <n v="0"/>
    <n v="0"/>
    <n v="0"/>
    <n v="0"/>
    <n v="0"/>
    <n v="2"/>
    <m/>
    <n v="0"/>
    <n v="0"/>
    <n v="0.66666666666666663"/>
    <n v="0.66666666666666663"/>
    <n v="0.66666666666666663"/>
    <n v="0"/>
    <n v="0"/>
    <s v="Y"/>
    <n v="0"/>
    <n v="0"/>
    <n v="0"/>
    <n v="0"/>
    <n v="0"/>
    <x v="13"/>
    <m/>
    <m/>
    <s v="East Sheen"/>
    <m/>
  </r>
  <r>
    <s v="16/1105/GPD16"/>
    <x v="0"/>
    <x v="1"/>
    <s v="136 Heath Road_x000d_Twickenham_x000d_TW1 4BN_x000d_"/>
    <s v="Conversion of Existing Coach House (B8 Use Class) to 1 No. 1-bedroom house (C3 Use Class)."/>
    <d v="2016-06-21T00:00:00"/>
    <d v="2017-06-26T00:00:00"/>
    <x v="0"/>
    <x v="0"/>
    <n v="1"/>
    <m/>
    <n v="515717"/>
    <n v="173154"/>
    <m/>
    <m/>
    <m/>
    <m/>
    <m/>
    <m/>
    <m/>
    <m/>
    <n v="0"/>
    <m/>
    <n v="1"/>
    <m/>
    <m/>
    <m/>
    <m/>
    <m/>
    <m/>
    <n v="1"/>
    <n v="0"/>
    <n v="1"/>
    <n v="0"/>
    <n v="0"/>
    <n v="0"/>
    <n v="0"/>
    <n v="0"/>
    <n v="0"/>
    <n v="1"/>
    <m/>
    <n v="1"/>
    <n v="0"/>
    <n v="0"/>
    <n v="0"/>
    <n v="0"/>
    <n v="0"/>
    <n v="0"/>
    <n v="0"/>
    <n v="0"/>
    <n v="0"/>
    <n v="0"/>
    <n v="0"/>
    <n v="0"/>
    <x v="4"/>
    <m/>
    <m/>
    <s v="Twickenham"/>
    <m/>
  </r>
  <r>
    <s v="16/1145/FUL"/>
    <x v="1"/>
    <x v="0"/>
    <s v="19 - 21 Lower Teddington Road_x000d_Hampton Wick_x000d__x000d_"/>
    <s v="Conversion of part lower ground floor to form 1 x 1 bed self contained flat. New external staircase to match existing"/>
    <m/>
    <m/>
    <x v="2"/>
    <x v="0"/>
    <m/>
    <m/>
    <n v="517615"/>
    <n v="169709"/>
    <m/>
    <m/>
    <m/>
    <m/>
    <m/>
    <m/>
    <m/>
    <m/>
    <n v="0"/>
    <m/>
    <n v="1"/>
    <m/>
    <m/>
    <m/>
    <m/>
    <m/>
    <m/>
    <n v="1"/>
    <n v="0"/>
    <n v="1"/>
    <n v="0"/>
    <n v="0"/>
    <n v="0"/>
    <n v="0"/>
    <n v="0"/>
    <n v="0"/>
    <n v="1"/>
    <m/>
    <n v="0"/>
    <n v="0"/>
    <n v="0.33333333333333331"/>
    <n v="0.33333333333333331"/>
    <n v="0.33333333333333331"/>
    <n v="0"/>
    <n v="0"/>
    <s v="Y"/>
    <n v="0"/>
    <n v="0"/>
    <n v="0"/>
    <n v="0"/>
    <n v="0"/>
    <x v="10"/>
    <m/>
    <m/>
    <m/>
    <m/>
  </r>
  <r>
    <s v="16/1279/GPD15"/>
    <x v="0"/>
    <x v="1"/>
    <s v="115 White Hart Lane_x000d_Barnes_x000d_London_x000d_SW13 0JL_x000d_"/>
    <s v="Change of use from office (B1a) to residential (C3)."/>
    <m/>
    <m/>
    <x v="2"/>
    <x v="0"/>
    <n v="0"/>
    <m/>
    <n v="521408"/>
    <n v="175714"/>
    <m/>
    <m/>
    <m/>
    <m/>
    <n v="1"/>
    <m/>
    <m/>
    <m/>
    <n v="1"/>
    <m/>
    <m/>
    <m/>
    <m/>
    <m/>
    <n v="1"/>
    <m/>
    <m/>
    <n v="1"/>
    <n v="0"/>
    <n v="0"/>
    <n v="0"/>
    <n v="0"/>
    <n v="-1"/>
    <n v="1"/>
    <n v="0"/>
    <n v="0"/>
    <n v="0"/>
    <m/>
    <n v="0"/>
    <n v="0"/>
    <n v="0"/>
    <n v="0"/>
    <n v="0"/>
    <n v="0"/>
    <n v="0"/>
    <n v="0"/>
    <n v="0"/>
    <n v="0"/>
    <n v="0"/>
    <n v="0"/>
    <n v="0"/>
    <x v="16"/>
    <m/>
    <m/>
    <m/>
    <m/>
  </r>
  <r>
    <s v="16/1293/FUL"/>
    <x v="3"/>
    <x v="0"/>
    <s v="111 Heath Road_x000d_Twickenham_x000d_TW1 4AH_x000d_"/>
    <s v="Creation of an additional floor to create 4 'car free' residential units (2 No.2 bed and 2 No.1 bed flats) and incorporate external extensions and alterations to fenestration of the building.  Provision of 6 cycle parking spaces, refuse storage for c"/>
    <d v="2018-02-01T00:00:00"/>
    <m/>
    <x v="1"/>
    <x v="0"/>
    <m/>
    <m/>
    <n v="515764"/>
    <n v="173105"/>
    <m/>
    <m/>
    <m/>
    <m/>
    <m/>
    <m/>
    <m/>
    <m/>
    <n v="0"/>
    <m/>
    <n v="2"/>
    <n v="2"/>
    <m/>
    <m/>
    <m/>
    <m/>
    <m/>
    <n v="4"/>
    <n v="0"/>
    <n v="2"/>
    <n v="2"/>
    <n v="0"/>
    <n v="0"/>
    <n v="0"/>
    <n v="0"/>
    <n v="0"/>
    <n v="4"/>
    <m/>
    <n v="0"/>
    <n v="0"/>
    <n v="1.3333333333333333"/>
    <n v="1.3333333333333333"/>
    <n v="1.3333333333333333"/>
    <n v="0"/>
    <n v="0"/>
    <s v="Y"/>
    <n v="0"/>
    <n v="0"/>
    <n v="0"/>
    <n v="0"/>
    <n v="0"/>
    <x v="4"/>
    <m/>
    <m/>
    <s v="Twickenham"/>
    <m/>
  </r>
  <r>
    <s v="16/1344/FUL"/>
    <x v="0"/>
    <x v="0"/>
    <s v="208 - 210 Amyand Park Road_x000d_Twickenham_x000d_TW1 3HY_x000d_"/>
    <s v="Conversion works to lower ground floor to provide 1No 1-bedroom flat and basement storage for use ancillary to upper ground floor minicab offices.  Conversion of first floor to 2No. 1-bedroom flats (including conversion of part upper ground floor to"/>
    <d v="2018-01-08T00:00:00"/>
    <m/>
    <x v="1"/>
    <x v="0"/>
    <m/>
    <m/>
    <n v="516815"/>
    <n v="174220"/>
    <m/>
    <m/>
    <m/>
    <m/>
    <m/>
    <m/>
    <m/>
    <m/>
    <n v="0"/>
    <m/>
    <n v="3"/>
    <m/>
    <m/>
    <m/>
    <m/>
    <m/>
    <m/>
    <n v="3"/>
    <n v="0"/>
    <n v="3"/>
    <n v="0"/>
    <n v="0"/>
    <n v="0"/>
    <n v="0"/>
    <n v="0"/>
    <n v="0"/>
    <n v="3"/>
    <m/>
    <n v="0"/>
    <n v="0"/>
    <n v="1"/>
    <n v="1"/>
    <n v="1"/>
    <n v="0"/>
    <n v="0"/>
    <s v="Y"/>
    <n v="0"/>
    <n v="0"/>
    <n v="0"/>
    <n v="0"/>
    <n v="0"/>
    <x v="7"/>
    <m/>
    <s v="St Margarets"/>
    <m/>
    <m/>
  </r>
  <r>
    <s v="16/1373/FUL"/>
    <x v="1"/>
    <x v="0"/>
    <s v="17 The Green_x000d_Richmond_x000d_TW9 1PX_x000d_"/>
    <s v="Alterations and refurbishment to provide a single family dwelling house."/>
    <d v="2017-11-24T00:00:00"/>
    <m/>
    <x v="1"/>
    <x v="0"/>
    <m/>
    <m/>
    <n v="517807"/>
    <n v="174892"/>
    <m/>
    <m/>
    <m/>
    <m/>
    <m/>
    <m/>
    <m/>
    <m/>
    <n v="0"/>
    <m/>
    <m/>
    <m/>
    <m/>
    <n v="1"/>
    <m/>
    <m/>
    <m/>
    <n v="1"/>
    <n v="0"/>
    <n v="0"/>
    <n v="0"/>
    <n v="0"/>
    <n v="1"/>
    <n v="0"/>
    <n v="0"/>
    <n v="0"/>
    <n v="1"/>
    <m/>
    <n v="0"/>
    <n v="0.5"/>
    <n v="0.5"/>
    <n v="0"/>
    <n v="0"/>
    <n v="0"/>
    <n v="0"/>
    <s v="Y"/>
    <n v="0"/>
    <n v="0"/>
    <n v="0"/>
    <n v="0"/>
    <n v="0"/>
    <x v="12"/>
    <m/>
    <m/>
    <m/>
    <m/>
  </r>
  <r>
    <s v="16/1495/GPD15"/>
    <x v="0"/>
    <x v="1"/>
    <s v="62 Glentham Road_x000d_Barnes_x000d_London_x000d_SW13 9JJ_x000d_"/>
    <s v="Change of use from B1 (Offices) to C3(a) (Dwellings) (1 x 1 bed and 1 x 2 bed)."/>
    <m/>
    <m/>
    <x v="2"/>
    <x v="0"/>
    <n v="2"/>
    <m/>
    <n v="522531"/>
    <n v="177884"/>
    <m/>
    <m/>
    <m/>
    <m/>
    <m/>
    <m/>
    <m/>
    <m/>
    <n v="0"/>
    <m/>
    <m/>
    <m/>
    <m/>
    <m/>
    <m/>
    <m/>
    <m/>
    <n v="0"/>
    <n v="0"/>
    <n v="0"/>
    <n v="0"/>
    <n v="0"/>
    <n v="0"/>
    <n v="0"/>
    <n v="0"/>
    <n v="0"/>
    <n v="2"/>
    <m/>
    <n v="0"/>
    <n v="0"/>
    <n v="0.66666666666666663"/>
    <n v="0.66666666666666663"/>
    <n v="0.66666666666666663"/>
    <n v="0"/>
    <n v="0"/>
    <s v="Y"/>
    <n v="0"/>
    <n v="0"/>
    <n v="0"/>
    <n v="0"/>
    <n v="0"/>
    <x v="5"/>
    <m/>
    <m/>
    <m/>
    <m/>
  </r>
  <r>
    <s v="16/1537/FUL"/>
    <x v="1"/>
    <x v="0"/>
    <s v="85 Station Road_x000d_Hampton_x000d_TW12 2BJ_x000d_"/>
    <s v="Convert the house into two family dwellings."/>
    <m/>
    <m/>
    <x v="2"/>
    <x v="0"/>
    <m/>
    <m/>
    <n v="513716"/>
    <n v="169674"/>
    <m/>
    <m/>
    <m/>
    <m/>
    <n v="1"/>
    <m/>
    <m/>
    <m/>
    <n v="1"/>
    <m/>
    <m/>
    <n v="1"/>
    <n v="1"/>
    <m/>
    <m/>
    <m/>
    <m/>
    <n v="2"/>
    <n v="0"/>
    <n v="0"/>
    <n v="1"/>
    <n v="1"/>
    <n v="-1"/>
    <n v="0"/>
    <n v="0"/>
    <n v="0"/>
    <n v="1"/>
    <m/>
    <n v="0"/>
    <n v="0"/>
    <n v="0.33333333333333331"/>
    <n v="0.33333333333333331"/>
    <n v="0.33333333333333331"/>
    <n v="0"/>
    <n v="0"/>
    <s v="Y"/>
    <n v="0"/>
    <n v="0"/>
    <n v="0"/>
    <n v="0"/>
    <n v="0"/>
    <x v="0"/>
    <m/>
    <s v="Station Road"/>
    <m/>
    <m/>
  </r>
  <r>
    <s v="16/1592/FUL"/>
    <x v="0"/>
    <x v="0"/>
    <s v="5 Royal Parade_x000d_Kew_x000d_Richmond_x000d_TW9 3QD_x000d_"/>
    <s v="Change of use of the rear of the ground floor level from an 'A1' shop (Dry-cleaning), to C3 Dwelling for use as a 2 bedroom maisonette flat, extending the basement level, together with some internal reconfiguration."/>
    <m/>
    <m/>
    <x v="2"/>
    <x v="0"/>
    <m/>
    <m/>
    <n v="519112"/>
    <n v="176842"/>
    <m/>
    <m/>
    <m/>
    <m/>
    <m/>
    <m/>
    <m/>
    <m/>
    <n v="0"/>
    <m/>
    <m/>
    <n v="1"/>
    <m/>
    <m/>
    <m/>
    <m/>
    <m/>
    <n v="1"/>
    <n v="0"/>
    <n v="0"/>
    <n v="1"/>
    <n v="0"/>
    <n v="0"/>
    <n v="0"/>
    <n v="0"/>
    <n v="0"/>
    <n v="1"/>
    <m/>
    <n v="0"/>
    <n v="0"/>
    <n v="0.33333333333333331"/>
    <n v="0.33333333333333331"/>
    <n v="0.33333333333333331"/>
    <n v="0"/>
    <n v="0"/>
    <s v="Y"/>
    <n v="0"/>
    <n v="0"/>
    <n v="0"/>
    <n v="0"/>
    <n v="0"/>
    <x v="15"/>
    <m/>
    <s v="Kew Gardens Station"/>
    <m/>
    <m/>
  </r>
  <r>
    <s v="16/1624/FUL"/>
    <x v="1"/>
    <x v="0"/>
    <s v="18 Cambrian Road_x000d_Richmond_x000d_TW10 6JQ_x000d_"/>
    <s v="Conversion of the existing house into 2No. self-contained split level maisonettes. Installation of solar photovoltaic panels to the rear roofslope and storage enclosure to front garden._x000d_"/>
    <d v="2017-05-01T00:00:00"/>
    <d v="2018-04-03T00:00:00"/>
    <x v="1"/>
    <x v="0"/>
    <m/>
    <m/>
    <n v="518724"/>
    <n v="174102"/>
    <m/>
    <m/>
    <m/>
    <m/>
    <n v="1"/>
    <m/>
    <m/>
    <m/>
    <n v="1"/>
    <m/>
    <m/>
    <n v="2"/>
    <m/>
    <m/>
    <m/>
    <m/>
    <m/>
    <n v="2"/>
    <n v="0"/>
    <n v="0"/>
    <n v="2"/>
    <n v="0"/>
    <n v="-1"/>
    <n v="0"/>
    <n v="0"/>
    <n v="0"/>
    <n v="1"/>
    <m/>
    <n v="0"/>
    <n v="1"/>
    <n v="0"/>
    <n v="0"/>
    <n v="0"/>
    <n v="0"/>
    <n v="0"/>
    <n v="0"/>
    <n v="0"/>
    <n v="0"/>
    <n v="0"/>
    <n v="0"/>
    <n v="0"/>
    <x v="12"/>
    <m/>
    <m/>
    <m/>
    <m/>
  </r>
  <r>
    <s v="16/1634/GPD15"/>
    <x v="0"/>
    <x v="1"/>
    <s v="42 Glentham Road_x000d_Barnes_x000d_London_x000d__x000d_"/>
    <s v="Change of use of building from offices (B1(a) use class) to two self contained flats (C3 use class)."/>
    <d v="2016-06-01T00:00:00"/>
    <d v="2017-05-22T00:00:00"/>
    <x v="0"/>
    <x v="0"/>
    <n v="2"/>
    <m/>
    <n v="522642"/>
    <n v="177878"/>
    <m/>
    <m/>
    <m/>
    <m/>
    <m/>
    <m/>
    <m/>
    <m/>
    <n v="0"/>
    <m/>
    <m/>
    <n v="2"/>
    <m/>
    <m/>
    <m/>
    <m/>
    <m/>
    <n v="2"/>
    <n v="0"/>
    <n v="0"/>
    <n v="2"/>
    <n v="0"/>
    <n v="0"/>
    <n v="0"/>
    <n v="0"/>
    <n v="0"/>
    <n v="2"/>
    <m/>
    <n v="2"/>
    <n v="0"/>
    <n v="0"/>
    <n v="0"/>
    <n v="0"/>
    <n v="0"/>
    <n v="0"/>
    <n v="0"/>
    <n v="0"/>
    <n v="0"/>
    <n v="0"/>
    <n v="0"/>
    <n v="0"/>
    <x v="5"/>
    <m/>
    <m/>
    <m/>
    <m/>
  </r>
  <r>
    <s v="16/1729/FUL"/>
    <x v="4"/>
    <x v="0"/>
    <s v="67 - 71 Station Road_x000d_Hampton_x000d_TW12 2BT_x000d_"/>
    <s v="Refurbishment of all existing buildings on the site, including improvements to existing shop fronts, and a first floor extension, to provide a mixed use scheme comprising three retail units and four residential dwellings, incorporating off-street par"/>
    <m/>
    <m/>
    <x v="2"/>
    <x v="0"/>
    <m/>
    <m/>
    <n v="513783"/>
    <n v="169643"/>
    <m/>
    <m/>
    <n v="1"/>
    <m/>
    <m/>
    <m/>
    <m/>
    <m/>
    <n v="1"/>
    <m/>
    <n v="2"/>
    <n v="2"/>
    <m/>
    <m/>
    <m/>
    <m/>
    <m/>
    <n v="4"/>
    <n v="0"/>
    <n v="2"/>
    <n v="1"/>
    <n v="0"/>
    <n v="0"/>
    <n v="0"/>
    <n v="0"/>
    <n v="0"/>
    <n v="3"/>
    <m/>
    <n v="0"/>
    <n v="0"/>
    <n v="1"/>
    <n v="1"/>
    <n v="1"/>
    <n v="0"/>
    <n v="0"/>
    <s v="Y"/>
    <n v="0"/>
    <n v="0"/>
    <n v="0"/>
    <n v="0"/>
    <n v="0"/>
    <x v="0"/>
    <m/>
    <s v="Station Road"/>
    <m/>
    <m/>
  </r>
  <r>
    <s v="16/1877/GPD15"/>
    <x v="0"/>
    <x v="1"/>
    <s v="Old Church House_x000d_1B Richmond Park Road_x000d_East Sheen_x000d_London_x000d_SW14 8JU_x000d_"/>
    <s v="Change of use from B1 office use to C3 residential use (2 no. 2 bed dwellings)"/>
    <d v="2016-09-01T00:00:00"/>
    <d v="2018-01-23T00:00:00"/>
    <x v="0"/>
    <x v="0"/>
    <n v="2"/>
    <m/>
    <n v="520638"/>
    <n v="175387"/>
    <m/>
    <m/>
    <m/>
    <m/>
    <m/>
    <m/>
    <m/>
    <m/>
    <n v="0"/>
    <m/>
    <m/>
    <n v="2"/>
    <m/>
    <m/>
    <m/>
    <m/>
    <m/>
    <n v="2"/>
    <n v="0"/>
    <n v="0"/>
    <n v="2"/>
    <n v="0"/>
    <n v="0"/>
    <n v="0"/>
    <n v="0"/>
    <n v="0"/>
    <n v="2"/>
    <m/>
    <n v="2"/>
    <n v="0"/>
    <n v="0"/>
    <n v="0"/>
    <n v="0"/>
    <n v="0"/>
    <n v="0"/>
    <n v="0"/>
    <n v="0"/>
    <n v="0"/>
    <n v="0"/>
    <n v="0"/>
    <n v="0"/>
    <x v="13"/>
    <m/>
    <m/>
    <m/>
    <m/>
  </r>
  <r>
    <s v="16/1882/FUL"/>
    <x v="2"/>
    <x v="0"/>
    <s v="9 Charlotte Road_x000d_Barnes_x000d_London_x000d_SW13 9QJ_x000d_"/>
    <s v="Demolition of existing single dwelling and erection of a new single dwelling."/>
    <m/>
    <m/>
    <x v="2"/>
    <x v="0"/>
    <m/>
    <m/>
    <n v="521779"/>
    <n v="176827"/>
    <m/>
    <n v="1"/>
    <m/>
    <m/>
    <m/>
    <m/>
    <m/>
    <m/>
    <n v="1"/>
    <m/>
    <m/>
    <m/>
    <n v="1"/>
    <m/>
    <m/>
    <m/>
    <m/>
    <n v="1"/>
    <n v="0"/>
    <n v="-1"/>
    <n v="0"/>
    <n v="1"/>
    <n v="0"/>
    <n v="0"/>
    <n v="0"/>
    <n v="0"/>
    <n v="0"/>
    <m/>
    <n v="0"/>
    <n v="0"/>
    <n v="0"/>
    <n v="0"/>
    <n v="0"/>
    <n v="0"/>
    <n v="0"/>
    <n v="0"/>
    <n v="0"/>
    <n v="0"/>
    <n v="0"/>
    <n v="0"/>
    <n v="0"/>
    <x v="5"/>
    <m/>
    <m/>
    <m/>
    <m/>
  </r>
  <r>
    <s v="16/1891/FUL"/>
    <x v="2"/>
    <x v="0"/>
    <s v="14A St Peters Road_x000d_Twickenham_x000d_TW1 1QX"/>
    <s v="Demolition of existing dwelling and erection of a two storey replacement dwellinghouse."/>
    <m/>
    <d v="2018-07-02T00:00:00"/>
    <x v="1"/>
    <x v="0"/>
    <m/>
    <m/>
    <n v="516971"/>
    <n v="174886"/>
    <m/>
    <m/>
    <m/>
    <m/>
    <m/>
    <n v="1"/>
    <m/>
    <m/>
    <n v="1"/>
    <m/>
    <m/>
    <m/>
    <n v="1"/>
    <m/>
    <m/>
    <m/>
    <m/>
    <n v="1"/>
    <n v="0"/>
    <n v="0"/>
    <n v="0"/>
    <n v="1"/>
    <n v="0"/>
    <n v="-1"/>
    <n v="0"/>
    <n v="0"/>
    <n v="0"/>
    <m/>
    <n v="0"/>
    <n v="0"/>
    <n v="0"/>
    <n v="0"/>
    <n v="0"/>
    <n v="0"/>
    <n v="0"/>
    <n v="0"/>
    <n v="0"/>
    <n v="0"/>
    <n v="0"/>
    <n v="0"/>
    <n v="0"/>
    <x v="7"/>
    <m/>
    <m/>
    <m/>
    <s v="Thames Policy Area"/>
  </r>
  <r>
    <s v="16/1903/FUL"/>
    <x v="0"/>
    <x v="0"/>
    <s v="63 Kew Green_x000d_Kew_x000d__x000d_"/>
    <s v="Change of use from office (B1) to residential (C3), demolition and rebuild of the existing single storey rear building, basement extension to Grade II listed building in the Kew Green Conservation Area."/>
    <m/>
    <m/>
    <x v="2"/>
    <x v="0"/>
    <m/>
    <m/>
    <n v="518846"/>
    <n v="177650"/>
    <m/>
    <m/>
    <m/>
    <m/>
    <m/>
    <m/>
    <m/>
    <m/>
    <n v="0"/>
    <m/>
    <m/>
    <n v="1"/>
    <m/>
    <m/>
    <m/>
    <m/>
    <m/>
    <n v="1"/>
    <n v="0"/>
    <n v="0"/>
    <n v="1"/>
    <n v="0"/>
    <n v="0"/>
    <n v="0"/>
    <n v="0"/>
    <n v="0"/>
    <n v="1"/>
    <m/>
    <n v="0"/>
    <n v="0"/>
    <n v="0.33333333333333331"/>
    <n v="0.33333333333333331"/>
    <n v="0.33333333333333331"/>
    <n v="0"/>
    <n v="0"/>
    <s v="Y"/>
    <n v="0"/>
    <n v="0"/>
    <n v="0"/>
    <n v="0"/>
    <n v="0"/>
    <x v="15"/>
    <m/>
    <m/>
    <m/>
    <s v="Thames Policy Area"/>
  </r>
  <r>
    <s v="16/1935/GPD15"/>
    <x v="0"/>
    <x v="1"/>
    <s v="Garrick House_x000d_161 - 163 High Street_x000d_Hampton Hill_x000d_Hampton_x000d_TW12 1NL_x000d_"/>
    <s v="Change of use of ground, first and second floors from B1 (a) offices - C3 residential (21 flats together with 21 off-street parking spaces, 21 cycle spaces and two bin and recycling store area)"/>
    <d v="2018-08-01T00:00:00"/>
    <m/>
    <x v="2"/>
    <x v="0"/>
    <n v="21"/>
    <m/>
    <n v="514411"/>
    <n v="171129"/>
    <m/>
    <m/>
    <m/>
    <m/>
    <m/>
    <m/>
    <m/>
    <m/>
    <n v="0"/>
    <m/>
    <m/>
    <m/>
    <m/>
    <m/>
    <m/>
    <m/>
    <m/>
    <n v="0"/>
    <n v="0"/>
    <n v="0"/>
    <n v="0"/>
    <n v="0"/>
    <n v="0"/>
    <n v="0"/>
    <n v="0"/>
    <n v="0"/>
    <n v="21"/>
    <m/>
    <n v="0"/>
    <n v="0"/>
    <n v="21"/>
    <n v="0"/>
    <n v="0"/>
    <n v="0"/>
    <n v="0"/>
    <s v="Y"/>
    <n v="0"/>
    <n v="0"/>
    <n v="0"/>
    <n v="0"/>
    <n v="0"/>
    <x v="9"/>
    <m/>
    <s v="High Street"/>
    <m/>
    <m/>
  </r>
  <r>
    <s v="16/2006/FUL"/>
    <x v="2"/>
    <x v="0"/>
    <s v="15 High Street_x000d_Hampton Hill_x000d__x000d_"/>
    <s v="Erection of 3 No. 3 bedroom terraced houses with associated parking and landscaping."/>
    <d v="2018-05-01T00:00:00"/>
    <m/>
    <x v="2"/>
    <x v="0"/>
    <m/>
    <m/>
    <n v="514188"/>
    <n v="170597"/>
    <m/>
    <m/>
    <m/>
    <m/>
    <m/>
    <m/>
    <m/>
    <m/>
    <n v="0"/>
    <m/>
    <m/>
    <m/>
    <n v="3"/>
    <m/>
    <m/>
    <m/>
    <m/>
    <n v="3"/>
    <n v="0"/>
    <n v="0"/>
    <n v="0"/>
    <n v="3"/>
    <n v="0"/>
    <n v="0"/>
    <n v="0"/>
    <n v="0"/>
    <n v="3"/>
    <m/>
    <n v="0"/>
    <n v="3"/>
    <n v="0"/>
    <n v="0"/>
    <n v="0"/>
    <n v="0"/>
    <n v="0"/>
    <n v="0"/>
    <n v="0"/>
    <n v="0"/>
    <n v="0"/>
    <n v="0"/>
    <n v="0"/>
    <x v="9"/>
    <m/>
    <s v="High Street"/>
    <m/>
    <m/>
  </r>
  <r>
    <s v="16/2032/FUL"/>
    <x v="2"/>
    <x v="0"/>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
    <d v="2016-06-15T00:00:00"/>
    <d v="2018-08-01T00:00:00"/>
    <x v="1"/>
    <x v="0"/>
    <m/>
    <m/>
    <n v="516738"/>
    <n v="174132"/>
    <m/>
    <m/>
    <m/>
    <m/>
    <n v="1"/>
    <m/>
    <m/>
    <m/>
    <n v="1"/>
    <m/>
    <m/>
    <m/>
    <n v="1"/>
    <n v="1"/>
    <m/>
    <m/>
    <m/>
    <n v="2"/>
    <n v="0"/>
    <n v="0"/>
    <n v="0"/>
    <n v="1"/>
    <n v="0"/>
    <n v="0"/>
    <n v="0"/>
    <n v="0"/>
    <n v="1"/>
    <m/>
    <n v="0"/>
    <n v="1"/>
    <n v="0"/>
    <n v="0"/>
    <n v="0"/>
    <n v="0"/>
    <n v="0"/>
    <n v="0"/>
    <n v="0"/>
    <n v="0"/>
    <n v="0"/>
    <n v="0"/>
    <n v="0"/>
    <x v="7"/>
    <m/>
    <m/>
    <m/>
    <m/>
  </r>
  <r>
    <s v="16/2079/FUL"/>
    <x v="0"/>
    <x v="0"/>
    <s v="383 St Margarets Road_x000d_Twickenham_x000d_TW1 1PP"/>
    <s v="Conversion and extension of existing garage to form a new dwelling."/>
    <d v="2017-06-05T00:00:00"/>
    <d v="2017-12-14T00:00:00"/>
    <x v="0"/>
    <x v="0"/>
    <m/>
    <m/>
    <n v="516556"/>
    <n v="175236"/>
    <m/>
    <m/>
    <m/>
    <m/>
    <m/>
    <m/>
    <m/>
    <m/>
    <n v="0"/>
    <m/>
    <n v="1"/>
    <m/>
    <m/>
    <m/>
    <m/>
    <m/>
    <m/>
    <n v="1"/>
    <n v="0"/>
    <n v="1"/>
    <n v="0"/>
    <n v="0"/>
    <n v="0"/>
    <n v="0"/>
    <n v="0"/>
    <n v="0"/>
    <n v="1"/>
    <m/>
    <n v="1"/>
    <n v="0"/>
    <n v="0"/>
    <n v="0"/>
    <n v="0"/>
    <n v="0"/>
    <n v="0"/>
    <n v="0"/>
    <n v="0"/>
    <n v="0"/>
    <n v="0"/>
    <n v="0"/>
    <n v="0"/>
    <x v="7"/>
    <m/>
    <m/>
    <m/>
    <m/>
  </r>
  <r>
    <s v="16/2151/FUL"/>
    <x v="0"/>
    <x v="0"/>
    <s v="Basement Flat_x000d_57 Church Road_x000d_Richmond_x000d_TW10 6LX_x000d_"/>
    <s v="Change of use from current use by the Labour Party (D2) to use as a residential dwelling (C3) and rear extension."/>
    <d v="2018-02-01T00:00:00"/>
    <m/>
    <x v="1"/>
    <x v="0"/>
    <m/>
    <m/>
    <n v="518356"/>
    <n v="174881"/>
    <m/>
    <m/>
    <m/>
    <m/>
    <m/>
    <m/>
    <m/>
    <m/>
    <n v="0"/>
    <m/>
    <m/>
    <m/>
    <n v="1"/>
    <m/>
    <m/>
    <m/>
    <m/>
    <n v="1"/>
    <n v="0"/>
    <n v="0"/>
    <n v="0"/>
    <n v="1"/>
    <n v="0"/>
    <n v="0"/>
    <n v="0"/>
    <n v="0"/>
    <n v="1"/>
    <m/>
    <n v="0"/>
    <n v="0"/>
    <n v="0.33333333333333331"/>
    <n v="0.33333333333333331"/>
    <n v="0.33333333333333331"/>
    <n v="0"/>
    <n v="0"/>
    <s v="Y"/>
    <n v="0"/>
    <n v="0"/>
    <n v="0"/>
    <n v="0"/>
    <n v="0"/>
    <x v="12"/>
    <m/>
    <m/>
    <m/>
    <m/>
  </r>
  <r>
    <s v="16/2158/FUL"/>
    <x v="1"/>
    <x v="0"/>
    <s v="Ormonde Lodge_x000d_2A St Peters Road_x000d_Twickenham_x000d_TW1 1QX_x000d_"/>
    <s v="Reversion of 2 No. dwellinghouses into a single family dwellinghouse."/>
    <d v="2016-09-29T00:00:00"/>
    <m/>
    <x v="1"/>
    <x v="0"/>
    <m/>
    <m/>
    <n v="516878"/>
    <n v="174968"/>
    <m/>
    <m/>
    <m/>
    <m/>
    <n v="2"/>
    <m/>
    <m/>
    <m/>
    <n v="2"/>
    <m/>
    <m/>
    <m/>
    <m/>
    <n v="1"/>
    <m/>
    <m/>
    <m/>
    <n v="1"/>
    <n v="0"/>
    <n v="0"/>
    <n v="0"/>
    <n v="0"/>
    <n v="-1"/>
    <n v="0"/>
    <n v="0"/>
    <n v="0"/>
    <n v="-1"/>
    <m/>
    <n v="0"/>
    <n v="0"/>
    <n v="-0.33333333333333331"/>
    <n v="-0.33333333333333331"/>
    <n v="-0.33333333333333331"/>
    <n v="0"/>
    <n v="0"/>
    <s v="Y"/>
    <n v="0"/>
    <n v="0"/>
    <n v="0"/>
    <n v="0"/>
    <n v="0"/>
    <x v="7"/>
    <m/>
    <m/>
    <m/>
    <s v="Thames Policy Area"/>
  </r>
  <r>
    <s v="16/2212/GPD15"/>
    <x v="0"/>
    <x v="1"/>
    <s v="59 North Worple Way_x000d_Mortlake_x000d_London_x000d__x000d_"/>
    <s v="Change of use from B1(a) offices to C3 residential, as 2 bedroom apartment."/>
    <m/>
    <m/>
    <x v="2"/>
    <x v="0"/>
    <n v="1"/>
    <m/>
    <n v="520890"/>
    <n v="175755"/>
    <m/>
    <m/>
    <m/>
    <m/>
    <m/>
    <m/>
    <m/>
    <m/>
    <n v="0"/>
    <m/>
    <m/>
    <m/>
    <m/>
    <m/>
    <m/>
    <m/>
    <m/>
    <n v="0"/>
    <n v="0"/>
    <n v="0"/>
    <n v="0"/>
    <n v="0"/>
    <n v="0"/>
    <n v="0"/>
    <n v="0"/>
    <n v="0"/>
    <n v="1"/>
    <m/>
    <n v="0"/>
    <n v="0"/>
    <n v="0.33333333333333331"/>
    <n v="0.33333333333333331"/>
    <n v="0.33333333333333331"/>
    <n v="0"/>
    <n v="0"/>
    <s v="Y"/>
    <n v="0"/>
    <n v="0"/>
    <n v="0"/>
    <n v="0"/>
    <n v="0"/>
    <x v="16"/>
    <m/>
    <m/>
    <m/>
    <m/>
  </r>
  <r>
    <s v="16/2259/FUL"/>
    <x v="0"/>
    <x v="0"/>
    <s v="1 Hill Rise_x000d_Richmond_x000d__x000d_"/>
    <s v="Application for change of use from C4 Residential to B1 (a) office."/>
    <m/>
    <m/>
    <x v="2"/>
    <x v="0"/>
    <m/>
    <m/>
    <n v="517817"/>
    <n v="174592"/>
    <m/>
    <n v="1"/>
    <m/>
    <m/>
    <m/>
    <m/>
    <m/>
    <m/>
    <n v="1"/>
    <m/>
    <m/>
    <m/>
    <m/>
    <m/>
    <m/>
    <m/>
    <m/>
    <n v="0"/>
    <n v="0"/>
    <n v="-1"/>
    <n v="0"/>
    <n v="0"/>
    <n v="0"/>
    <n v="0"/>
    <n v="0"/>
    <n v="0"/>
    <n v="-1"/>
    <m/>
    <n v="0"/>
    <n v="0"/>
    <n v="-0.33333333333333331"/>
    <n v="-0.33333333333333331"/>
    <n v="-0.33333333333333331"/>
    <n v="0"/>
    <n v="0"/>
    <s v="Y"/>
    <n v="0"/>
    <n v="0"/>
    <n v="0"/>
    <n v="0"/>
    <n v="0"/>
    <x v="12"/>
    <m/>
    <m/>
    <s v="Richmond"/>
    <s v="Thames Policy Area"/>
  </r>
  <r>
    <s v="16/2306/FUL"/>
    <x v="1"/>
    <x v="0"/>
    <s v="112 Richmond Hill_x000d_Richmond_x000d__x000d_"/>
    <s v="Conversion of the building into one family house, plus an additional apartment at basement level to the front."/>
    <m/>
    <m/>
    <x v="2"/>
    <x v="0"/>
    <m/>
    <m/>
    <n v="518294"/>
    <n v="174078"/>
    <m/>
    <n v="2"/>
    <n v="2"/>
    <n v="1"/>
    <m/>
    <m/>
    <m/>
    <m/>
    <n v="5"/>
    <m/>
    <n v="1"/>
    <m/>
    <m/>
    <n v="1"/>
    <m/>
    <m/>
    <m/>
    <n v="2"/>
    <n v="0"/>
    <n v="-1"/>
    <n v="-2"/>
    <n v="-1"/>
    <n v="1"/>
    <n v="0"/>
    <n v="0"/>
    <n v="0"/>
    <n v="-3"/>
    <m/>
    <n v="0"/>
    <n v="0"/>
    <n v="-1"/>
    <n v="-1"/>
    <n v="-1"/>
    <n v="0"/>
    <n v="0"/>
    <s v="Y"/>
    <n v="0"/>
    <n v="0"/>
    <n v="0"/>
    <n v="0"/>
    <n v="0"/>
    <x v="2"/>
    <m/>
    <m/>
    <m/>
    <s v="Thames Policy Area"/>
  </r>
  <r>
    <s v="16/2348/FUL"/>
    <x v="2"/>
    <x v="0"/>
    <s v="38A Pagoda Avenue_x000d_Richmond_x000d_TW9 2HF"/>
    <s v="Demolition of existing sheds and construction of a single storey one bedroom dwelling."/>
    <d v="2018-04-25T00:00:00"/>
    <m/>
    <x v="2"/>
    <x v="0"/>
    <m/>
    <m/>
    <n v="518622"/>
    <n v="175641"/>
    <m/>
    <m/>
    <m/>
    <m/>
    <m/>
    <m/>
    <m/>
    <m/>
    <n v="0"/>
    <m/>
    <n v="1"/>
    <m/>
    <m/>
    <m/>
    <m/>
    <m/>
    <m/>
    <n v="1"/>
    <n v="0"/>
    <n v="1"/>
    <n v="0"/>
    <n v="0"/>
    <n v="0"/>
    <n v="0"/>
    <n v="0"/>
    <n v="0"/>
    <n v="1"/>
    <m/>
    <n v="0"/>
    <n v="1"/>
    <n v="0"/>
    <n v="0"/>
    <n v="0"/>
    <n v="0"/>
    <n v="0"/>
    <n v="0"/>
    <n v="0"/>
    <n v="0"/>
    <n v="0"/>
    <n v="0"/>
    <n v="0"/>
    <x v="8"/>
    <m/>
    <m/>
    <m/>
    <m/>
  </r>
  <r>
    <s v="16/2403/FUL"/>
    <x v="1"/>
    <x v="0"/>
    <s v="11 Nelson Road_x000d_Twickenham_x000d_TW2 7AR"/>
    <s v="Demolition of existing two storey rear extension, erection of new two storey side/rear extension, alteration to existing fenestration, insertion of new windows on eastern elevations to facilitate the formation of 4 No.residential units (4 x 2 bed fla"/>
    <m/>
    <d v="2018-03-30T00:00:00"/>
    <x v="0"/>
    <x v="0"/>
    <m/>
    <m/>
    <n v="514455"/>
    <n v="174155"/>
    <m/>
    <m/>
    <m/>
    <m/>
    <n v="1"/>
    <m/>
    <m/>
    <m/>
    <n v="1"/>
    <m/>
    <m/>
    <n v="4"/>
    <m/>
    <m/>
    <m/>
    <m/>
    <m/>
    <n v="4"/>
    <n v="0"/>
    <n v="0"/>
    <n v="4"/>
    <n v="0"/>
    <n v="-1"/>
    <n v="0"/>
    <n v="0"/>
    <n v="0"/>
    <n v="3"/>
    <m/>
    <n v="3"/>
    <n v="0"/>
    <n v="0"/>
    <n v="0"/>
    <n v="0"/>
    <n v="0"/>
    <n v="0"/>
    <n v="0"/>
    <n v="0"/>
    <n v="0"/>
    <n v="0"/>
    <n v="0"/>
    <n v="0"/>
    <x v="17"/>
    <m/>
    <m/>
    <m/>
    <m/>
  </r>
  <r>
    <s v="16/2489/FUL"/>
    <x v="3"/>
    <x v="0"/>
    <s v="34 - 40 The Quadrant_x000d_Richmond_x000d__x000d_"/>
    <s v="Erection of an extension to the third storey of an existing residential building to provide 2 no. (2 x one-bedroom) flats including roof terrace."/>
    <d v="2017-11-01T00:00:00"/>
    <d v="2018-08-31T00:00:00"/>
    <x v="1"/>
    <x v="0"/>
    <m/>
    <m/>
    <n v="518013"/>
    <n v="175053"/>
    <m/>
    <m/>
    <m/>
    <m/>
    <m/>
    <m/>
    <m/>
    <m/>
    <n v="0"/>
    <m/>
    <m/>
    <n v="2"/>
    <m/>
    <m/>
    <m/>
    <m/>
    <m/>
    <n v="2"/>
    <n v="0"/>
    <n v="0"/>
    <n v="2"/>
    <n v="0"/>
    <n v="0"/>
    <n v="0"/>
    <n v="0"/>
    <n v="0"/>
    <n v="2"/>
    <m/>
    <n v="0"/>
    <n v="2"/>
    <n v="0"/>
    <n v="0"/>
    <n v="0"/>
    <n v="0"/>
    <n v="0"/>
    <n v="0"/>
    <n v="0"/>
    <n v="0"/>
    <n v="0"/>
    <n v="0"/>
    <n v="0"/>
    <x v="12"/>
    <m/>
    <m/>
    <s v="Richmond"/>
    <m/>
  </r>
  <r>
    <s v="16/2502/FUL"/>
    <x v="2"/>
    <x v="0"/>
    <s v="43 Strawberry Vale_x000d_Twickenham_x000d_TW1 4RX"/>
    <s v="Demolition of existing dwelling and erection of a new six bedroom house with basement."/>
    <d v="2018-02-01T00:00:00"/>
    <m/>
    <x v="1"/>
    <x v="0"/>
    <m/>
    <m/>
    <n v="516098"/>
    <n v="172295"/>
    <m/>
    <m/>
    <m/>
    <m/>
    <n v="1"/>
    <m/>
    <m/>
    <m/>
    <n v="1"/>
    <m/>
    <m/>
    <m/>
    <m/>
    <m/>
    <m/>
    <n v="1"/>
    <m/>
    <n v="1"/>
    <n v="0"/>
    <n v="0"/>
    <n v="0"/>
    <n v="0"/>
    <n v="-1"/>
    <n v="0"/>
    <n v="1"/>
    <n v="0"/>
    <n v="0"/>
    <m/>
    <n v="0"/>
    <n v="0"/>
    <n v="0"/>
    <n v="0"/>
    <n v="0"/>
    <n v="0"/>
    <n v="0"/>
    <n v="0"/>
    <n v="0"/>
    <n v="0"/>
    <n v="0"/>
    <n v="0"/>
    <n v="0"/>
    <x v="4"/>
    <m/>
    <m/>
    <m/>
    <s v="Thames Policy Area"/>
  </r>
  <r>
    <s v="16/2578/FUL"/>
    <x v="2"/>
    <x v="0"/>
    <s v="The Old House_x000d_Laurel Dene Home For The Aged_x000d_Hampton Road_x000d_Hampton Hill_x000d__x000d_"/>
    <s v="Erection of two dwellings (1 x 2 bed &amp; 1 x 4 bed) with associated parking and landscaping."/>
    <m/>
    <d v="2017-10-19T00:00:00"/>
    <x v="0"/>
    <x v="0"/>
    <m/>
    <m/>
    <n v="514627"/>
    <n v="171193"/>
    <m/>
    <m/>
    <m/>
    <m/>
    <m/>
    <m/>
    <m/>
    <m/>
    <n v="0"/>
    <m/>
    <m/>
    <n v="1"/>
    <m/>
    <n v="1"/>
    <m/>
    <m/>
    <m/>
    <n v="2"/>
    <n v="0"/>
    <n v="0"/>
    <n v="1"/>
    <n v="0"/>
    <n v="1"/>
    <n v="0"/>
    <n v="0"/>
    <n v="0"/>
    <n v="2"/>
    <m/>
    <n v="2"/>
    <n v="0"/>
    <n v="0"/>
    <n v="0"/>
    <n v="0"/>
    <n v="0"/>
    <n v="0"/>
    <n v="0"/>
    <n v="0"/>
    <n v="0"/>
    <n v="0"/>
    <n v="0"/>
    <n v="0"/>
    <x v="9"/>
    <m/>
    <m/>
    <m/>
    <m/>
  </r>
  <r>
    <s v="16/2637/FUL"/>
    <x v="2"/>
    <x v="0"/>
    <s v="9 Belgrave Road_x000d_Barnes_x000d_London_x000d_SW13 9NS_x000d_"/>
    <s v="Demolition of the existing building and the erection of new two-storey house, with a basement and front and rear light wells and a rear dormer._x000d__x000d_"/>
    <d v="2017-05-10T00:00:00"/>
    <m/>
    <x v="1"/>
    <x v="0"/>
    <m/>
    <m/>
    <n v="521872"/>
    <n v="177181"/>
    <m/>
    <m/>
    <m/>
    <m/>
    <n v="1"/>
    <m/>
    <m/>
    <m/>
    <n v="1"/>
    <m/>
    <m/>
    <m/>
    <m/>
    <n v="1"/>
    <m/>
    <m/>
    <m/>
    <n v="1"/>
    <n v="0"/>
    <n v="0"/>
    <n v="0"/>
    <n v="0"/>
    <n v="0"/>
    <n v="0"/>
    <n v="0"/>
    <n v="0"/>
    <n v="0"/>
    <m/>
    <n v="0"/>
    <n v="0"/>
    <n v="0"/>
    <n v="0"/>
    <n v="0"/>
    <n v="0"/>
    <n v="0"/>
    <n v="0"/>
    <n v="0"/>
    <n v="0"/>
    <n v="0"/>
    <n v="0"/>
    <n v="0"/>
    <x v="5"/>
    <m/>
    <m/>
    <m/>
    <m/>
  </r>
  <r>
    <s v="16/2642/FUL"/>
    <x v="2"/>
    <x v="0"/>
    <s v="Garages Rear Of Salliesfield_x000d_Kneller Road_x000d_Twickenham_x000d__x000d_"/>
    <s v="Demolition of existing garages for development of 4 no. residential units (3 no. 1 bed and 1 no. 2 bed units) and associated parking, cycle and refuse store, hard and soft landscaping.  Resiting of existing refuse store/area serving Salliesfield deve"/>
    <m/>
    <d v="2018-06-30T00:00:00"/>
    <x v="1"/>
    <x v="0"/>
    <m/>
    <m/>
    <n v="514815"/>
    <n v="173985"/>
    <m/>
    <m/>
    <m/>
    <m/>
    <m/>
    <m/>
    <m/>
    <m/>
    <n v="0"/>
    <m/>
    <n v="3"/>
    <n v="1"/>
    <m/>
    <m/>
    <m/>
    <m/>
    <m/>
    <n v="4"/>
    <n v="0"/>
    <n v="3"/>
    <n v="1"/>
    <n v="0"/>
    <n v="0"/>
    <n v="0"/>
    <n v="0"/>
    <n v="0"/>
    <n v="4"/>
    <m/>
    <n v="0"/>
    <n v="4"/>
    <n v="0"/>
    <n v="0"/>
    <n v="0"/>
    <n v="0"/>
    <n v="0"/>
    <n v="0"/>
    <n v="0"/>
    <n v="0"/>
    <n v="0"/>
    <n v="0"/>
    <n v="0"/>
    <x v="17"/>
    <m/>
    <m/>
    <m/>
    <m/>
  </r>
  <r>
    <s v="16/2647/FUL"/>
    <x v="2"/>
    <x v="0"/>
    <s v="2 High Street_x000d_Teddington_x000d_TW11 8EW_x000d_"/>
    <s v="Demolition of the existing office (B1a) building (395 sq.m) and the erection a part five / part six-storey mixed-use building comprisnig a ground floor office / commercial unit (300 sq.m) and 22 (11 x 1 and 11 x 2 bed) affordable 'shared ownership' a"/>
    <m/>
    <m/>
    <x v="2"/>
    <x v="2"/>
    <m/>
    <m/>
    <n v="515918"/>
    <n v="171031"/>
    <m/>
    <m/>
    <m/>
    <m/>
    <m/>
    <m/>
    <m/>
    <m/>
    <n v="0"/>
    <m/>
    <n v="11"/>
    <n v="11"/>
    <m/>
    <m/>
    <m/>
    <m/>
    <m/>
    <n v="22"/>
    <n v="0"/>
    <n v="11"/>
    <n v="11"/>
    <n v="0"/>
    <n v="0"/>
    <n v="0"/>
    <n v="0"/>
    <n v="0"/>
    <n v="22"/>
    <m/>
    <n v="0"/>
    <n v="0"/>
    <n v="7.333333333333333"/>
    <n v="7.333333333333333"/>
    <n v="7.333333333333333"/>
    <n v="0"/>
    <n v="0"/>
    <s v="Y"/>
    <n v="0"/>
    <n v="0"/>
    <n v="0"/>
    <n v="0"/>
    <n v="0"/>
    <x v="6"/>
    <m/>
    <m/>
    <s v="Teddington"/>
    <m/>
  </r>
  <r>
    <s v="16/2704/FUL"/>
    <x v="2"/>
    <x v="0"/>
    <s v="3 Berwyn Road_x000d_Richmond_x000d_TW10 5BP_x000d_"/>
    <s v="Demolition of existing dwelling and erection of a replacement dwelling."/>
    <m/>
    <m/>
    <x v="2"/>
    <x v="0"/>
    <m/>
    <m/>
    <n v="519633"/>
    <n v="174966"/>
    <m/>
    <m/>
    <m/>
    <m/>
    <n v="1"/>
    <m/>
    <m/>
    <m/>
    <n v="1"/>
    <m/>
    <m/>
    <m/>
    <m/>
    <m/>
    <n v="1"/>
    <m/>
    <m/>
    <n v="1"/>
    <n v="0"/>
    <n v="0"/>
    <n v="0"/>
    <n v="0"/>
    <n v="-1"/>
    <n v="1"/>
    <n v="0"/>
    <n v="0"/>
    <n v="0"/>
    <m/>
    <n v="0"/>
    <n v="0"/>
    <n v="0"/>
    <n v="0"/>
    <n v="0"/>
    <n v="0"/>
    <n v="0"/>
    <n v="0"/>
    <n v="0"/>
    <n v="0"/>
    <n v="0"/>
    <n v="0"/>
    <n v="0"/>
    <x v="12"/>
    <m/>
    <m/>
    <m/>
    <m/>
  </r>
  <r>
    <s v="16/2709/FUL"/>
    <x v="2"/>
    <x v="0"/>
    <s v="29 Howsman Road_x000d_Barnes_x000d_London_x000d_SW13 9AW_x000d_"/>
    <s v="Demolition of the existing building and the erection of two new two-storey houses, one with a basement and side lightwells and the other with a basement with rear lightwell and rear dormer."/>
    <m/>
    <m/>
    <x v="2"/>
    <x v="0"/>
    <m/>
    <m/>
    <n v="522192"/>
    <n v="177628"/>
    <m/>
    <n v="2"/>
    <m/>
    <m/>
    <m/>
    <m/>
    <m/>
    <m/>
    <n v="2"/>
    <m/>
    <m/>
    <n v="2"/>
    <m/>
    <m/>
    <m/>
    <m/>
    <m/>
    <n v="2"/>
    <n v="0"/>
    <n v="-2"/>
    <n v="2"/>
    <n v="0"/>
    <n v="0"/>
    <n v="0"/>
    <n v="0"/>
    <n v="0"/>
    <n v="0"/>
    <m/>
    <n v="0"/>
    <n v="0"/>
    <n v="0"/>
    <n v="0"/>
    <n v="0"/>
    <n v="0"/>
    <n v="0"/>
    <n v="0"/>
    <n v="0"/>
    <n v="0"/>
    <n v="0"/>
    <n v="0"/>
    <n v="0"/>
    <x v="5"/>
    <m/>
    <m/>
    <m/>
    <m/>
  </r>
  <r>
    <s v="16/2729/FUL"/>
    <x v="1"/>
    <x v="0"/>
    <s v="41A Kings Road_x000d_Richmond_x000d_TW10 6EG_x000d_"/>
    <s v="This Application proposes: 'Nos. 41 and 41a (currently a house and self-contained flat) to become a single dwelling house.'"/>
    <m/>
    <m/>
    <x v="2"/>
    <x v="0"/>
    <m/>
    <m/>
    <n v="518642"/>
    <n v="174770"/>
    <m/>
    <n v="1"/>
    <m/>
    <m/>
    <n v="1"/>
    <m/>
    <m/>
    <m/>
    <n v="2"/>
    <m/>
    <m/>
    <m/>
    <m/>
    <n v="1"/>
    <m/>
    <m/>
    <m/>
    <n v="1"/>
    <n v="0"/>
    <n v="-1"/>
    <n v="0"/>
    <n v="0"/>
    <n v="0"/>
    <n v="0"/>
    <n v="0"/>
    <n v="0"/>
    <n v="-1"/>
    <m/>
    <n v="0"/>
    <n v="0"/>
    <n v="-0.33333333333333331"/>
    <n v="-0.33333333333333331"/>
    <n v="-0.33333333333333331"/>
    <n v="0"/>
    <n v="0"/>
    <s v="Y"/>
    <n v="0"/>
    <n v="0"/>
    <n v="0"/>
    <n v="0"/>
    <n v="0"/>
    <x v="12"/>
    <m/>
    <m/>
    <m/>
    <m/>
  </r>
  <r>
    <s v="16/2736/FUL"/>
    <x v="2"/>
    <x v="0"/>
    <s v="Downlands_x000d_Petersham Close_x000d_Petersham_x000d_Richmond_x000d_TW10 7DZ_x000d_"/>
    <s v="Demolition of existing detached dwelling and construction of new 4 bed house."/>
    <m/>
    <m/>
    <x v="2"/>
    <x v="0"/>
    <m/>
    <m/>
    <n v="517972"/>
    <n v="172874"/>
    <m/>
    <m/>
    <m/>
    <m/>
    <n v="1"/>
    <m/>
    <m/>
    <m/>
    <n v="1"/>
    <m/>
    <m/>
    <m/>
    <m/>
    <m/>
    <n v="1"/>
    <m/>
    <m/>
    <n v="1"/>
    <n v="0"/>
    <n v="0"/>
    <n v="0"/>
    <n v="0"/>
    <n v="-1"/>
    <n v="1"/>
    <n v="0"/>
    <n v="0"/>
    <n v="0"/>
    <m/>
    <n v="0"/>
    <n v="0"/>
    <n v="0"/>
    <n v="0"/>
    <n v="0"/>
    <n v="0"/>
    <n v="0"/>
    <n v="0"/>
    <n v="0"/>
    <n v="0"/>
    <n v="0"/>
    <n v="0"/>
    <n v="0"/>
    <x v="2"/>
    <m/>
    <m/>
    <m/>
    <m/>
  </r>
  <r>
    <s v="16/2822/FUL"/>
    <x v="3"/>
    <x v="0"/>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
    <m/>
    <m/>
    <x v="2"/>
    <x v="0"/>
    <m/>
    <m/>
    <n v="514331"/>
    <n v="172184"/>
    <m/>
    <m/>
    <m/>
    <m/>
    <m/>
    <m/>
    <m/>
    <n v="1"/>
    <n v="1"/>
    <m/>
    <n v="1"/>
    <n v="1"/>
    <n v="1"/>
    <m/>
    <m/>
    <m/>
    <m/>
    <n v="3"/>
    <n v="0"/>
    <n v="1"/>
    <n v="1"/>
    <n v="1"/>
    <n v="0"/>
    <n v="0"/>
    <n v="0"/>
    <n v="-1"/>
    <n v="2"/>
    <m/>
    <n v="0"/>
    <n v="0"/>
    <n v="0.66666666666666663"/>
    <n v="0.66666666666666663"/>
    <n v="0.66666666666666663"/>
    <n v="0"/>
    <n v="0"/>
    <s v="Y"/>
    <n v="0"/>
    <n v="0"/>
    <n v="0"/>
    <n v="0"/>
    <n v="0"/>
    <x v="3"/>
    <m/>
    <m/>
    <m/>
    <m/>
  </r>
  <r>
    <s v="16/2924/FUL"/>
    <x v="2"/>
    <x v="0"/>
    <s v="149 Stanley Road_x000d_Teddington_x000d_TW11 8UF"/>
    <s v="Replacement 3 bed dwelling."/>
    <d v="2017-03-01T00:00:00"/>
    <d v="2017-10-27T00:00:00"/>
    <x v="0"/>
    <x v="0"/>
    <m/>
    <m/>
    <n v="515060"/>
    <n v="171701"/>
    <m/>
    <m/>
    <n v="1"/>
    <m/>
    <m/>
    <m/>
    <m/>
    <m/>
    <n v="1"/>
    <m/>
    <m/>
    <n v="1"/>
    <m/>
    <m/>
    <m/>
    <m/>
    <m/>
    <n v="1"/>
    <n v="0"/>
    <n v="0"/>
    <n v="0"/>
    <n v="0"/>
    <n v="0"/>
    <n v="0"/>
    <n v="0"/>
    <n v="0"/>
    <n v="0"/>
    <m/>
    <n v="0"/>
    <n v="0"/>
    <n v="0"/>
    <n v="0"/>
    <n v="0"/>
    <n v="0"/>
    <n v="0"/>
    <n v="0"/>
    <n v="0"/>
    <n v="0"/>
    <n v="0"/>
    <n v="0"/>
    <n v="0"/>
    <x v="9"/>
    <m/>
    <m/>
    <m/>
    <m/>
  </r>
  <r>
    <s v="16/2959/FUL"/>
    <x v="2"/>
    <x v="0"/>
    <s v="Prince House_x000d_116 High Street_x000d_Hampton Hill_x000d__x000d_"/>
    <s v="Erection of a single storey two bedroom house, with associated parking and amenity space."/>
    <d v="2017-11-01T00:00:00"/>
    <m/>
    <x v="1"/>
    <x v="0"/>
    <m/>
    <m/>
    <n v="514512"/>
    <n v="171251"/>
    <m/>
    <m/>
    <m/>
    <m/>
    <m/>
    <m/>
    <m/>
    <m/>
    <n v="0"/>
    <m/>
    <m/>
    <n v="1"/>
    <m/>
    <m/>
    <m/>
    <m/>
    <m/>
    <n v="1"/>
    <n v="0"/>
    <n v="0"/>
    <n v="1"/>
    <n v="0"/>
    <n v="0"/>
    <n v="0"/>
    <n v="0"/>
    <n v="0"/>
    <n v="1"/>
    <m/>
    <n v="0"/>
    <n v="1"/>
    <n v="0"/>
    <n v="0"/>
    <n v="0"/>
    <n v="0"/>
    <n v="0"/>
    <n v="0"/>
    <n v="0"/>
    <n v="0"/>
    <n v="0"/>
    <n v="0"/>
    <n v="0"/>
    <x v="9"/>
    <m/>
    <s v="High Street"/>
    <m/>
    <m/>
  </r>
  <r>
    <s v="16/2975/GPD15"/>
    <x v="0"/>
    <x v="1"/>
    <s v="First And Second Floors_x000d_46 King Street_x000d_Twickenham_x000d_TW1 3SH_x000d_"/>
    <s v="Change of use of vacant offices (B1) to residential use (C3) comprising 2 bed flat on 1st floor and 1 bed flat on second floor."/>
    <m/>
    <m/>
    <x v="2"/>
    <x v="0"/>
    <n v="2"/>
    <m/>
    <n v="516167"/>
    <n v="173210"/>
    <m/>
    <m/>
    <m/>
    <m/>
    <m/>
    <m/>
    <m/>
    <m/>
    <n v="0"/>
    <m/>
    <m/>
    <m/>
    <m/>
    <m/>
    <m/>
    <m/>
    <m/>
    <n v="0"/>
    <n v="0"/>
    <n v="0"/>
    <n v="0"/>
    <n v="0"/>
    <n v="0"/>
    <n v="0"/>
    <n v="0"/>
    <n v="0"/>
    <n v="2"/>
    <m/>
    <n v="0"/>
    <n v="0"/>
    <n v="0.66666666666666663"/>
    <n v="0.66666666666666663"/>
    <n v="0.66666666666666663"/>
    <n v="0"/>
    <n v="0"/>
    <s v="Y"/>
    <n v="0"/>
    <n v="0"/>
    <n v="0"/>
    <n v="0"/>
    <n v="0"/>
    <x v="11"/>
    <m/>
    <m/>
    <s v="Twickenham"/>
    <m/>
  </r>
  <r>
    <s v="16/3010/FUL"/>
    <x v="2"/>
    <x v="0"/>
    <s v="1 Crane Way_x000d_Twickenham_x000d_TW2 7NH"/>
    <s v="Demolition of existing timber shed.  Alterations to roof of no. 1 Crane Way.  Erection of a two storey side and single storey rear extension to facilitate the creation of a one bedroom dwellinghouse with study and single storey rear extension to the"/>
    <d v="2017-07-03T00:00:00"/>
    <d v="2018-01-26T00:00:00"/>
    <x v="0"/>
    <x v="0"/>
    <m/>
    <m/>
    <n v="514476"/>
    <n v="173986"/>
    <m/>
    <m/>
    <m/>
    <m/>
    <m/>
    <m/>
    <m/>
    <m/>
    <n v="0"/>
    <m/>
    <n v="1"/>
    <m/>
    <m/>
    <m/>
    <m/>
    <m/>
    <m/>
    <n v="1"/>
    <n v="0"/>
    <n v="1"/>
    <n v="0"/>
    <n v="0"/>
    <n v="0"/>
    <n v="0"/>
    <n v="0"/>
    <n v="0"/>
    <n v="1"/>
    <m/>
    <n v="1"/>
    <n v="0"/>
    <n v="0"/>
    <n v="0"/>
    <n v="0"/>
    <n v="0"/>
    <n v="0"/>
    <n v="0"/>
    <n v="0"/>
    <n v="0"/>
    <n v="0"/>
    <n v="0"/>
    <n v="0"/>
    <x v="17"/>
    <m/>
    <m/>
    <m/>
    <m/>
  </r>
  <r>
    <s v="16/3019/FUL"/>
    <x v="2"/>
    <x v="0"/>
    <s v="9 Tudor Road And_x000d_27 Milton Road_x000d_Hampton_x000d__x000d_"/>
    <s v="Redevelopment of the site to provide seven houses, associated landscaping and parking following the demolition of all existing buildings."/>
    <d v="2017-10-02T00:00:00"/>
    <d v="2018-09-28T00:00:00"/>
    <x v="1"/>
    <x v="0"/>
    <m/>
    <m/>
    <n v="513405"/>
    <n v="170033"/>
    <m/>
    <m/>
    <m/>
    <n v="1"/>
    <m/>
    <m/>
    <m/>
    <m/>
    <n v="1"/>
    <m/>
    <m/>
    <m/>
    <n v="1"/>
    <n v="6"/>
    <m/>
    <m/>
    <m/>
    <n v="7"/>
    <n v="0"/>
    <n v="0"/>
    <n v="0"/>
    <n v="0"/>
    <n v="6"/>
    <n v="0"/>
    <n v="0"/>
    <n v="0"/>
    <n v="6"/>
    <m/>
    <n v="0"/>
    <n v="6"/>
    <n v="0"/>
    <n v="0"/>
    <n v="0"/>
    <n v="0"/>
    <n v="0"/>
    <n v="0"/>
    <n v="0"/>
    <n v="0"/>
    <n v="0"/>
    <n v="0"/>
    <n v="0"/>
    <x v="0"/>
    <m/>
    <m/>
    <m/>
    <m/>
  </r>
  <r>
    <s v="16/3146/GPD15"/>
    <x v="0"/>
    <x v="1"/>
    <s v="Wickham House_x000d_2 Upper Teddington Road_x000d_Hampton Wick_x000d__x000d_"/>
    <s v="Change of use of building from B1a (office use) to C3 residential use to provide 4 flats"/>
    <m/>
    <m/>
    <x v="2"/>
    <x v="0"/>
    <n v="4"/>
    <m/>
    <n v="517430"/>
    <n v="169806"/>
    <m/>
    <m/>
    <m/>
    <m/>
    <m/>
    <m/>
    <m/>
    <m/>
    <n v="0"/>
    <m/>
    <m/>
    <m/>
    <m/>
    <m/>
    <m/>
    <m/>
    <m/>
    <n v="0"/>
    <n v="0"/>
    <n v="0"/>
    <n v="0"/>
    <n v="0"/>
    <n v="0"/>
    <n v="0"/>
    <n v="0"/>
    <n v="0"/>
    <n v="4"/>
    <m/>
    <n v="0"/>
    <n v="0"/>
    <n v="1.3333333333333333"/>
    <n v="1.3333333333333333"/>
    <n v="1.3333333333333333"/>
    <n v="0"/>
    <n v="0"/>
    <s v="Y"/>
    <n v="0"/>
    <n v="0"/>
    <n v="0"/>
    <n v="0"/>
    <n v="0"/>
    <x v="10"/>
    <m/>
    <s v="Hampton Wick"/>
    <m/>
    <m/>
  </r>
  <r>
    <s v="16/3184/FUL"/>
    <x v="0"/>
    <x v="0"/>
    <s v="123 High Street_x000d_Whitton_x000d_Twickenham_x000d_TW2 7LQ_x000d_"/>
    <s v="Proposed lower ground floor rear extension to provide 1 x 2 bedroom dwelling with associated garden, refuse and cycle storage.  Rear stair enclosure providing access to the existing first and second floors, external alterations and communal roof terr"/>
    <m/>
    <m/>
    <x v="2"/>
    <x v="0"/>
    <m/>
    <m/>
    <n v="514223"/>
    <n v="173584"/>
    <m/>
    <m/>
    <m/>
    <m/>
    <m/>
    <m/>
    <m/>
    <m/>
    <n v="0"/>
    <m/>
    <m/>
    <n v="1"/>
    <m/>
    <m/>
    <m/>
    <m/>
    <m/>
    <n v="1"/>
    <n v="0"/>
    <n v="0"/>
    <n v="1"/>
    <n v="0"/>
    <n v="0"/>
    <n v="0"/>
    <n v="0"/>
    <n v="0"/>
    <n v="1"/>
    <m/>
    <n v="0"/>
    <n v="0"/>
    <n v="0.33333333333333331"/>
    <n v="0.33333333333333331"/>
    <n v="0.33333333333333331"/>
    <n v="0"/>
    <n v="0"/>
    <s v="Y"/>
    <n v="0"/>
    <n v="0"/>
    <n v="0"/>
    <n v="0"/>
    <n v="0"/>
    <x v="17"/>
    <m/>
    <m/>
    <s v="Whitton"/>
    <m/>
  </r>
  <r>
    <s v="16/3206/FUL"/>
    <x v="3"/>
    <x v="0"/>
    <s v="349 - 351 Upper Richmond Road West_x000d_East Sheen_x000d_London_x000d__x000d_"/>
    <s v="Construction of two self contained flats at second floor level and accompanying interior alterations at first floor level to allow access to the new units [revised description]."/>
    <d v="2017-11-01T00:00:00"/>
    <d v="2018-09-01T00:00:00"/>
    <x v="1"/>
    <x v="0"/>
    <m/>
    <m/>
    <n v="520568"/>
    <n v="175399"/>
    <m/>
    <m/>
    <m/>
    <m/>
    <m/>
    <m/>
    <m/>
    <m/>
    <n v="0"/>
    <m/>
    <n v="2"/>
    <m/>
    <m/>
    <m/>
    <m/>
    <m/>
    <m/>
    <n v="2"/>
    <n v="0"/>
    <n v="2"/>
    <n v="0"/>
    <n v="0"/>
    <n v="0"/>
    <n v="0"/>
    <n v="0"/>
    <n v="0"/>
    <n v="2"/>
    <m/>
    <n v="0"/>
    <n v="2"/>
    <n v="0"/>
    <n v="0"/>
    <n v="0"/>
    <n v="0"/>
    <n v="0"/>
    <n v="0"/>
    <n v="0"/>
    <n v="0"/>
    <n v="0"/>
    <n v="0"/>
    <n v="0"/>
    <x v="13"/>
    <m/>
    <m/>
    <s v="East Sheen"/>
    <m/>
  </r>
  <r>
    <s v="16/3210/GPD15"/>
    <x v="0"/>
    <x v="1"/>
    <s v="123 High Street_x000d_Whitton_x000d_Twickenham_x000d_TW2 7LQ_x000d_"/>
    <s v="Change of use from B1 (Office) to C3 (Residential) comprising 4 x 1 bedroom flats."/>
    <m/>
    <m/>
    <x v="2"/>
    <x v="0"/>
    <n v="4"/>
    <m/>
    <n v="514223"/>
    <n v="173584"/>
    <m/>
    <m/>
    <m/>
    <m/>
    <m/>
    <m/>
    <m/>
    <m/>
    <n v="0"/>
    <m/>
    <m/>
    <m/>
    <m/>
    <m/>
    <m/>
    <m/>
    <m/>
    <n v="0"/>
    <n v="0"/>
    <n v="0"/>
    <n v="0"/>
    <n v="0"/>
    <n v="0"/>
    <n v="0"/>
    <n v="0"/>
    <n v="0"/>
    <n v="4"/>
    <m/>
    <n v="0"/>
    <n v="0"/>
    <n v="1.3333333333333333"/>
    <n v="1.3333333333333333"/>
    <n v="1.3333333333333333"/>
    <n v="0"/>
    <n v="0"/>
    <s v="Y"/>
    <n v="0"/>
    <n v="0"/>
    <n v="0"/>
    <n v="0"/>
    <n v="0"/>
    <x v="17"/>
    <m/>
    <m/>
    <s v="Whitton"/>
    <m/>
  </r>
  <r>
    <s v="16/3247/FUL"/>
    <x v="2"/>
    <x v="0"/>
    <s v="738 Hanworth Road_x000d_Whitton_x000d_Hounslow_x000d_TW4 5NT_x000d_"/>
    <s v="Demolition of the existing detached bungalow, garage, shed and greenhouse to allow for construction of 2x two storey 4 bedroom semi-detached houses with accommodation in the roof with associated boundary treatment, cycle and car parking and hard and"/>
    <m/>
    <m/>
    <x v="2"/>
    <x v="0"/>
    <m/>
    <m/>
    <n v="512538"/>
    <n v="173280"/>
    <m/>
    <m/>
    <m/>
    <n v="1"/>
    <m/>
    <m/>
    <m/>
    <m/>
    <n v="1"/>
    <m/>
    <m/>
    <m/>
    <m/>
    <n v="2"/>
    <m/>
    <m/>
    <m/>
    <n v="2"/>
    <n v="0"/>
    <n v="0"/>
    <n v="0"/>
    <n v="-1"/>
    <n v="2"/>
    <n v="0"/>
    <n v="0"/>
    <n v="0"/>
    <n v="1"/>
    <m/>
    <n v="0"/>
    <n v="0"/>
    <n v="0.33333333333333331"/>
    <n v="0.33333333333333331"/>
    <n v="0.33333333333333331"/>
    <n v="0"/>
    <n v="0"/>
    <s v="Y"/>
    <n v="0"/>
    <n v="0"/>
    <n v="0"/>
    <n v="0"/>
    <n v="0"/>
    <x v="1"/>
    <m/>
    <m/>
    <m/>
    <m/>
  </r>
  <r>
    <s v="16/3290/FUL"/>
    <x v="2"/>
    <x v="0"/>
    <s v="45 The Vineyard_x000d_Richmond_x000d_TW10 6AS_x000d_"/>
    <s v="Partial demolition of an existing building and the creation of 3 new dwelling houses and associated works."/>
    <m/>
    <m/>
    <x v="2"/>
    <x v="0"/>
    <m/>
    <m/>
    <n v="518209"/>
    <n v="174625"/>
    <m/>
    <m/>
    <n v="2"/>
    <n v="1"/>
    <m/>
    <m/>
    <m/>
    <m/>
    <n v="3"/>
    <m/>
    <m/>
    <m/>
    <n v="1"/>
    <n v="2"/>
    <m/>
    <m/>
    <m/>
    <n v="3"/>
    <n v="0"/>
    <n v="0"/>
    <n v="-2"/>
    <n v="0"/>
    <n v="2"/>
    <n v="0"/>
    <n v="0"/>
    <n v="0"/>
    <n v="0"/>
    <m/>
    <n v="0"/>
    <n v="0"/>
    <n v="0"/>
    <n v="0"/>
    <n v="0"/>
    <n v="0"/>
    <n v="0"/>
    <n v="0"/>
    <n v="0"/>
    <n v="0"/>
    <n v="0"/>
    <n v="0"/>
    <n v="0"/>
    <x v="12"/>
    <m/>
    <m/>
    <m/>
    <m/>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1"/>
    <m/>
    <m/>
    <n v="515304"/>
    <n v="173889"/>
    <m/>
    <m/>
    <m/>
    <m/>
    <m/>
    <m/>
    <m/>
    <m/>
    <n v="0"/>
    <m/>
    <n v="3"/>
    <n v="11"/>
    <n v="5"/>
    <n v="3"/>
    <m/>
    <m/>
    <m/>
    <n v="22"/>
    <n v="0"/>
    <n v="3"/>
    <n v="11"/>
    <n v="5"/>
    <n v="3"/>
    <n v="0"/>
    <n v="0"/>
    <n v="0"/>
    <n v="22"/>
    <m/>
    <n v="0"/>
    <n v="0"/>
    <n v="0"/>
    <n v="0"/>
    <n v="11"/>
    <n v="11"/>
    <n v="0"/>
    <s v="Y"/>
    <n v="0"/>
    <n v="0"/>
    <n v="0"/>
    <n v="0"/>
    <n v="0"/>
    <x v="7"/>
    <m/>
    <m/>
    <m/>
    <m/>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0"/>
    <m/>
    <m/>
    <n v="515304"/>
    <n v="173889"/>
    <m/>
    <m/>
    <m/>
    <m/>
    <m/>
    <m/>
    <m/>
    <m/>
    <n v="0"/>
    <m/>
    <n v="38"/>
    <n v="68"/>
    <n v="32"/>
    <n v="15"/>
    <m/>
    <m/>
    <m/>
    <n v="153"/>
    <n v="0"/>
    <n v="38"/>
    <n v="68"/>
    <n v="32"/>
    <n v="15"/>
    <n v="0"/>
    <n v="0"/>
    <n v="0"/>
    <n v="153"/>
    <m/>
    <n v="0"/>
    <n v="0"/>
    <n v="0"/>
    <n v="0"/>
    <n v="51"/>
    <n v="51"/>
    <n v="51"/>
    <s v="Y"/>
    <n v="0"/>
    <n v="0"/>
    <n v="0"/>
    <n v="0"/>
    <n v="0"/>
    <x v="7"/>
    <m/>
    <m/>
    <m/>
    <m/>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2"/>
    <m/>
    <m/>
    <n v="515304"/>
    <n v="173889"/>
    <m/>
    <m/>
    <m/>
    <m/>
    <m/>
    <m/>
    <m/>
    <m/>
    <n v="0"/>
    <m/>
    <n v="4"/>
    <n v="1"/>
    <m/>
    <m/>
    <m/>
    <m/>
    <m/>
    <n v="5"/>
    <n v="0"/>
    <n v="4"/>
    <n v="1"/>
    <n v="0"/>
    <n v="0"/>
    <n v="0"/>
    <n v="0"/>
    <n v="0"/>
    <n v="5"/>
    <m/>
    <n v="0"/>
    <n v="0"/>
    <n v="0"/>
    <n v="0"/>
    <n v="2.5"/>
    <n v="2.5"/>
    <n v="0"/>
    <s v="Y"/>
    <n v="0"/>
    <n v="0"/>
    <n v="0"/>
    <n v="0"/>
    <n v="0"/>
    <x v="7"/>
    <m/>
    <m/>
    <m/>
    <m/>
  </r>
  <r>
    <s v="16/3297/FUL"/>
    <x v="0"/>
    <x v="0"/>
    <s v="36 Hampton Road_x000d_Twickenham_x000d_TW2 5QB"/>
    <s v="Change of use of ground floor retail unit (A1) and ground, first and second floor residential unit (C3) to create a single live/work unity (sui generis) with dedicated work area (B1a)."/>
    <m/>
    <m/>
    <x v="2"/>
    <x v="0"/>
    <m/>
    <m/>
    <n v="515150"/>
    <n v="172741"/>
    <m/>
    <n v="1"/>
    <m/>
    <m/>
    <m/>
    <m/>
    <m/>
    <m/>
    <n v="1"/>
    <m/>
    <m/>
    <n v="1"/>
    <m/>
    <m/>
    <m/>
    <m/>
    <m/>
    <n v="1"/>
    <n v="0"/>
    <n v="-1"/>
    <n v="1"/>
    <n v="0"/>
    <n v="0"/>
    <n v="0"/>
    <n v="0"/>
    <n v="0"/>
    <n v="0"/>
    <m/>
    <n v="0"/>
    <n v="0"/>
    <n v="0"/>
    <n v="0"/>
    <n v="0"/>
    <n v="0"/>
    <n v="0"/>
    <n v="0"/>
    <n v="0"/>
    <n v="0"/>
    <n v="0"/>
    <n v="0"/>
    <n v="0"/>
    <x v="3"/>
    <m/>
    <s v="Hampton Road"/>
    <m/>
    <m/>
  </r>
  <r>
    <s v="16/3343/FUL"/>
    <x v="1"/>
    <x v="0"/>
    <s v="99 Conway Road_x000d_Whitton_x000d_Hounslow_x000d_TW4 5LW_x000d_"/>
    <s v="Retrospective application for the use of property as two separate self-contained flats. (2 no. 2 bed flats)"/>
    <m/>
    <d v="2017-12-20T00:00:00"/>
    <x v="0"/>
    <x v="0"/>
    <m/>
    <m/>
    <n v="513189"/>
    <n v="174159"/>
    <m/>
    <m/>
    <m/>
    <n v="1"/>
    <m/>
    <m/>
    <m/>
    <m/>
    <n v="1"/>
    <m/>
    <m/>
    <n v="2"/>
    <m/>
    <m/>
    <m/>
    <m/>
    <m/>
    <n v="2"/>
    <n v="0"/>
    <n v="0"/>
    <n v="2"/>
    <n v="-1"/>
    <n v="0"/>
    <n v="0"/>
    <n v="0"/>
    <n v="0"/>
    <n v="1"/>
    <m/>
    <n v="1"/>
    <n v="0"/>
    <n v="0"/>
    <n v="0"/>
    <n v="0"/>
    <n v="0"/>
    <n v="0"/>
    <n v="0"/>
    <n v="0"/>
    <n v="0"/>
    <n v="0"/>
    <n v="0"/>
    <n v="0"/>
    <x v="1"/>
    <m/>
    <m/>
    <m/>
    <m/>
  </r>
  <r>
    <s v="16/3450/FUL"/>
    <x v="2"/>
    <x v="0"/>
    <s v="Land At_x000d_149 - 151 Heath Road_x000d_Twickenham_x000d__x000d_"/>
    <s v="Demolition of existing buildings and removal of advertising hoardings. Resiting of existing recycling bins. Erection of a part 3 storey part 4 storey building with commercial use (Flexible Use Class A1, A2 and/or B1a) on the ground floor with 9 flats"/>
    <m/>
    <m/>
    <x v="2"/>
    <x v="0"/>
    <m/>
    <m/>
    <n v="515669"/>
    <n v="173102"/>
    <m/>
    <m/>
    <m/>
    <m/>
    <m/>
    <m/>
    <m/>
    <m/>
    <n v="0"/>
    <m/>
    <n v="4"/>
    <n v="5"/>
    <m/>
    <m/>
    <m/>
    <m/>
    <m/>
    <n v="9"/>
    <n v="0"/>
    <n v="4"/>
    <n v="5"/>
    <n v="0"/>
    <n v="0"/>
    <n v="0"/>
    <n v="0"/>
    <n v="0"/>
    <n v="9"/>
    <m/>
    <n v="0"/>
    <n v="0"/>
    <n v="3"/>
    <n v="3"/>
    <n v="3"/>
    <n v="0"/>
    <n v="0"/>
    <s v="Y"/>
    <n v="0"/>
    <n v="0"/>
    <n v="0"/>
    <n v="0"/>
    <n v="0"/>
    <x v="4"/>
    <m/>
    <m/>
    <s v="Twickenham"/>
    <m/>
  </r>
  <r>
    <s v="16/3460/FUL"/>
    <x v="1"/>
    <x v="0"/>
    <s v="19 The Hermitage_x000d_Richmond_x000d__x000d_"/>
    <s v="Conversion of existing building from four flats to single family dwelling. Replace existing conservatory to lower ground floor with new single storey rear extension, rear extension at upper ground floor level. All materials to match existing."/>
    <d v="2017-05-01T00:00:00"/>
    <m/>
    <x v="1"/>
    <x v="0"/>
    <m/>
    <m/>
    <n v="518019"/>
    <n v="174650"/>
    <m/>
    <n v="4"/>
    <m/>
    <m/>
    <m/>
    <m/>
    <m/>
    <m/>
    <n v="4"/>
    <m/>
    <m/>
    <m/>
    <n v="1"/>
    <m/>
    <m/>
    <m/>
    <m/>
    <n v="1"/>
    <n v="0"/>
    <n v="-4"/>
    <n v="0"/>
    <n v="1"/>
    <n v="0"/>
    <n v="0"/>
    <n v="0"/>
    <n v="0"/>
    <n v="-3"/>
    <m/>
    <n v="0"/>
    <n v="0"/>
    <n v="-1"/>
    <n v="-1"/>
    <n v="-1"/>
    <n v="0"/>
    <n v="0"/>
    <s v="Y"/>
    <n v="0"/>
    <n v="0"/>
    <n v="0"/>
    <n v="0"/>
    <n v="0"/>
    <x v="12"/>
    <m/>
    <m/>
    <m/>
    <m/>
  </r>
  <r>
    <s v="16/3473/GPD15"/>
    <x v="0"/>
    <x v="1"/>
    <s v="27A Dunstable Road_x000d_Richmond_x000d_TW9 1UH_x000d_"/>
    <s v="Change of use of the office building (use class B1a) to a 1 bed residential unit (Use Class C3)."/>
    <m/>
    <d v="2018-03-01T00:00:00"/>
    <x v="0"/>
    <x v="0"/>
    <n v="1"/>
    <m/>
    <n v="518391"/>
    <n v="175069"/>
    <m/>
    <m/>
    <m/>
    <m/>
    <m/>
    <m/>
    <m/>
    <m/>
    <n v="0"/>
    <m/>
    <n v="1"/>
    <m/>
    <m/>
    <m/>
    <m/>
    <m/>
    <m/>
    <n v="1"/>
    <n v="0"/>
    <n v="1"/>
    <n v="0"/>
    <n v="0"/>
    <n v="0"/>
    <n v="0"/>
    <n v="0"/>
    <n v="0"/>
    <n v="1"/>
    <m/>
    <n v="1"/>
    <n v="0"/>
    <n v="0"/>
    <n v="0"/>
    <n v="0"/>
    <n v="0"/>
    <n v="0"/>
    <n v="0"/>
    <n v="0"/>
    <n v="0"/>
    <n v="0"/>
    <n v="0"/>
    <n v="0"/>
    <x v="12"/>
    <m/>
    <m/>
    <m/>
    <m/>
  </r>
  <r>
    <s v="16/3485/FUL"/>
    <x v="1"/>
    <x v="0"/>
    <s v="11 And 12 Upper Lodge Mews_x000d_Bushy Park_x000d_Hampton Hill_x000d__x000d_"/>
    <s v="Conversion of number 11 Upper Lodge Mews and number 12 Upper Lodge Mews into one dwelling house with internal refurbishment."/>
    <m/>
    <m/>
    <x v="2"/>
    <x v="0"/>
    <m/>
    <m/>
    <n v="514501"/>
    <n v="170687"/>
    <m/>
    <m/>
    <m/>
    <n v="2"/>
    <m/>
    <m/>
    <m/>
    <m/>
    <n v="2"/>
    <m/>
    <m/>
    <m/>
    <m/>
    <n v="1"/>
    <m/>
    <m/>
    <m/>
    <n v="1"/>
    <n v="0"/>
    <n v="0"/>
    <n v="0"/>
    <n v="-2"/>
    <n v="1"/>
    <n v="0"/>
    <n v="0"/>
    <n v="0"/>
    <n v="-1"/>
    <m/>
    <n v="0"/>
    <n v="0"/>
    <n v="-0.33333333333333331"/>
    <n v="-0.33333333333333331"/>
    <n v="-0.33333333333333331"/>
    <n v="0"/>
    <n v="0"/>
    <s v="Y"/>
    <n v="0"/>
    <n v="0"/>
    <n v="0"/>
    <n v="0"/>
    <n v="0"/>
    <x v="9"/>
    <m/>
    <m/>
    <m/>
    <m/>
  </r>
  <r>
    <s v="16/3526/GPD16"/>
    <x v="0"/>
    <x v="1"/>
    <s v="132 Heath Road_x000d_Twickenham_x000d_TW1 4BN_x000d_"/>
    <s v="Change of use from B8 (Storage) to C3 (Residential Use) to create 1 x 1 bedroom unit."/>
    <m/>
    <d v="2017-09-29T00:00:00"/>
    <x v="0"/>
    <x v="0"/>
    <n v="1"/>
    <m/>
    <n v="515728"/>
    <n v="173151"/>
    <m/>
    <m/>
    <m/>
    <m/>
    <m/>
    <m/>
    <m/>
    <m/>
    <n v="0"/>
    <m/>
    <n v="1"/>
    <m/>
    <m/>
    <m/>
    <m/>
    <m/>
    <m/>
    <n v="1"/>
    <n v="0"/>
    <n v="1"/>
    <n v="0"/>
    <n v="0"/>
    <n v="0"/>
    <n v="0"/>
    <n v="0"/>
    <n v="0"/>
    <n v="1"/>
    <m/>
    <n v="1"/>
    <n v="0"/>
    <n v="0"/>
    <n v="0"/>
    <n v="0"/>
    <n v="0"/>
    <n v="0"/>
    <n v="0"/>
    <n v="0"/>
    <n v="0"/>
    <n v="0"/>
    <n v="0"/>
    <n v="0"/>
    <x v="4"/>
    <m/>
    <m/>
    <s v="Twickenham"/>
    <m/>
  </r>
  <r>
    <s v="16/3552/FUL"/>
    <x v="4"/>
    <x v="0"/>
    <s v="St Michaels Convent_x000d_56 Ham Common_x000d_Ham_x000d_Richmond_x000d_TW10 7JH_x000d_"/>
    <s v="Conversion and extension of the existing convent buildings (following demolition of some mid-20th century extensions), together with new build apartments and houses, to provide a total of 23 residential retirement units, an estate managers office and"/>
    <d v="2018-04-25T00:00:00"/>
    <m/>
    <x v="2"/>
    <x v="0"/>
    <m/>
    <m/>
    <n v="517752"/>
    <n v="172177"/>
    <m/>
    <m/>
    <m/>
    <m/>
    <m/>
    <m/>
    <m/>
    <m/>
    <n v="0"/>
    <m/>
    <n v="1"/>
    <n v="20"/>
    <n v="1"/>
    <n v="1"/>
    <m/>
    <m/>
    <m/>
    <n v="23"/>
    <n v="0"/>
    <n v="1"/>
    <n v="20"/>
    <n v="1"/>
    <n v="1"/>
    <n v="0"/>
    <n v="0"/>
    <n v="0"/>
    <n v="23"/>
    <m/>
    <n v="0"/>
    <n v="0"/>
    <n v="0"/>
    <n v="23"/>
    <n v="0"/>
    <n v="0"/>
    <n v="0"/>
    <s v="Y"/>
    <n v="0"/>
    <n v="0"/>
    <n v="0"/>
    <n v="0"/>
    <n v="0"/>
    <x v="2"/>
    <m/>
    <m/>
    <m/>
    <m/>
  </r>
  <r>
    <s v="16/3624/FUL"/>
    <x v="1"/>
    <x v="0"/>
    <s v="12 Ellerker Gardens_x000d_Richmond_x000d__x000d_"/>
    <s v="The reversion of the existing premises (five studios and one x one bed flat) to a single family dwelling.  Further excavation of existing basement by approximately 1m in depth, external alterations to the property and removal of existing ground floor"/>
    <m/>
    <m/>
    <x v="2"/>
    <x v="0"/>
    <m/>
    <m/>
    <n v="518104"/>
    <n v="174404"/>
    <m/>
    <n v="6"/>
    <m/>
    <m/>
    <m/>
    <m/>
    <m/>
    <m/>
    <n v="6"/>
    <m/>
    <m/>
    <m/>
    <m/>
    <n v="1"/>
    <m/>
    <m/>
    <m/>
    <n v="1"/>
    <n v="0"/>
    <n v="-6"/>
    <n v="0"/>
    <n v="0"/>
    <n v="1"/>
    <n v="0"/>
    <n v="0"/>
    <n v="0"/>
    <n v="-5"/>
    <m/>
    <n v="0"/>
    <n v="0"/>
    <n v="-1.6666666666666667"/>
    <n v="-1.6666666666666667"/>
    <n v="-1.6666666666666667"/>
    <n v="0"/>
    <n v="0"/>
    <s v="Y"/>
    <n v="0"/>
    <n v="0"/>
    <n v="0"/>
    <n v="0"/>
    <n v="0"/>
    <x v="12"/>
    <m/>
    <m/>
    <m/>
    <m/>
  </r>
  <r>
    <s v="16/3625/FUL"/>
    <x v="2"/>
    <x v="0"/>
    <s v="65 Holly Road_x000d_Twickenham_x000d_TW1 4HF_x000d_"/>
    <s v="Demolition of existing car repair workshop and replacement with 1 no. ground floor B1(a) commercial unit and 1 no. 2 bed residential unit with associated landscaping, car and cycle parking."/>
    <m/>
    <m/>
    <x v="2"/>
    <x v="0"/>
    <m/>
    <m/>
    <n v="516115"/>
    <n v="173199"/>
    <m/>
    <m/>
    <m/>
    <m/>
    <m/>
    <m/>
    <m/>
    <m/>
    <n v="0"/>
    <m/>
    <m/>
    <n v="1"/>
    <m/>
    <m/>
    <m/>
    <m/>
    <m/>
    <n v="1"/>
    <n v="0"/>
    <n v="0"/>
    <n v="1"/>
    <n v="0"/>
    <n v="0"/>
    <n v="0"/>
    <n v="0"/>
    <n v="0"/>
    <n v="1"/>
    <m/>
    <n v="0"/>
    <n v="0"/>
    <n v="0.33333333333333331"/>
    <n v="0.33333333333333331"/>
    <n v="0.33333333333333331"/>
    <n v="0"/>
    <n v="0"/>
    <s v="Y"/>
    <n v="0"/>
    <n v="0"/>
    <n v="0"/>
    <n v="0"/>
    <n v="0"/>
    <x v="11"/>
    <m/>
    <m/>
    <s v="Twickenham"/>
    <m/>
  </r>
  <r>
    <s v="16/3670/FUL"/>
    <x v="2"/>
    <x v="0"/>
    <s v="36 Denbigh Gardens_x000d_Richmond_x000d_TW10 6EL"/>
    <s v="Demolition of existing two storey detached four bedroom house and construction of new detached two storey five bedroom house."/>
    <d v="2017-09-01T00:00:00"/>
    <m/>
    <x v="1"/>
    <x v="0"/>
    <m/>
    <m/>
    <n v="518841"/>
    <n v="174738"/>
    <m/>
    <m/>
    <m/>
    <m/>
    <n v="1"/>
    <m/>
    <m/>
    <m/>
    <n v="1"/>
    <m/>
    <m/>
    <m/>
    <m/>
    <n v="1"/>
    <m/>
    <m/>
    <m/>
    <n v="1"/>
    <n v="0"/>
    <n v="0"/>
    <n v="0"/>
    <n v="0"/>
    <n v="0"/>
    <n v="0"/>
    <n v="0"/>
    <n v="0"/>
    <n v="0"/>
    <m/>
    <n v="0"/>
    <n v="0"/>
    <n v="0"/>
    <n v="0"/>
    <n v="0"/>
    <n v="0"/>
    <n v="0"/>
    <n v="0"/>
    <n v="0"/>
    <n v="0"/>
    <n v="0"/>
    <n v="0"/>
    <n v="0"/>
    <x v="12"/>
    <m/>
    <m/>
    <m/>
    <m/>
  </r>
  <r>
    <s v="16/3685/FUL"/>
    <x v="2"/>
    <x v="0"/>
    <s v="11 Tayben Avenue_x000d_Twickenham_x000d_TW2 7RA"/>
    <s v="Demolition of existing garage.  Alterations to main entrance, installation of ramp, loft conversion comprising hip to gable roof extension to rear roof slope, dormer on side roof slope, enlargement of single storey rear extension and two storey side"/>
    <m/>
    <m/>
    <x v="2"/>
    <x v="0"/>
    <m/>
    <m/>
    <n v="515385"/>
    <n v="174051"/>
    <m/>
    <m/>
    <m/>
    <n v="1"/>
    <m/>
    <m/>
    <m/>
    <m/>
    <n v="1"/>
    <m/>
    <n v="1"/>
    <n v="1"/>
    <m/>
    <m/>
    <m/>
    <m/>
    <m/>
    <n v="2"/>
    <n v="0"/>
    <n v="1"/>
    <n v="1"/>
    <n v="-1"/>
    <n v="0"/>
    <n v="0"/>
    <n v="0"/>
    <n v="0"/>
    <n v="1"/>
    <m/>
    <n v="0"/>
    <n v="0"/>
    <n v="0.33333333333333331"/>
    <n v="0.33333333333333331"/>
    <n v="0.33333333333333331"/>
    <n v="0"/>
    <n v="0"/>
    <s v="Y"/>
    <n v="0"/>
    <n v="0"/>
    <n v="0"/>
    <n v="0"/>
    <n v="0"/>
    <x v="7"/>
    <m/>
    <m/>
    <m/>
    <m/>
  </r>
  <r>
    <s v="16/3737/FUL"/>
    <x v="2"/>
    <x v="0"/>
    <s v="57 Sheen Lane_x000d_East Sheen_x000d_London_x000d_SW14 8AB"/>
    <s v="Demolition of the rear part of 57 Sheen Lane and rebuild to create a three-bedroom residential unit, including private external space."/>
    <d v="2016-05-01T00:00:00"/>
    <d v="2017-04-01T00:00:00"/>
    <x v="0"/>
    <x v="0"/>
    <m/>
    <m/>
    <n v="520507"/>
    <n v="175665"/>
    <m/>
    <m/>
    <m/>
    <m/>
    <m/>
    <m/>
    <m/>
    <m/>
    <n v="0"/>
    <m/>
    <m/>
    <m/>
    <n v="1"/>
    <m/>
    <m/>
    <m/>
    <m/>
    <n v="1"/>
    <n v="0"/>
    <n v="0"/>
    <n v="0"/>
    <n v="1"/>
    <n v="0"/>
    <n v="0"/>
    <n v="0"/>
    <n v="0"/>
    <n v="1"/>
    <m/>
    <n v="1"/>
    <n v="0"/>
    <n v="0"/>
    <n v="0"/>
    <n v="0"/>
    <n v="0"/>
    <n v="0"/>
    <n v="0"/>
    <n v="0"/>
    <n v="0"/>
    <n v="0"/>
    <n v="0"/>
    <n v="0"/>
    <x v="13"/>
    <m/>
    <m/>
    <s v="East Sheen"/>
    <m/>
  </r>
  <r>
    <s v="16/3759/FUL"/>
    <x v="2"/>
    <x v="0"/>
    <s v="243 Stanley Road_x000d_Twickenham_x000d_TW2 5NL_x000d_"/>
    <s v="Demolition of an existing detached bungalow, garage and outbuildings and the erection of 2No. detached buildings comprising 1No. three bedroom house and 2No. one bedroom flats with associated parking, cycle and refuse store and hard and soft landscap"/>
    <d v="2018-04-09T00:00:00"/>
    <m/>
    <x v="2"/>
    <x v="0"/>
    <m/>
    <m/>
    <n v="514859"/>
    <n v="172254"/>
    <m/>
    <m/>
    <m/>
    <n v="1"/>
    <m/>
    <m/>
    <m/>
    <m/>
    <n v="1"/>
    <m/>
    <n v="2"/>
    <m/>
    <n v="1"/>
    <m/>
    <m/>
    <m/>
    <m/>
    <n v="3"/>
    <n v="0"/>
    <n v="2"/>
    <n v="0"/>
    <n v="0"/>
    <n v="0"/>
    <n v="0"/>
    <n v="0"/>
    <n v="0"/>
    <n v="2"/>
    <m/>
    <n v="0"/>
    <n v="2"/>
    <n v="0"/>
    <n v="0"/>
    <n v="0"/>
    <n v="0"/>
    <n v="0"/>
    <n v="0"/>
    <n v="0"/>
    <n v="0"/>
    <n v="0"/>
    <n v="0"/>
    <n v="0"/>
    <x v="4"/>
    <m/>
    <m/>
    <m/>
    <m/>
  </r>
  <r>
    <s v="16/3791/FUL"/>
    <x v="2"/>
    <x v="0"/>
    <s v="92 - 94 Station Road_x000d_Hampton_x000d_TW12 2AX_x000d_"/>
    <s v="Erection of a single-storey, two-bedroom house with accommodation at roof level and associated car parking, cycle and refuse store."/>
    <m/>
    <d v="2018-08-31T00:00:00"/>
    <x v="1"/>
    <x v="0"/>
    <m/>
    <m/>
    <n v="513648"/>
    <n v="169737"/>
    <m/>
    <m/>
    <m/>
    <m/>
    <m/>
    <m/>
    <m/>
    <m/>
    <n v="0"/>
    <m/>
    <m/>
    <n v="1"/>
    <m/>
    <m/>
    <m/>
    <m/>
    <m/>
    <n v="1"/>
    <n v="0"/>
    <n v="0"/>
    <n v="1"/>
    <n v="0"/>
    <n v="0"/>
    <n v="0"/>
    <n v="0"/>
    <n v="0"/>
    <n v="1"/>
    <m/>
    <n v="0"/>
    <n v="1"/>
    <n v="0"/>
    <n v="0"/>
    <n v="0"/>
    <n v="0"/>
    <n v="0"/>
    <n v="0"/>
    <n v="0"/>
    <n v="0"/>
    <n v="0"/>
    <n v="0"/>
    <n v="0"/>
    <x v="0"/>
    <m/>
    <s v="Station Road"/>
    <m/>
    <m/>
  </r>
  <r>
    <s v="16/3800/FUL"/>
    <x v="1"/>
    <x v="0"/>
    <s v="12 Morley Road_x000d_Twickenham_x000d_TW1 2HF"/>
    <s v="Change of use of 2 flats to a single dwelling house"/>
    <m/>
    <d v="2018-03-01T00:00:00"/>
    <x v="0"/>
    <x v="0"/>
    <m/>
    <m/>
    <n v="517518"/>
    <n v="174241"/>
    <m/>
    <n v="1"/>
    <n v="1"/>
    <m/>
    <m/>
    <m/>
    <m/>
    <m/>
    <n v="2"/>
    <m/>
    <m/>
    <m/>
    <n v="1"/>
    <m/>
    <m/>
    <m/>
    <m/>
    <n v="1"/>
    <n v="0"/>
    <n v="-1"/>
    <n v="-1"/>
    <n v="1"/>
    <n v="0"/>
    <n v="0"/>
    <n v="0"/>
    <n v="0"/>
    <n v="-1"/>
    <m/>
    <n v="-1"/>
    <n v="0"/>
    <n v="0"/>
    <n v="0"/>
    <n v="0"/>
    <n v="0"/>
    <n v="0"/>
    <n v="0"/>
    <n v="0"/>
    <n v="0"/>
    <n v="0"/>
    <n v="0"/>
    <n v="0"/>
    <x v="11"/>
    <m/>
    <m/>
    <m/>
    <m/>
  </r>
  <r>
    <s v="16/3853/FUL"/>
    <x v="1"/>
    <x v="0"/>
    <s v="4 Bridgeway House_x000d_High Street_x000d_Whitton_x000d_Twickenham_x000d_TW2 7LE_x000d_"/>
    <s v="Proposed conversion of the existing two bedroom flat into one studio flat and one, one bedroom self-contained flat with associated cycle and refuse stores."/>
    <m/>
    <d v="2017-06-01T00:00:00"/>
    <x v="0"/>
    <x v="0"/>
    <m/>
    <m/>
    <n v="514239"/>
    <n v="173634"/>
    <m/>
    <m/>
    <n v="1"/>
    <m/>
    <m/>
    <m/>
    <m/>
    <m/>
    <n v="1"/>
    <n v="1"/>
    <n v="1"/>
    <m/>
    <m/>
    <m/>
    <m/>
    <m/>
    <m/>
    <n v="2"/>
    <n v="1"/>
    <n v="1"/>
    <n v="-1"/>
    <n v="0"/>
    <n v="0"/>
    <n v="0"/>
    <n v="0"/>
    <n v="0"/>
    <n v="1"/>
    <m/>
    <n v="1"/>
    <n v="0"/>
    <n v="0"/>
    <n v="0"/>
    <n v="0"/>
    <n v="0"/>
    <n v="0"/>
    <n v="0"/>
    <n v="0"/>
    <n v="0"/>
    <n v="0"/>
    <n v="0"/>
    <n v="0"/>
    <x v="17"/>
    <m/>
    <m/>
    <s v="Whitton"/>
    <m/>
  </r>
  <r>
    <s v="16/3876/FUL"/>
    <x v="2"/>
    <x v="0"/>
    <s v="26 The Terrace_x000d_Barnes_x000d_London_x000d_SW13 0NR"/>
    <s v="Demolition of remaining damaged ground floor structure and stairwell, following the collapse of the original building and subsequent demolition by the Council, and erection of a new house to be built over existing basement from ground to third floor"/>
    <d v="2018-03-01T00:00:00"/>
    <m/>
    <x v="1"/>
    <x v="0"/>
    <m/>
    <m/>
    <n v="521327"/>
    <n v="176153"/>
    <m/>
    <m/>
    <m/>
    <m/>
    <m/>
    <m/>
    <n v="1"/>
    <m/>
    <n v="1"/>
    <m/>
    <m/>
    <m/>
    <m/>
    <m/>
    <n v="1"/>
    <m/>
    <m/>
    <n v="1"/>
    <n v="0"/>
    <n v="0"/>
    <n v="0"/>
    <n v="0"/>
    <n v="0"/>
    <n v="1"/>
    <n v="-1"/>
    <n v="0"/>
    <n v="0"/>
    <m/>
    <n v="0"/>
    <n v="0"/>
    <n v="0"/>
    <n v="0"/>
    <n v="0"/>
    <n v="0"/>
    <n v="0"/>
    <n v="0"/>
    <n v="0"/>
    <n v="0"/>
    <n v="0"/>
    <n v="0"/>
    <n v="0"/>
    <x v="16"/>
    <m/>
    <m/>
    <m/>
    <s v="Thames Policy Area"/>
  </r>
  <r>
    <s v="16/3961/FUL"/>
    <x v="2"/>
    <x v="0"/>
    <s v="8 Barnes High Street_x000d_Barnes_x000d_London_x000d_SW13 9LW"/>
    <s v="Demolition of rear stock room and yard to create a 2 bedroom dwelling over 2 floors with one integral parking space at ground level."/>
    <m/>
    <m/>
    <x v="2"/>
    <x v="0"/>
    <m/>
    <m/>
    <n v="521729"/>
    <n v="176400"/>
    <m/>
    <m/>
    <m/>
    <m/>
    <m/>
    <m/>
    <m/>
    <m/>
    <n v="0"/>
    <m/>
    <m/>
    <n v="1"/>
    <m/>
    <m/>
    <m/>
    <m/>
    <m/>
    <n v="1"/>
    <n v="0"/>
    <n v="0"/>
    <n v="1"/>
    <n v="0"/>
    <n v="0"/>
    <n v="0"/>
    <n v="0"/>
    <n v="0"/>
    <n v="1"/>
    <m/>
    <n v="0"/>
    <n v="0"/>
    <n v="0.33333333333333331"/>
    <n v="0.33333333333333331"/>
    <n v="0.33333333333333331"/>
    <n v="0"/>
    <n v="0"/>
    <s v="Y"/>
    <n v="0"/>
    <n v="0"/>
    <n v="0"/>
    <n v="0"/>
    <n v="0"/>
    <x v="16"/>
    <m/>
    <s v="High Street"/>
    <m/>
    <m/>
  </r>
  <r>
    <s v="16/4127/FUL"/>
    <x v="1"/>
    <x v="0"/>
    <s v="Weir Cottage_x000d_5 Broom Road_x000d_Teddington_x000d__x000d_"/>
    <s v="Conversion of property into two residential units (1 x 2 bed house and 1 x 3 bed house) with associated alterations to fenestration arrangements; Levelling of ground level; new canopy structure to east elevation and enlargement of rear terrace at gro"/>
    <m/>
    <m/>
    <x v="2"/>
    <x v="0"/>
    <m/>
    <m/>
    <n v="516719"/>
    <n v="171329"/>
    <m/>
    <m/>
    <m/>
    <m/>
    <m/>
    <n v="1"/>
    <m/>
    <m/>
    <n v="1"/>
    <m/>
    <m/>
    <n v="1"/>
    <n v="1"/>
    <m/>
    <m/>
    <m/>
    <m/>
    <n v="2"/>
    <n v="0"/>
    <n v="0"/>
    <n v="1"/>
    <n v="1"/>
    <n v="0"/>
    <n v="-1"/>
    <n v="0"/>
    <n v="0"/>
    <n v="1"/>
    <m/>
    <n v="0"/>
    <n v="0"/>
    <n v="0.33333333333333331"/>
    <n v="0.33333333333333331"/>
    <n v="0.33333333333333331"/>
    <n v="0"/>
    <n v="0"/>
    <s v="Y"/>
    <n v="0"/>
    <n v="0"/>
    <n v="0"/>
    <n v="0"/>
    <n v="0"/>
    <x v="6"/>
    <m/>
    <m/>
    <m/>
    <s v="Thames Policy Area"/>
  </r>
  <r>
    <s v="16/4193/FUL"/>
    <x v="2"/>
    <x v="0"/>
    <s v="12 Broad Lane_x000d_Hampton_x000d_TW12 3AW"/>
    <s v="Demolition of existing two-storey house and erection of replacement two-storey new build house with accommodation in roof space, associated parking and landscaping."/>
    <m/>
    <m/>
    <x v="2"/>
    <x v="0"/>
    <m/>
    <m/>
    <n v="513706"/>
    <n v="170624"/>
    <m/>
    <m/>
    <m/>
    <m/>
    <n v="1"/>
    <m/>
    <m/>
    <m/>
    <n v="1"/>
    <m/>
    <m/>
    <m/>
    <m/>
    <n v="1"/>
    <m/>
    <m/>
    <m/>
    <n v="1"/>
    <n v="0"/>
    <n v="0"/>
    <n v="0"/>
    <n v="0"/>
    <n v="0"/>
    <n v="0"/>
    <n v="0"/>
    <n v="0"/>
    <n v="0"/>
    <m/>
    <n v="0"/>
    <n v="0"/>
    <n v="0"/>
    <n v="0"/>
    <n v="0"/>
    <n v="0"/>
    <n v="0"/>
    <n v="0"/>
    <n v="0"/>
    <n v="0"/>
    <n v="0"/>
    <n v="0"/>
    <n v="0"/>
    <x v="14"/>
    <m/>
    <m/>
    <m/>
    <m/>
  </r>
  <r>
    <s v="16/4198/GPD15"/>
    <x v="0"/>
    <x v="1"/>
    <s v="123 Station Road_x000d_Hampton_x000d_TW12 2AL_x000d_"/>
    <s v="Prior approval for the change of use of the rear offices at 123 Station Road from office use (class B1a) to residential (class C3) to provide 4 new residential units (2 x one bedroom flats, 2 x studio flats)."/>
    <m/>
    <d v="2018-02-01T00:00:00"/>
    <x v="0"/>
    <x v="0"/>
    <n v="4"/>
    <m/>
    <n v="513415"/>
    <n v="169760"/>
    <m/>
    <m/>
    <m/>
    <m/>
    <m/>
    <m/>
    <m/>
    <m/>
    <n v="0"/>
    <n v="2"/>
    <n v="2"/>
    <m/>
    <m/>
    <m/>
    <m/>
    <m/>
    <m/>
    <n v="4"/>
    <n v="2"/>
    <n v="2"/>
    <n v="0"/>
    <n v="0"/>
    <n v="0"/>
    <n v="0"/>
    <n v="0"/>
    <n v="0"/>
    <n v="4"/>
    <m/>
    <n v="4"/>
    <n v="0"/>
    <n v="0"/>
    <n v="0"/>
    <n v="0"/>
    <n v="0"/>
    <n v="0"/>
    <n v="0"/>
    <n v="0"/>
    <n v="0"/>
    <n v="0"/>
    <n v="0"/>
    <n v="0"/>
    <x v="0"/>
    <m/>
    <s v="Oldfield Road"/>
    <m/>
    <m/>
  </r>
  <r>
    <s v="16/4203/GPD13"/>
    <x v="0"/>
    <x v="1"/>
    <s v="34-36 High Street_x000d_Whitton_x000d_Twickenham_x000d_TW2 7LT_x000d_"/>
    <s v="Prior approval for conversion of rear part of shop (Use Class A1) to a self-contained residential unit (Use Class C3) including alterations to insert new doors and windows."/>
    <m/>
    <m/>
    <x v="2"/>
    <x v="0"/>
    <n v="1"/>
    <m/>
    <n v="514166"/>
    <n v="173881"/>
    <m/>
    <m/>
    <m/>
    <m/>
    <m/>
    <m/>
    <m/>
    <m/>
    <n v="0"/>
    <m/>
    <m/>
    <m/>
    <m/>
    <m/>
    <m/>
    <m/>
    <m/>
    <n v="0"/>
    <n v="0"/>
    <n v="0"/>
    <n v="0"/>
    <n v="0"/>
    <n v="0"/>
    <n v="0"/>
    <n v="0"/>
    <n v="0"/>
    <n v="1"/>
    <m/>
    <n v="0"/>
    <n v="0"/>
    <n v="0.33333333333333331"/>
    <n v="0.33333333333333331"/>
    <n v="0.33333333333333331"/>
    <n v="0"/>
    <n v="0"/>
    <s v="Y"/>
    <n v="0"/>
    <n v="0"/>
    <n v="0"/>
    <n v="0"/>
    <n v="0"/>
    <x v="17"/>
    <m/>
    <m/>
    <s v="Whitton"/>
    <m/>
  </r>
  <r>
    <s v="16/4231/FUL"/>
    <x v="1"/>
    <x v="0"/>
    <s v="202 Upper Richmond Road West_x000d_East Sheen_x000d_London_x000d_SW14 8AN_x000d_"/>
    <s v="Alterations with dormer extensions to existing first floor dwelling, conversion into 3 no. apartments incorporating a loft conversion."/>
    <m/>
    <d v="2018-07-14T00:00:00"/>
    <x v="1"/>
    <x v="0"/>
    <m/>
    <m/>
    <n v="520691"/>
    <n v="175442"/>
    <m/>
    <m/>
    <n v="1"/>
    <m/>
    <m/>
    <m/>
    <m/>
    <m/>
    <n v="1"/>
    <m/>
    <n v="1"/>
    <n v="2"/>
    <m/>
    <m/>
    <m/>
    <m/>
    <m/>
    <n v="3"/>
    <n v="0"/>
    <n v="1"/>
    <n v="1"/>
    <n v="0"/>
    <n v="0"/>
    <n v="0"/>
    <n v="0"/>
    <n v="0"/>
    <n v="2"/>
    <m/>
    <n v="0"/>
    <n v="2"/>
    <n v="0"/>
    <n v="0"/>
    <n v="0"/>
    <n v="0"/>
    <n v="0"/>
    <n v="0"/>
    <n v="0"/>
    <n v="0"/>
    <n v="0"/>
    <n v="0"/>
    <n v="0"/>
    <x v="13"/>
    <m/>
    <m/>
    <s v="East Sheen"/>
    <m/>
  </r>
  <r>
    <s v="16/4384/FUL"/>
    <x v="2"/>
    <x v="0"/>
    <s v="Land Junction Of North Worple Way And Wrights Walk Rear Of_x000d_31 Alder Road_x000d_Mortlake_x000d_London_x000d__x000d_"/>
    <s v="Demolition of the existing garage and erection of a new partially sunken one-bedroom, single-storey dwelling, and provision of a new boundary wall and entrance gate."/>
    <m/>
    <m/>
    <x v="2"/>
    <x v="0"/>
    <m/>
    <m/>
    <n v="520624"/>
    <n v="175780"/>
    <m/>
    <m/>
    <m/>
    <m/>
    <m/>
    <m/>
    <m/>
    <m/>
    <n v="0"/>
    <m/>
    <n v="1"/>
    <m/>
    <m/>
    <m/>
    <m/>
    <m/>
    <m/>
    <n v="1"/>
    <n v="0"/>
    <n v="1"/>
    <n v="0"/>
    <n v="0"/>
    <n v="0"/>
    <n v="0"/>
    <n v="0"/>
    <n v="0"/>
    <n v="1"/>
    <m/>
    <n v="0"/>
    <n v="0"/>
    <n v="0.33333333333333331"/>
    <n v="0.33333333333333331"/>
    <n v="0.33333333333333331"/>
    <n v="0"/>
    <n v="0"/>
    <s v="Y"/>
    <n v="0"/>
    <n v="0"/>
    <n v="0"/>
    <n v="0"/>
    <n v="0"/>
    <x v="16"/>
    <m/>
    <m/>
    <m/>
    <m/>
  </r>
  <r>
    <s v="16/4405/FUL"/>
    <x v="2"/>
    <x v="0"/>
    <s v="46 Sixth Cross Road_x000d_Twickenham_x000d_TW2 5PB_x000d_"/>
    <s v="Demolition of an existing 3 bedroom bungalow and erection of a new 4 bedroom two storey dwelling (including loft accommodation) with associated landscaping works)."/>
    <d v="2017-09-01T00:00:00"/>
    <m/>
    <x v="1"/>
    <x v="0"/>
    <m/>
    <m/>
    <n v="514468"/>
    <n v="172144"/>
    <m/>
    <m/>
    <m/>
    <n v="1"/>
    <m/>
    <m/>
    <m/>
    <m/>
    <n v="1"/>
    <m/>
    <m/>
    <m/>
    <m/>
    <n v="1"/>
    <m/>
    <m/>
    <m/>
    <n v="1"/>
    <n v="0"/>
    <n v="0"/>
    <n v="0"/>
    <n v="-1"/>
    <n v="1"/>
    <n v="0"/>
    <n v="0"/>
    <n v="0"/>
    <n v="0"/>
    <m/>
    <n v="0"/>
    <n v="0"/>
    <n v="0"/>
    <n v="0"/>
    <n v="0"/>
    <n v="0"/>
    <n v="0"/>
    <n v="0"/>
    <n v="0"/>
    <n v="0"/>
    <n v="0"/>
    <n v="0"/>
    <n v="0"/>
    <x v="3"/>
    <m/>
    <m/>
    <m/>
    <m/>
  </r>
  <r>
    <s v="16/4491/FUL"/>
    <x v="3"/>
    <x v="0"/>
    <s v="24 The Causeway_x000d_Teddington_x000d_TW11 0HE"/>
    <s v="Roof extension to facilitate the creation of 1 no. 1 bed flat.  Formalisation of existing rear parking area to provide 2 no. parking spaces, cycle and refuse store."/>
    <d v="2017-05-01T00:00:00"/>
    <d v="2017-11-06T00:00:00"/>
    <x v="0"/>
    <x v="0"/>
    <m/>
    <m/>
    <n v="515839"/>
    <n v="170938"/>
    <m/>
    <m/>
    <m/>
    <m/>
    <m/>
    <m/>
    <m/>
    <m/>
    <n v="0"/>
    <m/>
    <n v="1"/>
    <m/>
    <m/>
    <m/>
    <m/>
    <m/>
    <m/>
    <n v="1"/>
    <n v="0"/>
    <n v="1"/>
    <n v="0"/>
    <n v="0"/>
    <n v="0"/>
    <n v="0"/>
    <n v="0"/>
    <n v="0"/>
    <n v="1"/>
    <m/>
    <n v="1"/>
    <n v="0"/>
    <n v="0"/>
    <n v="0"/>
    <n v="0"/>
    <n v="0"/>
    <n v="0"/>
    <n v="0"/>
    <n v="0"/>
    <n v="0"/>
    <n v="0"/>
    <n v="0"/>
    <n v="0"/>
    <x v="6"/>
    <m/>
    <m/>
    <s v="Teddington"/>
    <m/>
  </r>
  <r>
    <s v="16/4587/FUL"/>
    <x v="0"/>
    <x v="0"/>
    <s v="24 Christchurch Road_x000d_East Sheen_x000d_London_x000d_SW14 7AA"/>
    <s v="Proposed conversion of garden studio to one person residential studio incorporating the extension of depth and height of existing garden studio in order to create a first floor level, with installation of a rooflight to the eastern roofslope and a ro"/>
    <m/>
    <m/>
    <x v="2"/>
    <x v="0"/>
    <m/>
    <m/>
    <n v="520283"/>
    <n v="175017"/>
    <m/>
    <m/>
    <m/>
    <m/>
    <m/>
    <m/>
    <m/>
    <m/>
    <n v="0"/>
    <m/>
    <n v="1"/>
    <m/>
    <m/>
    <m/>
    <m/>
    <m/>
    <m/>
    <n v="1"/>
    <n v="0"/>
    <n v="1"/>
    <n v="0"/>
    <n v="0"/>
    <n v="0"/>
    <n v="0"/>
    <n v="0"/>
    <n v="0"/>
    <n v="1"/>
    <m/>
    <n v="0"/>
    <n v="0"/>
    <n v="0.33333333333333331"/>
    <n v="0.33333333333333331"/>
    <n v="0.33333333333333331"/>
    <n v="0"/>
    <n v="0"/>
    <s v="Y"/>
    <n v="0"/>
    <n v="0"/>
    <n v="0"/>
    <n v="0"/>
    <n v="0"/>
    <x v="13"/>
    <m/>
    <m/>
    <m/>
    <m/>
  </r>
  <r>
    <s v="16/4590/FUL"/>
    <x v="2"/>
    <x v="0"/>
    <s v="2A Suffolk Road_x000d_Barnes_x000d_London_x000d_SW13 9PH_x000d_"/>
    <s v="Demolition of existing property and the construction of a new 4 bed house with basement with associated landscaping (bin and bike store)."/>
    <d v="2017-05-15T00:00:00"/>
    <d v="2018-07-02T00:00:00"/>
    <x v="1"/>
    <x v="0"/>
    <m/>
    <m/>
    <n v="522330"/>
    <n v="177038"/>
    <m/>
    <m/>
    <n v="2"/>
    <m/>
    <m/>
    <m/>
    <m/>
    <m/>
    <n v="2"/>
    <m/>
    <m/>
    <m/>
    <m/>
    <n v="1"/>
    <m/>
    <m/>
    <m/>
    <n v="1"/>
    <n v="0"/>
    <n v="0"/>
    <n v="-2"/>
    <n v="0"/>
    <n v="1"/>
    <n v="0"/>
    <n v="0"/>
    <n v="0"/>
    <n v="-1"/>
    <m/>
    <n v="0"/>
    <n v="-1"/>
    <n v="0"/>
    <n v="0"/>
    <n v="0"/>
    <n v="0"/>
    <n v="0"/>
    <n v="0"/>
    <n v="0"/>
    <n v="0"/>
    <n v="0"/>
    <n v="0"/>
    <n v="0"/>
    <x v="5"/>
    <m/>
    <m/>
    <m/>
    <m/>
  </r>
  <r>
    <s v="16/4635/FUL"/>
    <x v="2"/>
    <x v="0"/>
    <s v="Land Rear Of 12 To 36_x000d_Vincam Close_x000d_Twickenham_x000d__x000d_"/>
    <s v="Construction of a three bedroom single storey dwelling with associated hard and soft landscaping, parking and access road (bollard lit)"/>
    <m/>
    <m/>
    <x v="2"/>
    <x v="0"/>
    <m/>
    <m/>
    <n v="513432"/>
    <n v="173849"/>
    <m/>
    <m/>
    <m/>
    <m/>
    <m/>
    <m/>
    <m/>
    <m/>
    <n v="0"/>
    <m/>
    <m/>
    <m/>
    <n v="1"/>
    <m/>
    <m/>
    <m/>
    <m/>
    <n v="1"/>
    <n v="0"/>
    <n v="0"/>
    <n v="0"/>
    <n v="1"/>
    <n v="0"/>
    <n v="0"/>
    <n v="0"/>
    <n v="0"/>
    <n v="1"/>
    <m/>
    <n v="0"/>
    <n v="0"/>
    <n v="0.33333333333333331"/>
    <n v="0.33333333333333331"/>
    <n v="0.33333333333333331"/>
    <n v="0"/>
    <n v="0"/>
    <s v="Y"/>
    <n v="0"/>
    <n v="0"/>
    <n v="0"/>
    <n v="0"/>
    <n v="0"/>
    <x v="17"/>
    <m/>
    <m/>
    <m/>
    <m/>
  </r>
  <r>
    <s v="16/4669/FUL"/>
    <x v="0"/>
    <x v="0"/>
    <s v="42 George Street_x000d_Richmond_x000d_TW9 1HJ"/>
    <s v="Change of use of first and second floors from A1 ancillary to C3 residential to create 1 No. Studio apartment and 1 No. 2-bedroom apartment. First floor rear extension and alterations to fenestration."/>
    <m/>
    <d v="2018-04-18T00:00:00"/>
    <x v="1"/>
    <x v="0"/>
    <m/>
    <m/>
    <n v="517929"/>
    <n v="174954"/>
    <m/>
    <m/>
    <m/>
    <m/>
    <m/>
    <m/>
    <m/>
    <m/>
    <n v="0"/>
    <m/>
    <n v="1"/>
    <n v="1"/>
    <m/>
    <m/>
    <m/>
    <m/>
    <m/>
    <n v="2"/>
    <n v="0"/>
    <n v="1"/>
    <n v="1"/>
    <n v="0"/>
    <n v="0"/>
    <n v="0"/>
    <n v="0"/>
    <n v="0"/>
    <n v="2"/>
    <m/>
    <n v="0"/>
    <n v="2"/>
    <n v="0"/>
    <n v="0"/>
    <n v="0"/>
    <n v="0"/>
    <n v="0"/>
    <n v="0"/>
    <n v="0"/>
    <n v="0"/>
    <n v="0"/>
    <n v="0"/>
    <n v="0"/>
    <x v="12"/>
    <m/>
    <m/>
    <s v="Richmond"/>
    <m/>
  </r>
  <r>
    <s v="16/4753/FUL"/>
    <x v="2"/>
    <x v="0"/>
    <s v="1 Royal Parade_x000d_Kew_x000d_Richmond_x000d_TW9 3QD_x000d_"/>
    <s v="Retrospective application for the variation to approved schemes 09/0110/FUL &amp; 14/2004/VRC comprising internal alterations to create  2 No. x one bedroom flats in addition to external alterations (AMENDED DESCRIPTION)"/>
    <d v="2015-03-13T00:00:00"/>
    <d v="2017-08-07T00:00:00"/>
    <x v="0"/>
    <x v="0"/>
    <m/>
    <m/>
    <n v="519097"/>
    <n v="176858"/>
    <m/>
    <m/>
    <m/>
    <m/>
    <m/>
    <m/>
    <m/>
    <m/>
    <n v="0"/>
    <m/>
    <n v="2"/>
    <m/>
    <m/>
    <m/>
    <m/>
    <m/>
    <m/>
    <n v="2"/>
    <n v="0"/>
    <n v="2"/>
    <n v="0"/>
    <n v="0"/>
    <n v="0"/>
    <n v="0"/>
    <n v="0"/>
    <n v="0"/>
    <n v="2"/>
    <m/>
    <n v="2"/>
    <n v="0"/>
    <n v="0"/>
    <n v="0"/>
    <n v="0"/>
    <n v="0"/>
    <n v="0"/>
    <n v="0"/>
    <n v="0"/>
    <n v="0"/>
    <n v="0"/>
    <n v="0"/>
    <n v="0"/>
    <x v="15"/>
    <m/>
    <s v="Kew Gardens Station"/>
    <m/>
    <m/>
  </r>
  <r>
    <s v="16/4772/GPD15"/>
    <x v="0"/>
    <x v="1"/>
    <s v="52 - 64 Heath Road_x000d_Twickenham_x000d__x000d_"/>
    <s v="Change of use of first floor from B1 office use to C3 residential use comprising 9 units (8 x 1 bed and 1 x 2 bed flats)"/>
    <m/>
    <m/>
    <x v="2"/>
    <x v="0"/>
    <n v="9"/>
    <m/>
    <n v="515974"/>
    <n v="173142"/>
    <m/>
    <m/>
    <m/>
    <m/>
    <m/>
    <m/>
    <m/>
    <m/>
    <n v="0"/>
    <m/>
    <m/>
    <m/>
    <m/>
    <m/>
    <m/>
    <m/>
    <m/>
    <n v="0"/>
    <n v="0"/>
    <n v="0"/>
    <n v="0"/>
    <n v="0"/>
    <n v="0"/>
    <n v="0"/>
    <n v="0"/>
    <n v="0"/>
    <n v="9"/>
    <m/>
    <n v="0"/>
    <n v="4.5"/>
    <n v="4.5"/>
    <n v="0"/>
    <n v="0"/>
    <n v="0"/>
    <n v="0"/>
    <s v="Y"/>
    <n v="0"/>
    <n v="0"/>
    <n v="0"/>
    <n v="0"/>
    <n v="0"/>
    <x v="11"/>
    <m/>
    <m/>
    <s v="Twickenham"/>
    <m/>
  </r>
  <r>
    <s v="16/4794/FUL"/>
    <x v="3"/>
    <x v="0"/>
    <s v="Boatrace House_x000d_63 Mortlake High Street_x000d_Mortlake_x000d_London_x000d__x000d_"/>
    <s v="Erection of one additional storey to provide two residential units and alterations to the elevations of the building"/>
    <d v="2018-03-01T00:00:00"/>
    <m/>
    <x v="1"/>
    <x v="0"/>
    <m/>
    <m/>
    <n v="520696"/>
    <n v="175985"/>
    <m/>
    <m/>
    <m/>
    <m/>
    <m/>
    <m/>
    <m/>
    <m/>
    <n v="0"/>
    <m/>
    <m/>
    <n v="2"/>
    <m/>
    <m/>
    <m/>
    <m/>
    <m/>
    <n v="2"/>
    <n v="0"/>
    <n v="0"/>
    <n v="2"/>
    <n v="0"/>
    <n v="0"/>
    <n v="0"/>
    <n v="0"/>
    <n v="0"/>
    <n v="2"/>
    <m/>
    <n v="0"/>
    <n v="0"/>
    <n v="0.66666666666666663"/>
    <n v="0.66666666666666663"/>
    <n v="0.66666666666666663"/>
    <n v="0"/>
    <n v="0"/>
    <s v="Y"/>
    <n v="0"/>
    <n v="0"/>
    <n v="0"/>
    <n v="0"/>
    <n v="0"/>
    <x v="16"/>
    <m/>
    <s v="Mortlake"/>
    <m/>
    <m/>
  </r>
  <r>
    <s v="16/4798/FUL"/>
    <x v="2"/>
    <x v="0"/>
    <s v="19 Stanley Road_x000d_East Sheen_x000d_London_x000d_SW14 7EB_x000d_"/>
    <s v="Demolition of existing dwelling and the construction of a 2.5/3-storey dwelling with basement including front and rear light well with walk-over covering. Additional construction of car port/storage building to rear of site including vehicular footwa"/>
    <d v="2017-11-01T00:00:00"/>
    <m/>
    <x v="1"/>
    <x v="0"/>
    <m/>
    <m/>
    <n v="519759"/>
    <n v="175240"/>
    <m/>
    <m/>
    <m/>
    <m/>
    <n v="1"/>
    <m/>
    <m/>
    <m/>
    <n v="1"/>
    <m/>
    <m/>
    <m/>
    <m/>
    <n v="1"/>
    <m/>
    <m/>
    <m/>
    <n v="1"/>
    <n v="0"/>
    <n v="0"/>
    <n v="0"/>
    <n v="0"/>
    <n v="0"/>
    <n v="0"/>
    <n v="0"/>
    <n v="0"/>
    <n v="0"/>
    <m/>
    <n v="0"/>
    <n v="0"/>
    <n v="0"/>
    <n v="0"/>
    <n v="0"/>
    <n v="0"/>
    <n v="0"/>
    <n v="0"/>
    <n v="0"/>
    <n v="0"/>
    <n v="0"/>
    <n v="0"/>
    <n v="0"/>
    <x v="13"/>
    <m/>
    <m/>
    <m/>
    <m/>
  </r>
  <r>
    <s v="16/4837/GPD15"/>
    <x v="0"/>
    <x v="1"/>
    <s v="123 Station Road_x000d_Hampton_x000d_TW12 2AL_x000d_"/>
    <s v="Change of use of the rear offices at 123 Station Road from office use (class B1a) to residential (class C3) to provide 1 no. 4 bed dwellinghouse"/>
    <m/>
    <m/>
    <x v="2"/>
    <x v="0"/>
    <n v="1"/>
    <m/>
    <n v="513415"/>
    <n v="169760"/>
    <m/>
    <m/>
    <m/>
    <m/>
    <m/>
    <m/>
    <m/>
    <m/>
    <n v="0"/>
    <m/>
    <m/>
    <m/>
    <m/>
    <m/>
    <m/>
    <m/>
    <m/>
    <n v="0"/>
    <n v="0"/>
    <n v="0"/>
    <n v="0"/>
    <n v="0"/>
    <n v="0"/>
    <n v="0"/>
    <n v="0"/>
    <n v="0"/>
    <n v="1"/>
    <m/>
    <n v="0"/>
    <n v="0"/>
    <n v="0.33333333333333331"/>
    <n v="0.33333333333333331"/>
    <n v="0.33333333333333331"/>
    <n v="0"/>
    <n v="0"/>
    <s v="Y"/>
    <n v="0"/>
    <n v="0"/>
    <n v="0"/>
    <n v="0"/>
    <n v="0"/>
    <x v="0"/>
    <m/>
    <s v="Oldfield Road"/>
    <m/>
    <m/>
  </r>
  <r>
    <s v="16/4894/ES191"/>
    <x v="0"/>
    <x v="0"/>
    <s v="6 North Road_x000d_Kew_x000d_TW9 4HA_x000d_"/>
    <s v="Establish use as 2 no. residential dwellings."/>
    <d v="2017-05-26T00:00:00"/>
    <d v="2017-05-26T00:00:00"/>
    <x v="0"/>
    <x v="0"/>
    <m/>
    <m/>
    <n v="519066"/>
    <n v="175770"/>
    <m/>
    <m/>
    <m/>
    <m/>
    <m/>
    <m/>
    <m/>
    <m/>
    <n v="0"/>
    <m/>
    <n v="2"/>
    <m/>
    <m/>
    <m/>
    <m/>
    <m/>
    <m/>
    <n v="2"/>
    <n v="0"/>
    <n v="2"/>
    <n v="0"/>
    <n v="0"/>
    <n v="0"/>
    <n v="0"/>
    <n v="0"/>
    <n v="0"/>
    <n v="2"/>
    <m/>
    <n v="2"/>
    <n v="0"/>
    <n v="0"/>
    <n v="0"/>
    <n v="0"/>
    <n v="0"/>
    <n v="0"/>
    <n v="0"/>
    <n v="0"/>
    <n v="0"/>
    <n v="0"/>
    <n v="0"/>
    <n v="0"/>
    <x v="15"/>
    <m/>
    <m/>
    <m/>
    <m/>
  </r>
  <r>
    <s v="16/4932/GPD15"/>
    <x v="0"/>
    <x v="1"/>
    <s v="1 Mount Mews_x000d_Hampton_x000d_TW12 2SH_x000d_"/>
    <s v="Change of use from B1( office use) to C3 (residential - 2 x 2 bed self contained flats)"/>
    <m/>
    <m/>
    <x v="2"/>
    <x v="0"/>
    <n v="2"/>
    <m/>
    <n v="513973"/>
    <n v="169575"/>
    <m/>
    <m/>
    <m/>
    <m/>
    <m/>
    <m/>
    <m/>
    <m/>
    <n v="0"/>
    <m/>
    <m/>
    <m/>
    <m/>
    <m/>
    <m/>
    <m/>
    <m/>
    <n v="0"/>
    <n v="0"/>
    <n v="0"/>
    <n v="0"/>
    <n v="0"/>
    <n v="0"/>
    <n v="0"/>
    <n v="0"/>
    <n v="0"/>
    <n v="2"/>
    <m/>
    <n v="0"/>
    <n v="0"/>
    <n v="0.66666666666666663"/>
    <n v="0.66666666666666663"/>
    <n v="0.66666666666666663"/>
    <n v="0"/>
    <n v="0"/>
    <s v="Y"/>
    <n v="0"/>
    <n v="0"/>
    <n v="0"/>
    <n v="0"/>
    <n v="0"/>
    <x v="0"/>
    <m/>
    <s v="Thames Street"/>
    <m/>
    <m/>
  </r>
  <r>
    <s v="17/0164/GPD15"/>
    <x v="0"/>
    <x v="1"/>
    <s v="Ground Floor_x000d_101 Holly Road_x000d_Twickenham_x000d_TW1 4HQ_x000d_"/>
    <s v="Change of use of ground floor officer from B1(a) (Office) to C3 (residential) use to provide 1 no. 1 bed dwelling unit"/>
    <m/>
    <m/>
    <x v="2"/>
    <x v="0"/>
    <n v="1"/>
    <m/>
    <n v="516177"/>
    <n v="173221"/>
    <m/>
    <m/>
    <m/>
    <m/>
    <m/>
    <m/>
    <m/>
    <m/>
    <n v="0"/>
    <m/>
    <m/>
    <m/>
    <m/>
    <m/>
    <m/>
    <m/>
    <m/>
    <n v="0"/>
    <n v="0"/>
    <n v="0"/>
    <n v="0"/>
    <n v="0"/>
    <n v="0"/>
    <n v="0"/>
    <n v="0"/>
    <n v="0"/>
    <n v="1"/>
    <m/>
    <n v="0"/>
    <n v="0"/>
    <n v="0.33333333333333331"/>
    <n v="0.33333333333333331"/>
    <n v="0.33333333333333331"/>
    <n v="0"/>
    <n v="0"/>
    <s v="Y"/>
    <n v="0"/>
    <n v="0"/>
    <n v="0"/>
    <n v="0"/>
    <n v="0"/>
    <x v="11"/>
    <m/>
    <m/>
    <s v="Twickenham"/>
    <m/>
  </r>
  <r>
    <s v="17/0220/GPD15"/>
    <x v="0"/>
    <x v="1"/>
    <s v="5 King Edward Mews_x000d_Barnes_x000d_London_x000d_SW13 9HD_x000d_"/>
    <s v="Change of use of ground floor office (use class B1(a)) to residential dwelling (use class C3)."/>
    <d v="2016-02-01T00:00:00"/>
    <m/>
    <x v="1"/>
    <x v="0"/>
    <n v="1"/>
    <m/>
    <n v="522197"/>
    <n v="176636"/>
    <m/>
    <m/>
    <m/>
    <m/>
    <m/>
    <m/>
    <m/>
    <m/>
    <n v="0"/>
    <m/>
    <n v="1"/>
    <m/>
    <m/>
    <m/>
    <m/>
    <m/>
    <m/>
    <n v="1"/>
    <n v="0"/>
    <n v="1"/>
    <n v="0"/>
    <n v="0"/>
    <n v="0"/>
    <n v="0"/>
    <n v="0"/>
    <n v="0"/>
    <n v="1"/>
    <m/>
    <n v="0"/>
    <n v="0"/>
    <n v="0.33333333333333331"/>
    <n v="0.33333333333333331"/>
    <n v="0.33333333333333331"/>
    <n v="0"/>
    <n v="0"/>
    <s v="Y"/>
    <n v="0"/>
    <n v="0"/>
    <n v="0"/>
    <n v="0"/>
    <n v="0"/>
    <x v="5"/>
    <m/>
    <m/>
    <m/>
    <m/>
  </r>
  <r>
    <s v="17/0259/FUL"/>
    <x v="0"/>
    <x v="0"/>
    <s v="2 Queens Road_x000d_East Sheen_x000d_London_x000d_SW14 8PJ"/>
    <s v="Demolition of building and erection of new dwelling with basement."/>
    <d v="2018-04-01T00:00:00"/>
    <m/>
    <x v="2"/>
    <x v="0"/>
    <m/>
    <m/>
    <n v="520956"/>
    <n v="175694"/>
    <m/>
    <n v="1"/>
    <m/>
    <m/>
    <m/>
    <m/>
    <m/>
    <m/>
    <n v="1"/>
    <m/>
    <m/>
    <m/>
    <m/>
    <m/>
    <n v="1"/>
    <m/>
    <m/>
    <n v="1"/>
    <n v="0"/>
    <n v="-1"/>
    <n v="0"/>
    <n v="0"/>
    <n v="0"/>
    <n v="1"/>
    <n v="0"/>
    <n v="0"/>
    <n v="0"/>
    <m/>
    <n v="0"/>
    <n v="0"/>
    <n v="0"/>
    <n v="0"/>
    <n v="0"/>
    <n v="0"/>
    <n v="0"/>
    <n v="0"/>
    <n v="0"/>
    <n v="0"/>
    <n v="0"/>
    <n v="0"/>
    <n v="0"/>
    <x v="13"/>
    <m/>
    <m/>
    <m/>
    <m/>
  </r>
  <r>
    <s v="17/0323/FUL"/>
    <x v="2"/>
    <x v="0"/>
    <s v="Courtyard Apartments_x000d_70B Hampton Road_x000d_Teddington_x000d__x000d_"/>
    <s v="Erection of a three-storey building to provide  4 two-bedroom residential units (Class C3) separate refuse facilities and altered parking layout."/>
    <m/>
    <m/>
    <x v="2"/>
    <x v="0"/>
    <m/>
    <m/>
    <n v="514687"/>
    <n v="171290"/>
    <m/>
    <m/>
    <m/>
    <m/>
    <m/>
    <m/>
    <m/>
    <m/>
    <n v="0"/>
    <m/>
    <m/>
    <n v="4"/>
    <m/>
    <m/>
    <m/>
    <m/>
    <m/>
    <n v="4"/>
    <n v="0"/>
    <n v="0"/>
    <n v="4"/>
    <n v="0"/>
    <n v="0"/>
    <n v="0"/>
    <n v="0"/>
    <n v="0"/>
    <n v="4"/>
    <m/>
    <n v="0"/>
    <n v="0"/>
    <n v="1.3333333333333333"/>
    <n v="1.3333333333333333"/>
    <n v="1.3333333333333333"/>
    <n v="0"/>
    <n v="0"/>
    <s v="Y"/>
    <n v="0"/>
    <n v="0"/>
    <n v="0"/>
    <n v="0"/>
    <n v="0"/>
    <x v="9"/>
    <m/>
    <m/>
    <m/>
    <m/>
  </r>
  <r>
    <s v="17/0330/FUL"/>
    <x v="2"/>
    <x v="0"/>
    <s v="58 Munster Road_x000d_Teddington_x000d_TW11 9LL"/>
    <s v="1 no. 2 storey 6-bedroom dwellinghouse with rooms in the roof and 1 no. one storey with basement 5-bedroom dwelling house (following demolition of existing dwelling at No.58 Munster Road), and associated refuse/recycling store, cycle parking and park"/>
    <m/>
    <m/>
    <x v="2"/>
    <x v="0"/>
    <m/>
    <m/>
    <n v="517123"/>
    <n v="170663"/>
    <m/>
    <m/>
    <m/>
    <m/>
    <n v="1"/>
    <m/>
    <m/>
    <m/>
    <n v="1"/>
    <m/>
    <m/>
    <m/>
    <m/>
    <m/>
    <n v="1"/>
    <n v="1"/>
    <m/>
    <n v="2"/>
    <n v="0"/>
    <n v="0"/>
    <n v="0"/>
    <n v="0"/>
    <n v="-1"/>
    <n v="1"/>
    <n v="1"/>
    <n v="0"/>
    <n v="1"/>
    <m/>
    <n v="0"/>
    <n v="0"/>
    <n v="0.33333333333333331"/>
    <n v="0.33333333333333331"/>
    <n v="0.33333333333333331"/>
    <n v="0"/>
    <n v="0"/>
    <s v="Y"/>
    <n v="0"/>
    <n v="0"/>
    <n v="0"/>
    <n v="0"/>
    <n v="0"/>
    <x v="10"/>
    <m/>
    <m/>
    <m/>
    <m/>
  </r>
  <r>
    <s v="17/0341/GPD13"/>
    <x v="0"/>
    <x v="1"/>
    <s v="Teddington Garden Centre_x000d_Station Road_x000d_Teddington_x000d_TW11 9AA_x000d_"/>
    <s v="Change of use from retail (Use Class A1) to 1 residential unit (Use Class C3) with associated cycle and refuse provision."/>
    <m/>
    <m/>
    <x v="2"/>
    <x v="0"/>
    <n v="1"/>
    <m/>
    <n v="516015"/>
    <n v="170858"/>
    <m/>
    <m/>
    <m/>
    <m/>
    <m/>
    <m/>
    <m/>
    <m/>
    <n v="0"/>
    <m/>
    <m/>
    <m/>
    <n v="1"/>
    <m/>
    <m/>
    <m/>
    <m/>
    <n v="1"/>
    <n v="0"/>
    <n v="0"/>
    <n v="0"/>
    <n v="1"/>
    <n v="0"/>
    <n v="0"/>
    <n v="0"/>
    <n v="0"/>
    <n v="1"/>
    <m/>
    <n v="0"/>
    <n v="0"/>
    <n v="0.33333333333333331"/>
    <n v="0.33333333333333331"/>
    <n v="0.33333333333333331"/>
    <n v="0"/>
    <n v="0"/>
    <s v="Y"/>
    <n v="0"/>
    <n v="0"/>
    <n v="0"/>
    <n v="0"/>
    <n v="0"/>
    <x v="6"/>
    <m/>
    <m/>
    <s v="Teddington"/>
    <m/>
  </r>
  <r>
    <s v="17/0346/FUL"/>
    <x v="1"/>
    <x v="0"/>
    <s v="49 Manor Road_x000d_Richmond_x000d_TW9 1YA"/>
    <s v="Subdivision of house (C3) to form 2 no. 2-bed flats (C3), ground floor infill side extension, to the rear of property, with windows to north elevation and hip to gable roof extension, rear facing dormer, including 2 No. front facing rooflights, follo"/>
    <d v="2017-11-01T00:00:00"/>
    <m/>
    <x v="1"/>
    <x v="0"/>
    <m/>
    <m/>
    <n v="519014"/>
    <n v="175279"/>
    <m/>
    <m/>
    <m/>
    <m/>
    <n v="1"/>
    <m/>
    <m/>
    <m/>
    <n v="1"/>
    <m/>
    <m/>
    <n v="2"/>
    <m/>
    <m/>
    <m/>
    <m/>
    <m/>
    <n v="2"/>
    <n v="0"/>
    <n v="0"/>
    <n v="2"/>
    <n v="0"/>
    <n v="-1"/>
    <n v="0"/>
    <n v="0"/>
    <n v="0"/>
    <n v="1"/>
    <m/>
    <n v="0"/>
    <n v="0"/>
    <n v="0.33333333333333331"/>
    <n v="0.33333333333333331"/>
    <n v="0.33333333333333331"/>
    <n v="0"/>
    <n v="0"/>
    <s v="Y"/>
    <n v="0"/>
    <n v="0"/>
    <n v="0"/>
    <n v="0"/>
    <n v="0"/>
    <x v="8"/>
    <m/>
    <m/>
    <m/>
    <m/>
  </r>
  <r>
    <s v="17/0396/FUL"/>
    <x v="2"/>
    <x v="0"/>
    <s v="Garage Site_x000d_Craig Road_x000d_Ham_x000d__x000d_"/>
    <s v="Demolition of existing garages and creation of 3 x 1bed 2person flats and 1 x 2bed 3-person bungalow with associated parking and landscaping."/>
    <m/>
    <m/>
    <x v="2"/>
    <x v="1"/>
    <m/>
    <m/>
    <n v="517438"/>
    <n v="171815"/>
    <m/>
    <m/>
    <m/>
    <m/>
    <m/>
    <m/>
    <m/>
    <m/>
    <n v="0"/>
    <m/>
    <n v="3"/>
    <n v="1"/>
    <m/>
    <m/>
    <m/>
    <m/>
    <m/>
    <n v="4"/>
    <n v="0"/>
    <n v="3"/>
    <n v="1"/>
    <n v="0"/>
    <n v="0"/>
    <n v="0"/>
    <n v="0"/>
    <n v="0"/>
    <n v="4"/>
    <m/>
    <n v="0"/>
    <n v="0"/>
    <n v="1.3333333333333333"/>
    <n v="1.3333333333333333"/>
    <n v="1.3333333333333333"/>
    <n v="0"/>
    <n v="0"/>
    <s v="Y"/>
    <n v="0"/>
    <n v="0"/>
    <n v="0"/>
    <n v="0"/>
    <n v="0"/>
    <x v="2"/>
    <m/>
    <m/>
    <m/>
    <m/>
  </r>
  <r>
    <s v="17/0460/FUL"/>
    <x v="1"/>
    <x v="0"/>
    <s v="45 Castelnau_x000d_Barnes_x000d_London_x000d_SW13 9RT"/>
    <s v="Reversion of 4no. flats to a single family dwellinghouse."/>
    <m/>
    <m/>
    <x v="2"/>
    <x v="0"/>
    <m/>
    <m/>
    <n v="522418"/>
    <n v="176934"/>
    <m/>
    <n v="3"/>
    <m/>
    <m/>
    <m/>
    <n v="1"/>
    <m/>
    <m/>
    <n v="4"/>
    <m/>
    <m/>
    <m/>
    <m/>
    <m/>
    <m/>
    <m/>
    <n v="1"/>
    <n v="1"/>
    <n v="0"/>
    <n v="-3"/>
    <n v="0"/>
    <n v="0"/>
    <n v="0"/>
    <n v="-1"/>
    <n v="0"/>
    <n v="1"/>
    <n v="-3"/>
    <m/>
    <n v="0"/>
    <n v="0"/>
    <n v="-1"/>
    <n v="-1"/>
    <n v="-1"/>
    <n v="0"/>
    <n v="0"/>
    <s v="Y"/>
    <n v="0"/>
    <n v="0"/>
    <n v="0"/>
    <n v="0"/>
    <n v="0"/>
    <x v="5"/>
    <m/>
    <m/>
    <m/>
    <m/>
  </r>
  <r>
    <s v="17/0600/FUL"/>
    <x v="0"/>
    <x v="0"/>
    <s v="2-4 _x000d_Heath Road_x000d_Twickenham_x000d_TW1 4BZ"/>
    <s v="Change of use from existing open hall (D1) into 2 x residential apartments (C3). _x000d_"/>
    <m/>
    <m/>
    <x v="2"/>
    <x v="0"/>
    <m/>
    <m/>
    <n v="516126"/>
    <n v="173185"/>
    <m/>
    <m/>
    <m/>
    <m/>
    <m/>
    <m/>
    <m/>
    <m/>
    <n v="0"/>
    <m/>
    <n v="2"/>
    <m/>
    <m/>
    <m/>
    <m/>
    <m/>
    <m/>
    <n v="2"/>
    <n v="0"/>
    <n v="2"/>
    <n v="0"/>
    <n v="0"/>
    <n v="0"/>
    <n v="0"/>
    <n v="0"/>
    <n v="0"/>
    <n v="2"/>
    <m/>
    <n v="0"/>
    <n v="0"/>
    <n v="0.66666666666666663"/>
    <n v="0.66666666666666663"/>
    <n v="0.66666666666666663"/>
    <n v="0"/>
    <n v="0"/>
    <s v="Y"/>
    <n v="0"/>
    <n v="0"/>
    <n v="0"/>
    <n v="0"/>
    <n v="0"/>
    <x v="11"/>
    <m/>
    <m/>
    <s v="Twickenham"/>
    <m/>
  </r>
  <r>
    <s v="17/0691/FUL"/>
    <x v="0"/>
    <x v="0"/>
    <s v="46 High Street_x000d_Hampton Wick_x000d_Kingston Upon Thames_x000d_KT1 4DB_x000d_"/>
    <s v="Change of use of mixed use A1 (Retail)/C3 (Residential) premises to a ground floor unit providing a D1 use (Osteopathic, Physiotherapy, Massage and Acupuncture Services) and 1No. self contained 1-bedroom flat (C3 - Residential) on the upper levels (e"/>
    <m/>
    <d v="2018-02-01T00:00:00"/>
    <x v="0"/>
    <x v="0"/>
    <m/>
    <m/>
    <n v="517545"/>
    <n v="169583"/>
    <m/>
    <m/>
    <m/>
    <n v="1"/>
    <m/>
    <m/>
    <m/>
    <m/>
    <n v="1"/>
    <m/>
    <n v="1"/>
    <m/>
    <m/>
    <m/>
    <m/>
    <m/>
    <m/>
    <n v="1"/>
    <n v="0"/>
    <n v="1"/>
    <n v="0"/>
    <n v="-1"/>
    <n v="0"/>
    <n v="0"/>
    <n v="0"/>
    <n v="0"/>
    <n v="0"/>
    <m/>
    <n v="0"/>
    <n v="0"/>
    <n v="0"/>
    <n v="0"/>
    <n v="0"/>
    <n v="0"/>
    <n v="0"/>
    <n v="0"/>
    <n v="0"/>
    <n v="0"/>
    <n v="0"/>
    <n v="0"/>
    <n v="0"/>
    <x v="10"/>
    <m/>
    <s v="Hampton Wick"/>
    <m/>
    <m/>
  </r>
  <r>
    <s v="17/0733/FUL"/>
    <x v="1"/>
    <x v="0"/>
    <s v="26 Colston Road_x000d_East Sheen_x000d_London_x000d_SW14 7PG"/>
    <s v="Alterations incorporating rear dormer, rooflights to front roofslope and external stairs to rear.  Alterations to create a 1-bed flat on the first floor, a 2-bed duplex flat on the second and third floor roof extension. Division of the rear roof terr"/>
    <m/>
    <m/>
    <x v="2"/>
    <x v="0"/>
    <m/>
    <m/>
    <n v="520325"/>
    <n v="175316"/>
    <m/>
    <m/>
    <m/>
    <n v="1"/>
    <m/>
    <m/>
    <m/>
    <m/>
    <n v="1"/>
    <m/>
    <n v="1"/>
    <n v="1"/>
    <m/>
    <m/>
    <m/>
    <m/>
    <m/>
    <n v="2"/>
    <n v="0"/>
    <n v="1"/>
    <n v="1"/>
    <n v="-1"/>
    <n v="0"/>
    <n v="0"/>
    <n v="0"/>
    <n v="0"/>
    <n v="1"/>
    <m/>
    <n v="0"/>
    <n v="0"/>
    <n v="0.33333333333333331"/>
    <n v="0.33333333333333331"/>
    <n v="0.33333333333333331"/>
    <n v="0"/>
    <n v="0"/>
    <s v="Y"/>
    <n v="0"/>
    <n v="0"/>
    <n v="0"/>
    <n v="0"/>
    <n v="0"/>
    <x v="13"/>
    <m/>
    <m/>
    <s v="East Sheen"/>
    <m/>
  </r>
  <r>
    <s v="17/0763/GPD15"/>
    <x v="0"/>
    <x v="1"/>
    <s v="2 Archer Mews_x000d_Hampton Hill_x000d_TW12 1RN_x000d_"/>
    <s v="Change of use of B1 offices to C3 residential use (5 no. studio flats)"/>
    <m/>
    <m/>
    <x v="2"/>
    <x v="0"/>
    <n v="5"/>
    <m/>
    <n v="514279"/>
    <n v="170996"/>
    <m/>
    <m/>
    <m/>
    <m/>
    <m/>
    <m/>
    <m/>
    <m/>
    <n v="0"/>
    <m/>
    <n v="5"/>
    <m/>
    <m/>
    <m/>
    <m/>
    <m/>
    <m/>
    <n v="5"/>
    <n v="0"/>
    <n v="5"/>
    <n v="0"/>
    <n v="0"/>
    <n v="0"/>
    <n v="0"/>
    <n v="0"/>
    <n v="0"/>
    <n v="5"/>
    <m/>
    <n v="0"/>
    <n v="0"/>
    <n v="1.6666666666666667"/>
    <n v="1.6666666666666667"/>
    <n v="1.6666666666666667"/>
    <n v="0"/>
    <n v="0"/>
    <s v="Y"/>
    <n v="0"/>
    <n v="0"/>
    <n v="0"/>
    <n v="0"/>
    <n v="0"/>
    <x v="9"/>
    <m/>
    <s v="High Street"/>
    <m/>
    <m/>
  </r>
  <r>
    <s v="17/0774/GPD16"/>
    <x v="0"/>
    <x v="1"/>
    <s v="2 - 3 Stable Mews_x000d_Twickenham_x000d__x000d_"/>
    <s v="Conversion of existing Coach houses from B8 (Storage) use to C3 (Residential) comprising two x 1 bedroom residential units."/>
    <m/>
    <m/>
    <x v="2"/>
    <x v="0"/>
    <n v="2"/>
    <m/>
    <n v="515790"/>
    <n v="173166"/>
    <m/>
    <m/>
    <m/>
    <m/>
    <m/>
    <m/>
    <m/>
    <m/>
    <n v="0"/>
    <m/>
    <n v="2"/>
    <m/>
    <m/>
    <m/>
    <m/>
    <m/>
    <m/>
    <n v="2"/>
    <n v="0"/>
    <n v="2"/>
    <n v="0"/>
    <n v="0"/>
    <n v="0"/>
    <n v="0"/>
    <n v="0"/>
    <n v="0"/>
    <n v="2"/>
    <m/>
    <n v="0"/>
    <n v="0"/>
    <n v="0.66666666666666663"/>
    <n v="0.66666666666666663"/>
    <n v="0.66666666666666663"/>
    <n v="0"/>
    <n v="0"/>
    <s v="Y"/>
    <n v="0"/>
    <n v="0"/>
    <n v="0"/>
    <n v="0"/>
    <n v="0"/>
    <x v="4"/>
    <m/>
    <m/>
    <s v="Twickenham"/>
    <m/>
  </r>
  <r>
    <s v="17/0788/FUL"/>
    <x v="2"/>
    <x v="0"/>
    <s v="High Wigsell_x000d_35 Twickenham Road_x000d_Teddington_x000d__x000d_"/>
    <s v="Demolition of lock up garages to provide 1 no. detached 4 bedroom dwellinghouse with associated parking, cycle and refuse stores, new boundary fence and hard and soft landscaping."/>
    <m/>
    <m/>
    <x v="2"/>
    <x v="0"/>
    <m/>
    <m/>
    <n v="516399"/>
    <n v="171470"/>
    <m/>
    <m/>
    <m/>
    <m/>
    <m/>
    <m/>
    <m/>
    <m/>
    <n v="0"/>
    <m/>
    <m/>
    <m/>
    <m/>
    <n v="1"/>
    <m/>
    <m/>
    <m/>
    <n v="1"/>
    <n v="0"/>
    <n v="0"/>
    <n v="0"/>
    <n v="0"/>
    <n v="1"/>
    <n v="0"/>
    <n v="0"/>
    <n v="0"/>
    <n v="1"/>
    <m/>
    <n v="0"/>
    <n v="0"/>
    <n v="0.33333333333333331"/>
    <n v="0.33333333333333331"/>
    <n v="0.33333333333333331"/>
    <n v="0"/>
    <n v="0"/>
    <s v="Y"/>
    <n v="0"/>
    <n v="0"/>
    <n v="0"/>
    <n v="0"/>
    <n v="0"/>
    <x v="6"/>
    <m/>
    <m/>
    <m/>
    <m/>
  </r>
  <r>
    <s v="17/0798/FUL"/>
    <x v="2"/>
    <x v="0"/>
    <s v="25 Cedar Avenue_x000d_Twickenham_x000d_TW2 7HD"/>
    <s v="Demolition of the existing detached bungalow and all outbuildings on site together with infill of the existing ponds to facilitate the construction of a pair of four bedroom semi-detached houses with associated boundary treatment, car parking, bin st"/>
    <m/>
    <m/>
    <x v="2"/>
    <x v="0"/>
    <m/>
    <m/>
    <n v="514058"/>
    <n v="174409"/>
    <m/>
    <m/>
    <m/>
    <m/>
    <n v="1"/>
    <m/>
    <m/>
    <m/>
    <n v="1"/>
    <m/>
    <m/>
    <m/>
    <m/>
    <n v="2"/>
    <m/>
    <m/>
    <m/>
    <n v="2"/>
    <n v="0"/>
    <n v="0"/>
    <n v="0"/>
    <n v="0"/>
    <n v="1"/>
    <n v="0"/>
    <n v="0"/>
    <n v="0"/>
    <n v="1"/>
    <m/>
    <n v="0"/>
    <n v="0"/>
    <n v="0.33333333333333331"/>
    <n v="0.33333333333333331"/>
    <n v="0.33333333333333331"/>
    <n v="0"/>
    <n v="0"/>
    <s v="Y"/>
    <n v="0"/>
    <n v="0"/>
    <n v="0"/>
    <n v="0"/>
    <n v="0"/>
    <x v="17"/>
    <m/>
    <m/>
    <m/>
    <m/>
  </r>
  <r>
    <s v="17/0908/FUL"/>
    <x v="3"/>
    <x v="0"/>
    <s v="224 - 226 Hampton Road_x000d_Twickenham_x000d__x000d_"/>
    <s v="Proposed two storey side/rear extension, single storey front and rear extensions and basement level to facilitate the provision of 137.5sqm additional A1(retail) floorspace to existing ground floor A1 retail store (no. 226) and internal reconfigurati"/>
    <d v="2018-01-15T00:00:00"/>
    <m/>
    <x v="1"/>
    <x v="0"/>
    <m/>
    <m/>
    <n v="514717"/>
    <n v="172101"/>
    <m/>
    <m/>
    <n v="2"/>
    <m/>
    <m/>
    <m/>
    <m/>
    <m/>
    <n v="2"/>
    <m/>
    <m/>
    <n v="3"/>
    <m/>
    <m/>
    <m/>
    <m/>
    <m/>
    <n v="3"/>
    <n v="0"/>
    <n v="0"/>
    <n v="1"/>
    <n v="0"/>
    <n v="0"/>
    <n v="0"/>
    <n v="0"/>
    <n v="0"/>
    <n v="1"/>
    <m/>
    <n v="0"/>
    <n v="0"/>
    <n v="0.33333333333333331"/>
    <n v="0.33333333333333331"/>
    <n v="0.33333333333333331"/>
    <n v="0"/>
    <n v="0"/>
    <s v="Y"/>
    <n v="0"/>
    <n v="0"/>
    <n v="0"/>
    <n v="0"/>
    <n v="0"/>
    <x v="3"/>
    <m/>
    <m/>
    <m/>
    <m/>
  </r>
  <r>
    <s v="17/0954/ES191"/>
    <x v="1"/>
    <x v="0"/>
    <s v="8 Stanley Gardens Road_x000d_Teddington_x000d__x000d_"/>
    <s v="Use of ground floor as an independent flat (Use class C3)."/>
    <m/>
    <d v="2017-05-12T00:00:00"/>
    <x v="0"/>
    <x v="0"/>
    <m/>
    <m/>
    <n v="515195"/>
    <n v="171442"/>
    <m/>
    <m/>
    <m/>
    <n v="1"/>
    <m/>
    <m/>
    <m/>
    <m/>
    <n v="1"/>
    <m/>
    <n v="1"/>
    <n v="1"/>
    <m/>
    <m/>
    <m/>
    <m/>
    <m/>
    <n v="2"/>
    <n v="0"/>
    <n v="1"/>
    <n v="1"/>
    <n v="-1"/>
    <n v="0"/>
    <n v="0"/>
    <n v="0"/>
    <n v="0"/>
    <n v="1"/>
    <m/>
    <n v="1"/>
    <n v="0"/>
    <n v="0"/>
    <n v="0"/>
    <n v="0"/>
    <n v="0"/>
    <n v="0"/>
    <n v="0"/>
    <n v="0"/>
    <n v="0"/>
    <n v="0"/>
    <n v="0"/>
    <n v="0"/>
    <x v="9"/>
    <m/>
    <m/>
    <m/>
    <m/>
  </r>
  <r>
    <s v="17/0956/FUL"/>
    <x v="2"/>
    <x v="0"/>
    <s v="Rear Of_x000d_74 Church Road_x000d_Barnes_x000d_London_x000d_SW13 0DQ_x000d_"/>
    <s v="Proposed demolition of existing buildings and erection of residential-led mixed-use development and associated works."/>
    <m/>
    <m/>
    <x v="2"/>
    <x v="0"/>
    <m/>
    <m/>
    <n v="522302"/>
    <n v="176537"/>
    <m/>
    <m/>
    <m/>
    <m/>
    <m/>
    <m/>
    <m/>
    <m/>
    <n v="0"/>
    <m/>
    <n v="2"/>
    <n v="4"/>
    <m/>
    <m/>
    <m/>
    <m/>
    <m/>
    <n v="6"/>
    <n v="0"/>
    <n v="2"/>
    <n v="4"/>
    <n v="0"/>
    <n v="0"/>
    <n v="0"/>
    <n v="0"/>
    <n v="0"/>
    <n v="6"/>
    <m/>
    <n v="0"/>
    <n v="0"/>
    <n v="2"/>
    <n v="2"/>
    <n v="2"/>
    <n v="0"/>
    <n v="0"/>
    <s v="Y"/>
    <n v="0"/>
    <n v="0"/>
    <n v="0"/>
    <n v="0"/>
    <n v="0"/>
    <x v="5"/>
    <m/>
    <s v="Church Road/Castelnau"/>
    <m/>
    <m/>
  </r>
  <r>
    <s v="17/0968/FUL"/>
    <x v="0"/>
    <x v="0"/>
    <s v="1 Palace Gate_x000d_Hampton Court Road_x000d_Hampton_x000d_East Molesey_x000d_KT8 9BN_x000d_"/>
    <s v="Change of use of part ground floor (stair access) and first floor from B1a(Office) to C3 (residential) use and change of use of part ground floor from A1(retail) to C3(residential).  Replacement door and window on ground floor side elevatio and insta"/>
    <d v="2017-11-01T00:00:00"/>
    <d v="2018-06-30T00:00:00"/>
    <x v="1"/>
    <x v="0"/>
    <m/>
    <m/>
    <n v="515409"/>
    <n v="168615"/>
    <m/>
    <m/>
    <m/>
    <m/>
    <m/>
    <m/>
    <m/>
    <m/>
    <n v="0"/>
    <m/>
    <m/>
    <m/>
    <n v="1"/>
    <m/>
    <m/>
    <m/>
    <m/>
    <n v="1"/>
    <n v="0"/>
    <n v="0"/>
    <n v="0"/>
    <n v="1"/>
    <n v="0"/>
    <n v="0"/>
    <n v="0"/>
    <n v="0"/>
    <n v="1"/>
    <m/>
    <n v="0"/>
    <n v="1"/>
    <n v="0"/>
    <n v="0"/>
    <n v="0"/>
    <n v="0"/>
    <n v="0"/>
    <n v="0"/>
    <n v="0"/>
    <n v="0"/>
    <n v="0"/>
    <n v="0"/>
    <n v="0"/>
    <x v="0"/>
    <m/>
    <m/>
    <m/>
    <s v="Thames Policy Area"/>
  </r>
  <r>
    <s v="17/1072/FUL"/>
    <x v="3"/>
    <x v="0"/>
    <s v="422 Upper Richmond Road West_x000d_East Sheen_x000d_London_x000d__x000d_"/>
    <s v="Extension and alterations to existing 2 no. retail units and 1 no. 3-bedroom residential unit to provide 1 no. A1/A2/B1 unit and 4 no. residential units, including provision of lower ground floor level and rear dormers."/>
    <m/>
    <m/>
    <x v="2"/>
    <x v="0"/>
    <m/>
    <m/>
    <n v="519849"/>
    <n v="175357"/>
    <m/>
    <m/>
    <m/>
    <n v="1"/>
    <m/>
    <m/>
    <m/>
    <m/>
    <n v="1"/>
    <m/>
    <n v="1"/>
    <n v="1"/>
    <m/>
    <m/>
    <m/>
    <m/>
    <m/>
    <n v="2"/>
    <n v="0"/>
    <n v="1"/>
    <n v="1"/>
    <n v="-1"/>
    <n v="0"/>
    <n v="0"/>
    <n v="0"/>
    <n v="0"/>
    <n v="1"/>
    <m/>
    <n v="0"/>
    <n v="0"/>
    <n v="0.33333333333333331"/>
    <n v="0.33333333333333331"/>
    <n v="0.33333333333333331"/>
    <n v="0"/>
    <n v="0"/>
    <s v="Y"/>
    <n v="0"/>
    <n v="0"/>
    <n v="0"/>
    <n v="0"/>
    <n v="0"/>
    <x v="8"/>
    <m/>
    <m/>
    <m/>
    <m/>
  </r>
  <r>
    <s v="17/1139/GPD15"/>
    <x v="0"/>
    <x v="1"/>
    <s v="108 Sherland Road_x000d_Twickenham_x000d_TW1 4HD_x000d_"/>
    <s v="Change of use of property from B1a (office use) to C3 (residential) to provide 1 no. 4 bedroom dwellinghouse"/>
    <m/>
    <m/>
    <x v="2"/>
    <x v="0"/>
    <n v="1"/>
    <m/>
    <n v="516024"/>
    <n v="173277"/>
    <m/>
    <m/>
    <m/>
    <m/>
    <m/>
    <m/>
    <m/>
    <m/>
    <n v="0"/>
    <m/>
    <m/>
    <m/>
    <m/>
    <n v="1"/>
    <m/>
    <m/>
    <m/>
    <n v="1"/>
    <n v="0"/>
    <n v="0"/>
    <n v="0"/>
    <n v="0"/>
    <n v="1"/>
    <n v="0"/>
    <n v="0"/>
    <n v="0"/>
    <n v="1"/>
    <m/>
    <n v="0"/>
    <n v="0"/>
    <n v="0.33333333333333331"/>
    <n v="0.33333333333333331"/>
    <n v="0.33333333333333331"/>
    <n v="0"/>
    <n v="0"/>
    <s v="Y"/>
    <n v="0"/>
    <n v="0"/>
    <n v="0"/>
    <n v="0"/>
    <n v="0"/>
    <x v="11"/>
    <m/>
    <m/>
    <m/>
    <m/>
  </r>
  <r>
    <s v="17/1207/FUL"/>
    <x v="2"/>
    <x v="0"/>
    <s v="12 Princes Road_x000d_Kew_x000d_Richmond_x000d_TW9 3HP_x000d_"/>
    <s v="Redevelopment comprising ground floor Change of Use from MOT garage (B2) to a Dental Surgery (D1) and Office (B1); and replacement (over) of 1 no. 2-bed flat with 3 no. 2-bed flats; and associated landscaping."/>
    <m/>
    <m/>
    <x v="2"/>
    <x v="0"/>
    <m/>
    <m/>
    <n v="518953"/>
    <n v="176997"/>
    <m/>
    <m/>
    <n v="1"/>
    <m/>
    <m/>
    <m/>
    <m/>
    <m/>
    <n v="1"/>
    <m/>
    <m/>
    <n v="3"/>
    <m/>
    <m/>
    <m/>
    <m/>
    <m/>
    <n v="3"/>
    <n v="0"/>
    <n v="0"/>
    <n v="2"/>
    <n v="0"/>
    <n v="0"/>
    <n v="0"/>
    <n v="0"/>
    <n v="0"/>
    <n v="2"/>
    <m/>
    <n v="0"/>
    <n v="0"/>
    <n v="0.66666666666666663"/>
    <n v="0.66666666666666663"/>
    <n v="0.66666666666666663"/>
    <n v="0"/>
    <n v="0"/>
    <s v="Y"/>
    <n v="0"/>
    <n v="0"/>
    <n v="0"/>
    <n v="0"/>
    <n v="0"/>
    <x v="15"/>
    <m/>
    <m/>
    <m/>
    <m/>
  </r>
  <r>
    <s v="17/1285/GPD15"/>
    <x v="0"/>
    <x v="1"/>
    <s v="First Floor_x000d_300 - 302 Sandycombe Road_x000d_Richmond_x000d__x000d_"/>
    <s v="Change of use from B1 office to C3 residential."/>
    <m/>
    <m/>
    <x v="2"/>
    <x v="0"/>
    <n v="2"/>
    <m/>
    <n v="519061"/>
    <n v="176662"/>
    <m/>
    <m/>
    <m/>
    <m/>
    <m/>
    <m/>
    <m/>
    <m/>
    <n v="0"/>
    <m/>
    <m/>
    <m/>
    <m/>
    <m/>
    <m/>
    <m/>
    <m/>
    <n v="0"/>
    <n v="0"/>
    <n v="0"/>
    <n v="0"/>
    <n v="0"/>
    <n v="0"/>
    <n v="0"/>
    <n v="0"/>
    <n v="0"/>
    <n v="2"/>
    <m/>
    <n v="0"/>
    <n v="0"/>
    <n v="0.66666666666666663"/>
    <n v="0.66666666666666663"/>
    <n v="0.66666666666666663"/>
    <n v="0"/>
    <n v="0"/>
    <s v="Y"/>
    <n v="0"/>
    <n v="0"/>
    <n v="0"/>
    <n v="0"/>
    <n v="0"/>
    <x v="15"/>
    <m/>
    <m/>
    <m/>
    <m/>
  </r>
  <r>
    <s v="17/1286/VRC"/>
    <x v="2"/>
    <x v="0"/>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0"/>
    <m/>
    <m/>
    <n v="516802"/>
    <n v="171333"/>
    <m/>
    <m/>
    <m/>
    <m/>
    <m/>
    <m/>
    <m/>
    <m/>
    <n v="0"/>
    <m/>
    <n v="52"/>
    <n v="79"/>
    <n v="85"/>
    <n v="6"/>
    <m/>
    <m/>
    <m/>
    <n v="222"/>
    <n v="0"/>
    <n v="52"/>
    <n v="79"/>
    <n v="85"/>
    <n v="6"/>
    <n v="0"/>
    <n v="0"/>
    <n v="0"/>
    <n v="222"/>
    <m/>
    <n v="0"/>
    <n v="0"/>
    <n v="0"/>
    <n v="74"/>
    <n v="74"/>
    <n v="74"/>
    <n v="0"/>
    <s v="Y"/>
    <n v="0"/>
    <n v="0"/>
    <n v="0"/>
    <n v="0"/>
    <n v="0"/>
    <x v="6"/>
    <m/>
    <m/>
    <m/>
    <s v="Thames Policy Area"/>
  </r>
  <r>
    <s v="17/1286/VRC"/>
    <x v="2"/>
    <x v="0"/>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1"/>
    <m/>
    <m/>
    <n v="516802"/>
    <n v="171333"/>
    <m/>
    <m/>
    <m/>
    <m/>
    <m/>
    <m/>
    <m/>
    <m/>
    <n v="0"/>
    <m/>
    <n v="4"/>
    <n v="11"/>
    <m/>
    <m/>
    <m/>
    <m/>
    <m/>
    <n v="15"/>
    <n v="0"/>
    <n v="4"/>
    <n v="11"/>
    <n v="0"/>
    <n v="0"/>
    <n v="0"/>
    <n v="0"/>
    <n v="0"/>
    <n v="15"/>
    <m/>
    <n v="0"/>
    <n v="0"/>
    <n v="0"/>
    <n v="7.5"/>
    <n v="7.5"/>
    <n v="0"/>
    <n v="0"/>
    <s v="Y"/>
    <n v="0"/>
    <n v="0"/>
    <n v="0"/>
    <n v="0"/>
    <n v="0"/>
    <x v="6"/>
    <m/>
    <m/>
    <m/>
    <s v="Thames Policy Area"/>
  </r>
  <r>
    <s v="17/1331/FUL"/>
    <x v="2"/>
    <x v="0"/>
    <s v="56 Coval Road_x000d_East Sheen_x000d_London_x000d_SW14 7RL_x000d_"/>
    <s v="Application for the creation of a new single three storey family dwelling."/>
    <d v="2018-04-09T00:00:00"/>
    <d v="2018-08-31T00:00:00"/>
    <x v="2"/>
    <x v="0"/>
    <m/>
    <m/>
    <n v="520049"/>
    <n v="175295"/>
    <m/>
    <m/>
    <m/>
    <m/>
    <m/>
    <m/>
    <m/>
    <m/>
    <n v="0"/>
    <m/>
    <m/>
    <m/>
    <n v="1"/>
    <m/>
    <m/>
    <m/>
    <m/>
    <n v="1"/>
    <n v="0"/>
    <n v="0"/>
    <n v="0"/>
    <n v="1"/>
    <n v="0"/>
    <n v="0"/>
    <n v="0"/>
    <n v="0"/>
    <n v="1"/>
    <m/>
    <n v="0"/>
    <n v="1"/>
    <n v="0"/>
    <n v="0"/>
    <n v="0"/>
    <n v="0"/>
    <n v="0"/>
    <n v="0"/>
    <n v="0"/>
    <n v="0"/>
    <n v="0"/>
    <n v="0"/>
    <n v="0"/>
    <x v="13"/>
    <m/>
    <m/>
    <s v="East Sheen"/>
    <m/>
  </r>
  <r>
    <s v="17/1371/FUL"/>
    <x v="0"/>
    <x v="0"/>
    <s v="2A Talbot Road_x000d_Isleworth_x000d_TW7 7HH"/>
    <s v="Change of use from B1(a) business use into a live/work (C3/B1 mixed use) unit."/>
    <m/>
    <m/>
    <x v="2"/>
    <x v="0"/>
    <m/>
    <m/>
    <n v="516541"/>
    <n v="175254"/>
    <m/>
    <m/>
    <m/>
    <m/>
    <m/>
    <m/>
    <m/>
    <m/>
    <n v="0"/>
    <m/>
    <m/>
    <n v="1"/>
    <m/>
    <m/>
    <m/>
    <m/>
    <m/>
    <n v="1"/>
    <n v="0"/>
    <n v="0"/>
    <n v="1"/>
    <n v="0"/>
    <n v="0"/>
    <n v="0"/>
    <n v="0"/>
    <n v="0"/>
    <n v="1"/>
    <m/>
    <n v="0"/>
    <n v="0"/>
    <n v="0.33333333333333331"/>
    <n v="0.33333333333333331"/>
    <n v="0.33333333333333331"/>
    <n v="0"/>
    <n v="0"/>
    <s v="Y"/>
    <n v="0"/>
    <n v="0"/>
    <n v="0"/>
    <n v="0"/>
    <n v="0"/>
    <x v="7"/>
    <m/>
    <m/>
    <m/>
    <m/>
  </r>
  <r>
    <s v="17/1534/FUL"/>
    <x v="0"/>
    <x v="0"/>
    <s v="The Bugalow Oldfield Centre _x000d_Oldfield Road_x000d_Hampton_x000d_TW12 2HP"/>
    <s v="Temporary change of use from residential (use class C3) to a community centre (use class D2) (temporary use for 2 years)."/>
    <m/>
    <m/>
    <x v="2"/>
    <x v="0"/>
    <m/>
    <m/>
    <n v="512735"/>
    <n v="169696"/>
    <m/>
    <m/>
    <n v="1"/>
    <m/>
    <m/>
    <m/>
    <m/>
    <m/>
    <n v="1"/>
    <m/>
    <m/>
    <m/>
    <m/>
    <m/>
    <m/>
    <m/>
    <m/>
    <n v="0"/>
    <n v="0"/>
    <n v="0"/>
    <n v="-1"/>
    <n v="0"/>
    <n v="0"/>
    <n v="0"/>
    <n v="0"/>
    <n v="0"/>
    <n v="-1"/>
    <m/>
    <n v="0"/>
    <n v="0"/>
    <n v="-0.33333333333333331"/>
    <n v="-0.33333333333333331"/>
    <n v="-0.33333333333333331"/>
    <n v="0"/>
    <n v="0"/>
    <s v="Y"/>
    <n v="0"/>
    <n v="0"/>
    <n v="0"/>
    <n v="0"/>
    <n v="0"/>
    <x v="0"/>
    <s v="Y"/>
    <m/>
    <m/>
    <m/>
  </r>
  <r>
    <s v="17/1547/FUL"/>
    <x v="4"/>
    <x v="0"/>
    <s v="103A High Street_x000d_Whitton_x000d_Twickenham_x000d_TW2 7LD_x000d_"/>
    <s v="Additional mansard roof extension and alterations to front elevation to create new separate access from High Street to facilitate the conversion of existing 3 Bed maisonette into 3x 1bedroom 1 Person flats.  Change of use of part ground floor from ba"/>
    <m/>
    <d v="2018-03-01T00:00:00"/>
    <x v="0"/>
    <x v="0"/>
    <m/>
    <m/>
    <n v="514231"/>
    <n v="173651"/>
    <m/>
    <m/>
    <m/>
    <m/>
    <n v="1"/>
    <m/>
    <m/>
    <m/>
    <n v="1"/>
    <m/>
    <n v="3"/>
    <m/>
    <m/>
    <m/>
    <m/>
    <m/>
    <m/>
    <n v="3"/>
    <n v="0"/>
    <n v="3"/>
    <n v="0"/>
    <n v="0"/>
    <n v="-1"/>
    <n v="0"/>
    <n v="0"/>
    <n v="0"/>
    <n v="2"/>
    <m/>
    <n v="2"/>
    <n v="0"/>
    <n v="0"/>
    <n v="0"/>
    <n v="0"/>
    <n v="0"/>
    <n v="0"/>
    <n v="0"/>
    <n v="0"/>
    <n v="0"/>
    <n v="0"/>
    <n v="0"/>
    <n v="0"/>
    <x v="17"/>
    <m/>
    <m/>
    <s v="Whitton"/>
    <m/>
  </r>
  <r>
    <s v="17/1741/FUL"/>
    <x v="3"/>
    <x v="0"/>
    <s v="1 Victoria Villas_x000d_Richmond_x000d__x000d_"/>
    <s v="Erection of a single storey roof extension to create a new two bedroom flat on Fourth floor of existing building."/>
    <d v="2017-12-04T00:00:00"/>
    <d v="2018-03-01T00:00:00"/>
    <x v="0"/>
    <x v="0"/>
    <m/>
    <m/>
    <n v="518794"/>
    <n v="175433"/>
    <m/>
    <m/>
    <m/>
    <m/>
    <m/>
    <m/>
    <m/>
    <m/>
    <n v="0"/>
    <m/>
    <m/>
    <n v="1"/>
    <m/>
    <m/>
    <m/>
    <m/>
    <m/>
    <n v="1"/>
    <n v="0"/>
    <n v="0"/>
    <n v="1"/>
    <n v="0"/>
    <n v="0"/>
    <n v="0"/>
    <n v="0"/>
    <n v="0"/>
    <n v="1"/>
    <m/>
    <n v="1"/>
    <n v="0"/>
    <n v="0"/>
    <n v="0"/>
    <n v="0"/>
    <n v="0"/>
    <n v="0"/>
    <n v="0"/>
    <n v="0"/>
    <n v="0"/>
    <n v="0"/>
    <n v="0"/>
    <n v="0"/>
    <x v="8"/>
    <m/>
    <m/>
    <m/>
    <m/>
  </r>
  <r>
    <s v="17/1784/FUL"/>
    <x v="0"/>
    <x v="0"/>
    <s v="57 Kew Road_x000d_Richmond_x000d_TW9 2NQ"/>
    <s v="Change of Use of Ground Floor from Class A5 (hot food takeaway) to Class A1 (Retail) and Change of Use of First and Second Floors from Class A5 (hot food takeaway) to Class C3 (Residential), with alterations to shopfront."/>
    <d v="2017-12-01T00:00:00"/>
    <d v="2018-01-19T00:00:00"/>
    <x v="0"/>
    <x v="0"/>
    <m/>
    <m/>
    <n v="518118"/>
    <n v="175308"/>
    <m/>
    <m/>
    <m/>
    <m/>
    <m/>
    <m/>
    <m/>
    <m/>
    <n v="0"/>
    <m/>
    <n v="1"/>
    <m/>
    <m/>
    <m/>
    <m/>
    <m/>
    <m/>
    <n v="1"/>
    <n v="0"/>
    <n v="1"/>
    <n v="0"/>
    <n v="0"/>
    <n v="0"/>
    <n v="0"/>
    <n v="0"/>
    <n v="0"/>
    <n v="1"/>
    <m/>
    <n v="1"/>
    <n v="0"/>
    <n v="0"/>
    <n v="0"/>
    <n v="0"/>
    <n v="0"/>
    <n v="0"/>
    <n v="0"/>
    <n v="0"/>
    <n v="0"/>
    <n v="0"/>
    <n v="0"/>
    <n v="0"/>
    <x v="12"/>
    <m/>
    <m/>
    <s v="Richmond"/>
    <m/>
  </r>
  <r>
    <s v="17/1971/FUL"/>
    <x v="2"/>
    <x v="0"/>
    <s v="59 Ham Street_x000d_Ham_x000d_Richmond_x000d_TW10 7HR_x000d_"/>
    <s v="Demolition of the existing bungalow (C3) and the erection of a pair of semi-detached dwellings with associated landscaping and off-street parking."/>
    <d v="2018-03-01T00:00:00"/>
    <m/>
    <x v="1"/>
    <x v="0"/>
    <m/>
    <m/>
    <n v="517346"/>
    <n v="172308"/>
    <m/>
    <m/>
    <n v="1"/>
    <m/>
    <m/>
    <m/>
    <m/>
    <m/>
    <n v="1"/>
    <m/>
    <m/>
    <m/>
    <m/>
    <n v="2"/>
    <m/>
    <m/>
    <m/>
    <n v="2"/>
    <n v="0"/>
    <n v="0"/>
    <n v="-1"/>
    <n v="0"/>
    <n v="2"/>
    <n v="0"/>
    <n v="0"/>
    <n v="0"/>
    <n v="1"/>
    <m/>
    <n v="0"/>
    <n v="1"/>
    <n v="0"/>
    <n v="0"/>
    <n v="0"/>
    <n v="0"/>
    <n v="0"/>
    <n v="0"/>
    <n v="0"/>
    <n v="0"/>
    <n v="0"/>
    <n v="0"/>
    <n v="0"/>
    <x v="2"/>
    <m/>
    <m/>
    <m/>
    <m/>
  </r>
  <r>
    <s v="17/1996/FUL"/>
    <x v="2"/>
    <x v="0"/>
    <s v="49 Clifford Avenue_x000d_East Sheen_x000d_London_x000d_SW14 7BW"/>
    <s v="Demolition of existing outbuildings and construction of 2 No. detached dwellinghouses."/>
    <m/>
    <m/>
    <x v="2"/>
    <x v="0"/>
    <m/>
    <m/>
    <n v="519840"/>
    <n v="175428"/>
    <m/>
    <m/>
    <m/>
    <m/>
    <m/>
    <m/>
    <m/>
    <m/>
    <n v="0"/>
    <m/>
    <m/>
    <m/>
    <m/>
    <n v="2"/>
    <m/>
    <m/>
    <m/>
    <n v="2"/>
    <n v="0"/>
    <n v="0"/>
    <n v="0"/>
    <n v="0"/>
    <n v="2"/>
    <n v="0"/>
    <n v="0"/>
    <n v="0"/>
    <n v="2"/>
    <m/>
    <n v="0"/>
    <n v="0"/>
    <n v="0.66666666666666663"/>
    <n v="0.66666666666666663"/>
    <n v="0.66666666666666663"/>
    <n v="0"/>
    <n v="0"/>
    <s v="Y"/>
    <n v="0"/>
    <n v="0"/>
    <n v="0"/>
    <n v="0"/>
    <n v="0"/>
    <x v="8"/>
    <m/>
    <m/>
    <m/>
    <m/>
  </r>
  <r>
    <s v="17/2181/GPD15"/>
    <x v="0"/>
    <x v="1"/>
    <s v="Claridge House_x000d_29 Barnes High Street_x000d_Barnes_x000d_London_x000d_SW13 9LW_x000d_"/>
    <s v="Change from B1 office use into C3 residential use comprising 2 no. 2 bedroom flats."/>
    <d v="2018-03-01T00:00:00"/>
    <m/>
    <x v="1"/>
    <x v="0"/>
    <n v="2"/>
    <m/>
    <n v="521610"/>
    <n v="176396"/>
    <m/>
    <m/>
    <m/>
    <m/>
    <m/>
    <m/>
    <m/>
    <m/>
    <n v="0"/>
    <m/>
    <m/>
    <n v="2"/>
    <m/>
    <m/>
    <m/>
    <m/>
    <m/>
    <n v="2"/>
    <n v="0"/>
    <n v="0"/>
    <n v="2"/>
    <n v="0"/>
    <n v="0"/>
    <n v="0"/>
    <n v="0"/>
    <n v="0"/>
    <n v="2"/>
    <m/>
    <n v="0"/>
    <n v="0"/>
    <n v="0.66666666666666663"/>
    <n v="0.66666666666666663"/>
    <n v="0.66666666666666663"/>
    <n v="0"/>
    <n v="0"/>
    <s v="Y"/>
    <n v="0"/>
    <n v="0"/>
    <n v="0"/>
    <n v="0"/>
    <n v="0"/>
    <x v="16"/>
    <m/>
    <s v="High Street"/>
    <m/>
    <m/>
  </r>
  <r>
    <s v="17/2523/FUL"/>
    <x v="1"/>
    <x v="0"/>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m/>
    <x v="1"/>
    <x v="0"/>
    <m/>
    <m/>
    <n v="521341"/>
    <n v="175789"/>
    <m/>
    <m/>
    <m/>
    <m/>
    <m/>
    <m/>
    <m/>
    <n v="1"/>
    <n v="1"/>
    <m/>
    <n v="3"/>
    <n v="1"/>
    <n v="1"/>
    <m/>
    <m/>
    <m/>
    <m/>
    <n v="5"/>
    <n v="0"/>
    <n v="3"/>
    <n v="1"/>
    <n v="1"/>
    <n v="0"/>
    <n v="0"/>
    <n v="0"/>
    <n v="-1"/>
    <n v="4"/>
    <m/>
    <n v="0"/>
    <n v="0"/>
    <n v="1.3333333333333333"/>
    <n v="1.3333333333333333"/>
    <n v="1.3333333333333333"/>
    <n v="0"/>
    <n v="0"/>
    <s v="Y"/>
    <n v="0"/>
    <n v="0"/>
    <n v="0"/>
    <n v="0"/>
    <n v="0"/>
    <x v="16"/>
    <m/>
    <m/>
    <m/>
    <m/>
  </r>
  <r>
    <s v="17/2532/GPD15"/>
    <x v="0"/>
    <x v="1"/>
    <s v="The Coach House_x000d_273A Sandycombe Road_x000d_Richmond_x000d_TW9 3LU_x000d_"/>
    <s v="Prior approval for the change of use from office B1(a) to residential (C3) in the form of 5 no. units."/>
    <m/>
    <m/>
    <x v="2"/>
    <x v="0"/>
    <n v="5"/>
    <m/>
    <n v="519113"/>
    <n v="176411"/>
    <m/>
    <m/>
    <m/>
    <m/>
    <m/>
    <m/>
    <m/>
    <m/>
    <n v="0"/>
    <m/>
    <n v="5"/>
    <m/>
    <m/>
    <m/>
    <m/>
    <m/>
    <m/>
    <n v="5"/>
    <n v="0"/>
    <n v="5"/>
    <n v="0"/>
    <n v="0"/>
    <n v="0"/>
    <n v="0"/>
    <n v="0"/>
    <n v="0"/>
    <n v="5"/>
    <m/>
    <n v="0"/>
    <n v="0"/>
    <n v="1.6666666666666667"/>
    <n v="1.6666666666666667"/>
    <n v="1.6666666666666667"/>
    <n v="0"/>
    <n v="0"/>
    <s v="Y"/>
    <n v="0"/>
    <n v="0"/>
    <n v="0"/>
    <n v="0"/>
    <n v="0"/>
    <x v="15"/>
    <m/>
    <m/>
    <m/>
    <m/>
  </r>
  <r>
    <s v="17/2534/FUL"/>
    <x v="1"/>
    <x v="0"/>
    <s v="1 Royston Road_x000d_Richmond_x000d__x000d_"/>
    <s v="Creation of a single storey rear and side extension and conversion of the two lower flats and upper maisonette into a single dwelling house"/>
    <m/>
    <m/>
    <x v="2"/>
    <x v="0"/>
    <m/>
    <m/>
    <n v="518396"/>
    <n v="174632"/>
    <m/>
    <n v="2"/>
    <n v="1"/>
    <m/>
    <m/>
    <m/>
    <m/>
    <m/>
    <n v="3"/>
    <m/>
    <m/>
    <m/>
    <m/>
    <m/>
    <n v="1"/>
    <m/>
    <m/>
    <n v="1"/>
    <n v="0"/>
    <n v="-2"/>
    <n v="-1"/>
    <n v="0"/>
    <n v="0"/>
    <n v="1"/>
    <n v="0"/>
    <n v="0"/>
    <n v="-2"/>
    <m/>
    <n v="0"/>
    <n v="0"/>
    <n v="-0.66666666666666663"/>
    <n v="-0.66666666666666663"/>
    <n v="-0.66666666666666663"/>
    <n v="0"/>
    <n v="0"/>
    <s v="Y"/>
    <n v="0"/>
    <n v="0"/>
    <n v="0"/>
    <n v="0"/>
    <n v="0"/>
    <x v="12"/>
    <m/>
    <m/>
    <m/>
    <m/>
  </r>
  <r>
    <s v="17/2571/GPD15"/>
    <x v="0"/>
    <x v="1"/>
    <s v="1 And 3_x000d_Foxton Mews_x000d_Richmond_x000d__x000d_"/>
    <s v="Change of use of the building to provide one 1 bedroom dwelling and one 3 bedroom dwelling and three cycle parking spaces (one for the 1 bedroom flat and two for the three bedroom flats)."/>
    <m/>
    <d v="2017-12-01T00:00:00"/>
    <x v="0"/>
    <x v="0"/>
    <n v="1"/>
    <m/>
    <n v="518453"/>
    <n v="174299"/>
    <m/>
    <m/>
    <m/>
    <m/>
    <m/>
    <m/>
    <m/>
    <m/>
    <n v="0"/>
    <m/>
    <n v="1"/>
    <m/>
    <m/>
    <m/>
    <m/>
    <m/>
    <m/>
    <n v="1"/>
    <n v="0"/>
    <n v="1"/>
    <n v="0"/>
    <n v="0"/>
    <n v="0"/>
    <n v="0"/>
    <n v="0"/>
    <n v="0"/>
    <n v="1"/>
    <m/>
    <n v="1"/>
    <n v="0"/>
    <n v="0"/>
    <n v="0"/>
    <n v="0"/>
    <n v="0"/>
    <n v="0"/>
    <n v="0"/>
    <n v="0"/>
    <n v="0"/>
    <n v="0"/>
    <n v="0"/>
    <n v="0"/>
    <x v="12"/>
    <m/>
    <m/>
    <m/>
    <m/>
  </r>
  <r>
    <s v="17/2586/FUL"/>
    <x v="1"/>
    <x v="0"/>
    <s v="First Floor Flat_x000d_18 Percival Road_x000d_East Sheen_x000d_London_x000d_SW14 7QE_x000d_"/>
    <s v="Change of use from 2 no. flats back to a single family dwelling house."/>
    <m/>
    <m/>
    <x v="2"/>
    <x v="0"/>
    <m/>
    <m/>
    <n v="520088"/>
    <n v="175029"/>
    <m/>
    <n v="2"/>
    <m/>
    <m/>
    <m/>
    <m/>
    <m/>
    <m/>
    <n v="2"/>
    <m/>
    <m/>
    <m/>
    <n v="1"/>
    <m/>
    <m/>
    <m/>
    <m/>
    <n v="1"/>
    <n v="0"/>
    <n v="-2"/>
    <n v="0"/>
    <n v="1"/>
    <n v="0"/>
    <n v="0"/>
    <n v="0"/>
    <n v="0"/>
    <n v="-1"/>
    <m/>
    <n v="0"/>
    <n v="0"/>
    <n v="-0.33333333333333331"/>
    <n v="-0.33333333333333331"/>
    <n v="-0.33333333333333331"/>
    <n v="0"/>
    <n v="0"/>
    <s v="Y"/>
    <n v="0"/>
    <n v="0"/>
    <n v="0"/>
    <n v="0"/>
    <n v="0"/>
    <x v="13"/>
    <m/>
    <m/>
    <m/>
    <m/>
  </r>
  <r>
    <s v="17/2597/GPD15"/>
    <x v="0"/>
    <x v="1"/>
    <s v="West House 108 And East House 109_x000d_South Worple Way_x000d_East Sheen_x000d_London_x000d__x000d_"/>
    <s v="Conversion of East and West House from B1(a) offices to 1 x 2 bed house (C3) (West House) and 2 x 2 bed flats (C3) (East House)."/>
    <m/>
    <m/>
    <x v="2"/>
    <x v="0"/>
    <n v="3"/>
    <m/>
    <n v="520541"/>
    <n v="175760"/>
    <m/>
    <m/>
    <m/>
    <m/>
    <m/>
    <m/>
    <m/>
    <m/>
    <n v="0"/>
    <m/>
    <m/>
    <n v="3"/>
    <m/>
    <m/>
    <m/>
    <m/>
    <m/>
    <n v="3"/>
    <n v="0"/>
    <n v="0"/>
    <n v="3"/>
    <n v="0"/>
    <n v="0"/>
    <n v="0"/>
    <n v="0"/>
    <n v="0"/>
    <n v="3"/>
    <m/>
    <n v="0"/>
    <n v="0"/>
    <n v="1"/>
    <n v="1"/>
    <n v="1"/>
    <n v="0"/>
    <n v="0"/>
    <s v="Y"/>
    <n v="0"/>
    <n v="0"/>
    <n v="0"/>
    <n v="0"/>
    <n v="0"/>
    <x v="13"/>
    <m/>
    <m/>
    <s v="East Sheen"/>
    <m/>
  </r>
  <r>
    <s v="17/2656/FUL"/>
    <x v="0"/>
    <x v="0"/>
    <s v="15 - 17 Paved Court_x000d_Richmond_x000d_TW9 1LZ_x000d_"/>
    <s v="Conversion of upper floors and part ground floor of property from A1 retail use (ground floor level) and storage ancillary to the retail use (first and second floors) to C3 residential comprising 1 no. 1 bedroom flat, incorporating associated interna"/>
    <d v="2017-12-01T00:00:00"/>
    <m/>
    <x v="1"/>
    <x v="0"/>
    <m/>
    <m/>
    <n v="517721"/>
    <n v="174827"/>
    <m/>
    <m/>
    <m/>
    <m/>
    <m/>
    <m/>
    <m/>
    <m/>
    <n v="0"/>
    <m/>
    <n v="1"/>
    <m/>
    <m/>
    <m/>
    <m/>
    <m/>
    <m/>
    <n v="1"/>
    <n v="0"/>
    <n v="1"/>
    <n v="0"/>
    <n v="0"/>
    <n v="0"/>
    <n v="0"/>
    <n v="0"/>
    <n v="0"/>
    <n v="1"/>
    <m/>
    <n v="0"/>
    <n v="0"/>
    <n v="0.33333333333333331"/>
    <n v="0.33333333333333331"/>
    <n v="0.33333333333333331"/>
    <n v="0"/>
    <n v="0"/>
    <s v="Y"/>
    <n v="0"/>
    <n v="0"/>
    <n v="0"/>
    <n v="0"/>
    <n v="0"/>
    <x v="12"/>
    <m/>
    <m/>
    <s v="Richmond"/>
    <m/>
  </r>
  <r>
    <s v="17/2680/FUL"/>
    <x v="2"/>
    <x v="0"/>
    <s v="4 Warwick Close_x000d_Hampton_x000d_TW12 2TY"/>
    <s v="Demolition of existing detached house and erection of 3no. new residential units comprising 2x 4 bedroom semi detached houses and 1x detached 5 bedroom house, together with associated landscaping and parking"/>
    <m/>
    <m/>
    <x v="2"/>
    <x v="0"/>
    <m/>
    <m/>
    <n v="514169"/>
    <n v="170167"/>
    <m/>
    <m/>
    <m/>
    <m/>
    <n v="1"/>
    <m/>
    <m/>
    <m/>
    <n v="1"/>
    <m/>
    <m/>
    <m/>
    <m/>
    <n v="2"/>
    <n v="1"/>
    <m/>
    <m/>
    <n v="3"/>
    <n v="0"/>
    <n v="0"/>
    <n v="0"/>
    <n v="0"/>
    <n v="1"/>
    <n v="1"/>
    <n v="0"/>
    <n v="0"/>
    <n v="2"/>
    <m/>
    <n v="0"/>
    <n v="0"/>
    <n v="0.66666666666666663"/>
    <n v="0.66666666666666663"/>
    <n v="0.66666666666666663"/>
    <n v="0"/>
    <n v="0"/>
    <s v="Y"/>
    <n v="0"/>
    <n v="0"/>
    <n v="0"/>
    <n v="0"/>
    <n v="0"/>
    <x v="0"/>
    <m/>
    <m/>
    <m/>
    <m/>
  </r>
  <r>
    <s v="17/2693/GPD15"/>
    <x v="0"/>
    <x v="1"/>
    <s v="246 Upper Richmond Road West_x000d_East Sheen_x000d_London_x000d_SW14 8AG_x000d_"/>
    <s v="Change of use from Class B1(a) office to Class C3 residential."/>
    <m/>
    <m/>
    <x v="2"/>
    <x v="0"/>
    <n v="1"/>
    <m/>
    <n v="520531"/>
    <n v="175416"/>
    <m/>
    <m/>
    <m/>
    <m/>
    <m/>
    <m/>
    <m/>
    <m/>
    <n v="0"/>
    <m/>
    <n v="1"/>
    <m/>
    <m/>
    <m/>
    <m/>
    <m/>
    <m/>
    <n v="1"/>
    <n v="0"/>
    <n v="1"/>
    <n v="0"/>
    <n v="0"/>
    <n v="0"/>
    <n v="0"/>
    <n v="0"/>
    <n v="0"/>
    <n v="1"/>
    <m/>
    <n v="0"/>
    <n v="0"/>
    <n v="0.33333333333333331"/>
    <n v="0.33333333333333331"/>
    <n v="0.33333333333333331"/>
    <n v="0"/>
    <n v="0"/>
    <s v="Y"/>
    <n v="0"/>
    <n v="0"/>
    <n v="0"/>
    <n v="0"/>
    <n v="0"/>
    <x v="13"/>
    <m/>
    <m/>
    <s v="East Sheen"/>
    <m/>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1"/>
    <m/>
    <m/>
    <n v="518534"/>
    <n v="171320"/>
    <m/>
    <m/>
    <m/>
    <m/>
    <m/>
    <m/>
    <m/>
    <m/>
    <n v="0"/>
    <m/>
    <m/>
    <m/>
    <n v="7"/>
    <n v="5"/>
    <m/>
    <m/>
    <m/>
    <n v="12"/>
    <n v="0"/>
    <n v="0"/>
    <n v="0"/>
    <n v="7"/>
    <n v="5"/>
    <n v="0"/>
    <n v="0"/>
    <n v="0"/>
    <n v="12"/>
    <s v="Y"/>
    <n v="12"/>
    <n v="0"/>
    <n v="0"/>
    <n v="0"/>
    <n v="0"/>
    <n v="0"/>
    <n v="0"/>
    <n v="0"/>
    <n v="0"/>
    <n v="0"/>
    <n v="0"/>
    <n v="0"/>
    <n v="0"/>
    <x v="2"/>
    <m/>
    <m/>
    <m/>
    <m/>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2"/>
    <m/>
    <m/>
    <n v="518534"/>
    <n v="171320"/>
    <m/>
    <m/>
    <m/>
    <m/>
    <m/>
    <m/>
    <m/>
    <m/>
    <n v="0"/>
    <m/>
    <m/>
    <m/>
    <n v="1"/>
    <m/>
    <m/>
    <m/>
    <m/>
    <n v="1"/>
    <n v="0"/>
    <n v="0"/>
    <n v="0"/>
    <n v="1"/>
    <n v="0"/>
    <n v="0"/>
    <n v="0"/>
    <n v="0"/>
    <n v="1"/>
    <s v="Y"/>
    <n v="1"/>
    <n v="0"/>
    <n v="0"/>
    <n v="0"/>
    <n v="0"/>
    <n v="0"/>
    <n v="0"/>
    <n v="0"/>
    <n v="0"/>
    <n v="0"/>
    <n v="0"/>
    <n v="0"/>
    <n v="0"/>
    <x v="2"/>
    <m/>
    <m/>
    <m/>
    <m/>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1"/>
    <x v="0"/>
    <m/>
    <m/>
    <n v="518534"/>
    <n v="171320"/>
    <m/>
    <m/>
    <m/>
    <m/>
    <m/>
    <m/>
    <m/>
    <m/>
    <n v="0"/>
    <m/>
    <n v="1"/>
    <n v="4"/>
    <n v="7"/>
    <n v="11"/>
    <n v="6"/>
    <m/>
    <m/>
    <n v="29"/>
    <n v="0"/>
    <n v="1"/>
    <n v="4"/>
    <n v="7"/>
    <n v="11"/>
    <n v="6"/>
    <n v="0"/>
    <n v="0"/>
    <n v="29"/>
    <m/>
    <n v="0"/>
    <n v="14.5"/>
    <n v="14.5"/>
    <n v="0"/>
    <n v="0"/>
    <n v="0"/>
    <n v="0"/>
    <s v="Y"/>
    <n v="0"/>
    <n v="0"/>
    <n v="0"/>
    <n v="0"/>
    <n v="0"/>
    <x v="2"/>
    <m/>
    <m/>
    <m/>
    <m/>
  </r>
  <r>
    <s v="17/2824/ES191"/>
    <x v="1"/>
    <x v="0"/>
    <s v="11 The Hermitage_x000d_Richmond_x000d_TW10 6SH"/>
    <s v="Use a single dwelling house."/>
    <m/>
    <d v="2017-09-18T00:00:00"/>
    <x v="0"/>
    <x v="0"/>
    <m/>
    <m/>
    <n v="518001"/>
    <n v="174606"/>
    <m/>
    <n v="1"/>
    <n v="1"/>
    <m/>
    <m/>
    <m/>
    <m/>
    <m/>
    <n v="2"/>
    <m/>
    <m/>
    <m/>
    <n v="1"/>
    <m/>
    <m/>
    <m/>
    <m/>
    <n v="1"/>
    <n v="0"/>
    <n v="-1"/>
    <n v="-1"/>
    <n v="1"/>
    <n v="0"/>
    <n v="0"/>
    <n v="0"/>
    <n v="0"/>
    <n v="-1"/>
    <m/>
    <n v="-1"/>
    <n v="0"/>
    <n v="0"/>
    <n v="0"/>
    <n v="0"/>
    <n v="0"/>
    <n v="0"/>
    <n v="0"/>
    <n v="0"/>
    <n v="0"/>
    <n v="0"/>
    <n v="0"/>
    <n v="0"/>
    <x v="12"/>
    <m/>
    <m/>
    <m/>
    <m/>
  </r>
  <r>
    <s v="17/2919/FUL"/>
    <x v="1"/>
    <x v="0"/>
    <s v="2 Brookwood Avenue_x000d_Barnes_x000d_London_x000d_SW13 0LR"/>
    <s v="Reversion from 2 no. self-contained flats to a single dwelling house."/>
    <m/>
    <m/>
    <x v="2"/>
    <x v="0"/>
    <m/>
    <m/>
    <n v="521888"/>
    <n v="176163"/>
    <m/>
    <n v="1"/>
    <m/>
    <m/>
    <n v="1"/>
    <m/>
    <m/>
    <m/>
    <n v="2"/>
    <m/>
    <m/>
    <m/>
    <m/>
    <m/>
    <m/>
    <n v="1"/>
    <m/>
    <n v="1"/>
    <n v="0"/>
    <n v="-1"/>
    <n v="0"/>
    <n v="0"/>
    <n v="-1"/>
    <n v="0"/>
    <n v="1"/>
    <n v="0"/>
    <n v="-1"/>
    <m/>
    <n v="0"/>
    <n v="0"/>
    <n v="-0.33333333333333331"/>
    <n v="-0.33333333333333331"/>
    <n v="-0.33333333333333331"/>
    <n v="0"/>
    <n v="0"/>
    <s v="Y"/>
    <n v="0"/>
    <n v="0"/>
    <n v="0"/>
    <n v="0"/>
    <n v="0"/>
    <x v="16"/>
    <m/>
    <m/>
    <m/>
    <m/>
  </r>
  <r>
    <s v="17/2939/FUL"/>
    <x v="0"/>
    <x v="0"/>
    <s v="54 White Hart Lane_x000d_Barnes_x000d_London_x000d_SW13 0PZ_x000d_"/>
    <s v="Part conversion of rear shop unit and single storey side/rear extension to form a studio flat._x000d_"/>
    <m/>
    <m/>
    <x v="2"/>
    <x v="0"/>
    <m/>
    <m/>
    <n v="521310"/>
    <n v="175864"/>
    <m/>
    <m/>
    <m/>
    <m/>
    <m/>
    <m/>
    <m/>
    <m/>
    <n v="0"/>
    <m/>
    <n v="1"/>
    <m/>
    <m/>
    <m/>
    <m/>
    <m/>
    <m/>
    <n v="1"/>
    <n v="0"/>
    <n v="1"/>
    <n v="0"/>
    <n v="0"/>
    <n v="0"/>
    <n v="0"/>
    <n v="0"/>
    <n v="0"/>
    <n v="1"/>
    <m/>
    <n v="0"/>
    <n v="0"/>
    <n v="0.33333333333333331"/>
    <n v="0.33333333333333331"/>
    <n v="0.33333333333333331"/>
    <n v="0"/>
    <n v="0"/>
    <s v="Y"/>
    <n v="0"/>
    <n v="0"/>
    <n v="0"/>
    <n v="0"/>
    <n v="0"/>
    <x v="16"/>
    <m/>
    <s v="White Hart lane"/>
    <m/>
    <m/>
  </r>
  <r>
    <s v="17/2957/FUL"/>
    <x v="1"/>
    <x v="0"/>
    <s v="4A New Broadway_x000d_Hampton Hill_x000d_Hampton_x000d_TW12 1JG_x000d_"/>
    <s v="Formation of additional floor of accommodation in the form of a mansard style roof extension to facilitate the conversion of existing first floor 3 bedroom flat into 2x1 bedroom flats and provision of 2x1 bedroom flats at second floor level through t"/>
    <m/>
    <m/>
    <x v="2"/>
    <x v="0"/>
    <m/>
    <m/>
    <n v="514558"/>
    <n v="171264"/>
    <m/>
    <m/>
    <m/>
    <n v="1"/>
    <m/>
    <m/>
    <m/>
    <m/>
    <n v="1"/>
    <m/>
    <n v="2"/>
    <m/>
    <m/>
    <m/>
    <m/>
    <m/>
    <m/>
    <n v="2"/>
    <n v="0"/>
    <n v="2"/>
    <n v="0"/>
    <n v="-1"/>
    <n v="0"/>
    <n v="0"/>
    <n v="0"/>
    <n v="0"/>
    <n v="1"/>
    <m/>
    <n v="0"/>
    <n v="0"/>
    <n v="0.33333333333333331"/>
    <n v="0.33333333333333331"/>
    <n v="0.33333333333333331"/>
    <n v="0"/>
    <n v="0"/>
    <s v="Y"/>
    <n v="0"/>
    <n v="0"/>
    <n v="0"/>
    <n v="0"/>
    <n v="0"/>
    <x v="9"/>
    <m/>
    <s v="High Street"/>
    <m/>
    <m/>
  </r>
  <r>
    <s v="17/2988/FUL"/>
    <x v="0"/>
    <x v="0"/>
    <s v="Ground Floor _x000d_204 Stanley Road_x000d_Teddington_x000d_TW11 8UE"/>
    <s v="Alteration of the former shop frontage, new window on side elevation and erection of single storey side/rear extension to facilitate the change of use of existing ground floor A1(retail) unit to provide 1 x 2 bed flat and 1x one-person studio flat wi"/>
    <d v="2018-04-01T00:00:00"/>
    <m/>
    <x v="2"/>
    <x v="0"/>
    <m/>
    <m/>
    <n v="515113"/>
    <n v="171634"/>
    <m/>
    <m/>
    <m/>
    <m/>
    <m/>
    <m/>
    <m/>
    <m/>
    <n v="0"/>
    <m/>
    <n v="1"/>
    <n v="1"/>
    <m/>
    <m/>
    <m/>
    <m/>
    <m/>
    <n v="2"/>
    <n v="0"/>
    <n v="1"/>
    <n v="1"/>
    <n v="0"/>
    <n v="0"/>
    <n v="0"/>
    <n v="0"/>
    <n v="0"/>
    <n v="2"/>
    <m/>
    <n v="0"/>
    <n v="0"/>
    <n v="0.66666666666666663"/>
    <n v="0.66666666666666663"/>
    <n v="0.66666666666666663"/>
    <n v="0"/>
    <n v="0"/>
    <s v="Y"/>
    <n v="0"/>
    <n v="0"/>
    <n v="0"/>
    <n v="0"/>
    <n v="0"/>
    <x v="9"/>
    <m/>
    <s v="Stanley Road"/>
    <m/>
    <m/>
  </r>
  <r>
    <s v="17/3045/GPD15"/>
    <x v="0"/>
    <x v="1"/>
    <s v="123 Station Road_x000d_Hampton_x000d_TW12 2AL_x000d_"/>
    <s v="Change of use from B1a (office use) to C3 (dwellinghouse) (4 x 1 bed flats)"/>
    <m/>
    <d v="2018-03-05T00:00:00"/>
    <x v="0"/>
    <x v="0"/>
    <n v="4"/>
    <m/>
    <n v="513416"/>
    <n v="169771"/>
    <m/>
    <m/>
    <m/>
    <m/>
    <m/>
    <m/>
    <m/>
    <m/>
    <n v="0"/>
    <m/>
    <n v="4"/>
    <m/>
    <m/>
    <m/>
    <m/>
    <m/>
    <m/>
    <n v="4"/>
    <n v="0"/>
    <n v="4"/>
    <n v="0"/>
    <n v="0"/>
    <n v="0"/>
    <n v="0"/>
    <n v="0"/>
    <n v="0"/>
    <n v="4"/>
    <m/>
    <n v="4"/>
    <n v="0"/>
    <n v="0"/>
    <n v="0"/>
    <n v="0"/>
    <n v="0"/>
    <n v="0"/>
    <n v="0"/>
    <n v="0"/>
    <n v="0"/>
    <n v="0"/>
    <n v="0"/>
    <n v="0"/>
    <x v="0"/>
    <m/>
    <s v="Oldfield Road"/>
    <m/>
    <m/>
  </r>
  <r>
    <s v="17/3061/FUL"/>
    <x v="1"/>
    <x v="0"/>
    <s v="19 - 19A Warwick Road_x000d_Hampton Wick_x000d__x000d_"/>
    <s v="Conversion of flats 19 and 19a Warwick Road into a single family dwelling. Replacement window on ground floor front elevation."/>
    <m/>
    <m/>
    <x v="2"/>
    <x v="0"/>
    <m/>
    <m/>
    <n v="517294"/>
    <n v="169887"/>
    <m/>
    <m/>
    <n v="1"/>
    <n v="1"/>
    <m/>
    <m/>
    <m/>
    <m/>
    <n v="2"/>
    <m/>
    <m/>
    <m/>
    <m/>
    <m/>
    <n v="1"/>
    <m/>
    <m/>
    <n v="1"/>
    <n v="0"/>
    <n v="0"/>
    <n v="-1"/>
    <n v="-1"/>
    <n v="0"/>
    <n v="1"/>
    <n v="0"/>
    <n v="0"/>
    <n v="-1"/>
    <m/>
    <n v="0"/>
    <n v="0"/>
    <n v="-0.33333333333333331"/>
    <n v="-0.33333333333333331"/>
    <n v="-0.33333333333333331"/>
    <n v="0"/>
    <n v="0"/>
    <s v="Y"/>
    <n v="0"/>
    <n v="0"/>
    <n v="0"/>
    <n v="0"/>
    <n v="0"/>
    <x v="10"/>
    <m/>
    <s v="Hampton Wick"/>
    <m/>
    <m/>
  </r>
  <r>
    <s v="17/3077/FUL"/>
    <x v="2"/>
    <x v="0"/>
    <s v="4 Church Street_x000d_Twickenham_x000d_TW1 3NJ"/>
    <s v="Erection of a 3 storey dwellinghouse with accommodation at basement level, associated landscaping works and rear outbuilding for garage."/>
    <m/>
    <m/>
    <x v="2"/>
    <x v="0"/>
    <m/>
    <m/>
    <n v="516426"/>
    <n v="173349"/>
    <m/>
    <m/>
    <m/>
    <m/>
    <m/>
    <m/>
    <m/>
    <m/>
    <n v="0"/>
    <m/>
    <m/>
    <m/>
    <m/>
    <n v="1"/>
    <m/>
    <m/>
    <m/>
    <n v="1"/>
    <n v="0"/>
    <n v="0"/>
    <n v="0"/>
    <n v="0"/>
    <n v="1"/>
    <n v="0"/>
    <n v="0"/>
    <n v="0"/>
    <n v="1"/>
    <m/>
    <n v="0"/>
    <n v="0"/>
    <n v="0.33333333333333331"/>
    <n v="0.33333333333333331"/>
    <n v="0.33333333333333331"/>
    <n v="0"/>
    <n v="0"/>
    <s v="Y"/>
    <n v="0"/>
    <n v="0"/>
    <n v="0"/>
    <n v="0"/>
    <n v="0"/>
    <x v="11"/>
    <m/>
    <m/>
    <s v="Twickenham"/>
    <m/>
  </r>
  <r>
    <s v="17/3088/FUL"/>
    <x v="2"/>
    <x v="0"/>
    <s v="74 Lowther Road_x000d_Barnes_x000d_London_x000d_SW13 9NU"/>
    <s v="Demolition of existing house and construction of a new 5 bed house."/>
    <m/>
    <m/>
    <x v="2"/>
    <x v="0"/>
    <m/>
    <m/>
    <n v="521978"/>
    <n v="177062"/>
    <m/>
    <m/>
    <m/>
    <m/>
    <n v="1"/>
    <m/>
    <m/>
    <m/>
    <n v="1"/>
    <m/>
    <m/>
    <m/>
    <m/>
    <m/>
    <n v="1"/>
    <m/>
    <m/>
    <n v="1"/>
    <n v="0"/>
    <n v="0"/>
    <n v="0"/>
    <n v="0"/>
    <n v="-1"/>
    <n v="1"/>
    <n v="0"/>
    <n v="0"/>
    <n v="0"/>
    <m/>
    <n v="0"/>
    <n v="0"/>
    <n v="0"/>
    <n v="0"/>
    <n v="0"/>
    <n v="0"/>
    <n v="0"/>
    <n v="0"/>
    <n v="0"/>
    <n v="0"/>
    <n v="0"/>
    <n v="0"/>
    <n v="0"/>
    <x v="5"/>
    <m/>
    <m/>
    <m/>
    <m/>
  </r>
  <r>
    <s v="17/3265/FUL"/>
    <x v="2"/>
    <x v="0"/>
    <s v="Lestock House_x000d_73B Castelnau_x000d_Barnes_x000d_London_x000d_SW13 9RT_x000d_"/>
    <s v="Demolition of existing detached house and erection of a new detached single family dwellinghouse."/>
    <m/>
    <m/>
    <x v="2"/>
    <x v="0"/>
    <m/>
    <m/>
    <n v="522475"/>
    <n v="177141"/>
    <m/>
    <m/>
    <m/>
    <n v="1"/>
    <m/>
    <m/>
    <m/>
    <m/>
    <n v="1"/>
    <m/>
    <m/>
    <m/>
    <m/>
    <m/>
    <n v="1"/>
    <m/>
    <m/>
    <n v="1"/>
    <n v="0"/>
    <n v="0"/>
    <n v="0"/>
    <n v="-1"/>
    <n v="0"/>
    <n v="1"/>
    <n v="0"/>
    <n v="0"/>
    <n v="0"/>
    <m/>
    <n v="0"/>
    <n v="0"/>
    <n v="0"/>
    <n v="0"/>
    <n v="0"/>
    <n v="0"/>
    <n v="0"/>
    <n v="0"/>
    <n v="0"/>
    <n v="0"/>
    <n v="0"/>
    <n v="0"/>
    <n v="0"/>
    <x v="5"/>
    <m/>
    <m/>
    <m/>
    <m/>
  </r>
  <r>
    <s v="17/3402/GPD16"/>
    <x v="0"/>
    <x v="1"/>
    <s v="Unit 1_x000d_Plough Lane_x000d_Teddington_x000d__x000d_"/>
    <s v="Change of use from B8 (Storage) to C3 (Residential) to create 1 no. studio flat."/>
    <m/>
    <m/>
    <x v="2"/>
    <x v="0"/>
    <n v="1"/>
    <m/>
    <n v="516208"/>
    <n v="171077"/>
    <m/>
    <m/>
    <m/>
    <m/>
    <m/>
    <m/>
    <m/>
    <m/>
    <n v="0"/>
    <m/>
    <n v="1"/>
    <m/>
    <m/>
    <m/>
    <m/>
    <m/>
    <m/>
    <n v="1"/>
    <n v="0"/>
    <n v="1"/>
    <n v="0"/>
    <n v="0"/>
    <n v="0"/>
    <n v="0"/>
    <n v="0"/>
    <n v="0"/>
    <n v="1"/>
    <m/>
    <n v="0"/>
    <n v="0"/>
    <n v="0.33333333333333331"/>
    <n v="0.33333333333333331"/>
    <n v="0.33333333333333331"/>
    <n v="0"/>
    <n v="0"/>
    <s v="Y"/>
    <n v="0"/>
    <n v="0"/>
    <n v="0"/>
    <n v="0"/>
    <n v="0"/>
    <x v="6"/>
    <m/>
    <m/>
    <s v="Teddington"/>
    <m/>
  </r>
  <r>
    <s v="17/3404/FUL"/>
    <x v="0"/>
    <x v="0"/>
    <s v="91 Stanley Road_x000d_Teddington_x000d_TW11 8UB"/>
    <s v="Erection of a two storey side and single storey rear extension and change of existing C3(residential) use at first floor to facilitate the provision of B1(a) office floorspace with associated hard and soft landscaping, bin and cycle storage and 2 car"/>
    <m/>
    <m/>
    <x v="2"/>
    <x v="0"/>
    <m/>
    <m/>
    <n v="515091"/>
    <n v="171518"/>
    <m/>
    <n v="1"/>
    <m/>
    <m/>
    <m/>
    <m/>
    <m/>
    <m/>
    <n v="1"/>
    <m/>
    <m/>
    <m/>
    <m/>
    <m/>
    <m/>
    <m/>
    <m/>
    <n v="0"/>
    <n v="0"/>
    <n v="-1"/>
    <n v="0"/>
    <n v="0"/>
    <n v="0"/>
    <n v="0"/>
    <n v="0"/>
    <n v="0"/>
    <n v="-1"/>
    <m/>
    <n v="0"/>
    <n v="0"/>
    <n v="-0.33333333333333331"/>
    <n v="-0.33333333333333331"/>
    <n v="-0.33333333333333331"/>
    <n v="0"/>
    <n v="0"/>
    <s v="Y"/>
    <n v="0"/>
    <n v="0"/>
    <n v="0"/>
    <n v="0"/>
    <n v="0"/>
    <x v="9"/>
    <m/>
    <s v="Stanley Road"/>
    <m/>
    <m/>
  </r>
  <r>
    <s v="17/3504/FUL"/>
    <x v="4"/>
    <x v="0"/>
    <s v="Second Floor_x000d_57 - 58 George Street_x000d_Richmond_x000d__x000d_"/>
    <s v="Erection of second floor rear extension to create a 2 bedroom, 3 person residential unit (use class C3)."/>
    <d v="2018-02-01T00:00:00"/>
    <m/>
    <x v="1"/>
    <x v="0"/>
    <m/>
    <m/>
    <n v="517851"/>
    <n v="174887"/>
    <m/>
    <m/>
    <m/>
    <m/>
    <m/>
    <m/>
    <m/>
    <m/>
    <n v="0"/>
    <m/>
    <m/>
    <n v="1"/>
    <m/>
    <m/>
    <m/>
    <m/>
    <m/>
    <n v="1"/>
    <n v="0"/>
    <n v="0"/>
    <n v="1"/>
    <n v="0"/>
    <n v="0"/>
    <n v="0"/>
    <n v="0"/>
    <n v="0"/>
    <n v="1"/>
    <m/>
    <n v="0"/>
    <n v="1"/>
    <n v="0"/>
    <n v="0"/>
    <n v="0"/>
    <n v="0"/>
    <n v="0"/>
    <n v="0"/>
    <n v="0"/>
    <n v="0"/>
    <n v="0"/>
    <n v="0"/>
    <n v="0"/>
    <x v="12"/>
    <m/>
    <m/>
    <s v="Richmond"/>
    <m/>
  </r>
  <r>
    <s v="17/3531/FUL"/>
    <x v="2"/>
    <x v="0"/>
    <s v="8 Sutherland Grove_x000d_Teddington_x000d_TW11 8RW"/>
    <s v="Alterations and extensions to no. 8 comprising hip to gable roof extension, demolition of existing shed/workshop to rear and erection of cycle and refuse stores to front garden.  _x000d_Erection of a two storey, three bedroom dwellinghouse. with associated"/>
    <m/>
    <m/>
    <x v="2"/>
    <x v="0"/>
    <m/>
    <m/>
    <n v="515465"/>
    <n v="171212"/>
    <m/>
    <m/>
    <m/>
    <m/>
    <m/>
    <m/>
    <m/>
    <m/>
    <n v="0"/>
    <m/>
    <m/>
    <m/>
    <n v="1"/>
    <m/>
    <m/>
    <m/>
    <m/>
    <n v="1"/>
    <n v="0"/>
    <n v="0"/>
    <n v="0"/>
    <n v="1"/>
    <n v="0"/>
    <n v="0"/>
    <n v="0"/>
    <n v="0"/>
    <n v="1"/>
    <m/>
    <n v="0"/>
    <n v="0"/>
    <n v="0.33333333333333331"/>
    <n v="0.33333333333333331"/>
    <n v="0.33333333333333331"/>
    <n v="0"/>
    <n v="0"/>
    <s v="Y"/>
    <n v="0"/>
    <n v="0"/>
    <n v="0"/>
    <n v="0"/>
    <n v="0"/>
    <x v="6"/>
    <m/>
    <m/>
    <m/>
    <m/>
  </r>
  <r>
    <s v="17/3610/FUL"/>
    <x v="4"/>
    <x v="0"/>
    <s v="67 - 69 Barnes High Street_x000d_Barnes_x000d_London_x000d__x000d_"/>
    <s v="Partial demolition of existing buildings, refurbishment of  2  x commercial units (A2 use Class) on ground floor. Partial new build extensions to the roof in addition to ground, first and second floor extensions to the rear of the site to provide 2 x"/>
    <m/>
    <m/>
    <x v="2"/>
    <x v="0"/>
    <m/>
    <m/>
    <n v="521762"/>
    <n v="176415"/>
    <m/>
    <n v="1"/>
    <n v="2"/>
    <m/>
    <m/>
    <m/>
    <m/>
    <m/>
    <n v="3"/>
    <m/>
    <n v="3"/>
    <n v="1"/>
    <m/>
    <m/>
    <m/>
    <m/>
    <m/>
    <n v="4"/>
    <n v="0"/>
    <n v="2"/>
    <n v="-1"/>
    <n v="0"/>
    <n v="0"/>
    <n v="0"/>
    <n v="0"/>
    <n v="0"/>
    <n v="1"/>
    <m/>
    <n v="0"/>
    <n v="0"/>
    <n v="0.33333333333333331"/>
    <n v="0.33333333333333331"/>
    <n v="0.33333333333333331"/>
    <n v="0"/>
    <n v="0"/>
    <s v="Y"/>
    <n v="0"/>
    <n v="0"/>
    <n v="0"/>
    <n v="0"/>
    <n v="0"/>
    <x v="5"/>
    <m/>
    <s v="High Street"/>
    <m/>
    <m/>
  </r>
  <r>
    <s v="17/3696/GPD16"/>
    <x v="0"/>
    <x v="1"/>
    <s v="1A St Leonards Road_x000d_East Sheen_x000d_London_x000d_SW14 7LY_x000d_"/>
    <s v="Change of use of premises from B8 (warehouse/distrubtion) to C3 (residential - 6 x 1 bed flats)"/>
    <m/>
    <m/>
    <x v="2"/>
    <x v="0"/>
    <n v="6"/>
    <m/>
    <n v="520442"/>
    <n v="175588"/>
    <m/>
    <m/>
    <m/>
    <m/>
    <m/>
    <m/>
    <m/>
    <m/>
    <n v="0"/>
    <m/>
    <n v="6"/>
    <m/>
    <m/>
    <m/>
    <m/>
    <m/>
    <m/>
    <n v="6"/>
    <n v="0"/>
    <n v="6"/>
    <n v="0"/>
    <n v="0"/>
    <n v="0"/>
    <n v="0"/>
    <n v="0"/>
    <n v="0"/>
    <n v="6"/>
    <m/>
    <n v="0"/>
    <n v="0"/>
    <n v="2"/>
    <n v="2"/>
    <n v="2"/>
    <n v="0"/>
    <n v="0"/>
    <s v="Y"/>
    <n v="0"/>
    <n v="0"/>
    <n v="0"/>
    <n v="0"/>
    <n v="0"/>
    <x v="13"/>
    <m/>
    <m/>
    <m/>
    <m/>
  </r>
  <r>
    <s v="17/3701/GPD15"/>
    <x v="0"/>
    <x v="1"/>
    <s v="3 Foxton Mews_x000d_Richmond_x000d_TW10 6BS_x000d_"/>
    <s v="Change of use from B1(a) office use to C3 residential use to provide 1 x 3 bedroom unit"/>
    <m/>
    <d v="2018-02-01T00:00:00"/>
    <x v="0"/>
    <x v="0"/>
    <n v="1"/>
    <m/>
    <n v="518467"/>
    <n v="174313"/>
    <m/>
    <m/>
    <m/>
    <m/>
    <m/>
    <m/>
    <m/>
    <m/>
    <n v="0"/>
    <m/>
    <m/>
    <m/>
    <n v="1"/>
    <m/>
    <m/>
    <m/>
    <m/>
    <n v="1"/>
    <n v="0"/>
    <n v="0"/>
    <n v="0"/>
    <n v="1"/>
    <n v="0"/>
    <n v="0"/>
    <n v="0"/>
    <n v="0"/>
    <n v="1"/>
    <m/>
    <n v="1"/>
    <n v="0"/>
    <n v="0"/>
    <n v="0"/>
    <n v="0"/>
    <n v="0"/>
    <n v="0"/>
    <n v="0"/>
    <n v="0"/>
    <n v="0"/>
    <n v="0"/>
    <n v="0"/>
    <n v="0"/>
    <x v="12"/>
    <m/>
    <m/>
    <m/>
    <m/>
  </r>
  <r>
    <s v="17/3748/FUL"/>
    <x v="3"/>
    <x v="0"/>
    <s v="101 Forsyth House_x000d_211 - 217 Lower Richmond Road_x000d_Richmond_x000d_TW9 4LN_x000d_"/>
    <s v="Creation of 2 No. x 1 bedroom residential flats through a third floor extension and alterations to fenestration [revised description]."/>
    <d v="2018-04-17T00:00:00"/>
    <d v="2018-04-17T00:00:00"/>
    <x v="2"/>
    <x v="0"/>
    <m/>
    <m/>
    <n v="519626"/>
    <n v="175791"/>
    <m/>
    <m/>
    <m/>
    <m/>
    <m/>
    <m/>
    <m/>
    <m/>
    <n v="0"/>
    <m/>
    <n v="2"/>
    <m/>
    <m/>
    <m/>
    <m/>
    <m/>
    <m/>
    <n v="2"/>
    <n v="0"/>
    <n v="2"/>
    <n v="0"/>
    <n v="0"/>
    <n v="0"/>
    <n v="0"/>
    <n v="0"/>
    <n v="0"/>
    <n v="2"/>
    <m/>
    <n v="0"/>
    <n v="2"/>
    <n v="0"/>
    <n v="0"/>
    <n v="0"/>
    <n v="0"/>
    <n v="0"/>
    <n v="0"/>
    <n v="0"/>
    <n v="0"/>
    <n v="0"/>
    <n v="0"/>
    <n v="0"/>
    <x v="8"/>
    <m/>
    <m/>
    <m/>
    <m/>
  </r>
  <r>
    <s v="17/3795/GPD15"/>
    <x v="0"/>
    <x v="1"/>
    <s v="25 Church Road_x000d_Teddington_x000d_TW11 8PF_x000d_"/>
    <s v="Change of use from Offices (B1) to Residential (C3)."/>
    <m/>
    <m/>
    <x v="2"/>
    <x v="0"/>
    <n v="2"/>
    <m/>
    <n v="515664"/>
    <n v="171121"/>
    <m/>
    <m/>
    <m/>
    <m/>
    <m/>
    <m/>
    <m/>
    <m/>
    <n v="0"/>
    <m/>
    <m/>
    <n v="1"/>
    <n v="1"/>
    <m/>
    <m/>
    <m/>
    <m/>
    <n v="2"/>
    <n v="0"/>
    <n v="0"/>
    <n v="1"/>
    <n v="1"/>
    <n v="0"/>
    <n v="0"/>
    <n v="0"/>
    <n v="0"/>
    <n v="2"/>
    <m/>
    <n v="0"/>
    <n v="0"/>
    <n v="0.66666666666666663"/>
    <n v="0.66666666666666663"/>
    <n v="0.66666666666666663"/>
    <n v="0"/>
    <n v="0"/>
    <s v="Y"/>
    <n v="0"/>
    <n v="0"/>
    <n v="0"/>
    <n v="0"/>
    <n v="0"/>
    <x v="6"/>
    <m/>
    <m/>
    <m/>
    <m/>
  </r>
  <r>
    <s v="17/3945/ES191"/>
    <x v="0"/>
    <x v="0"/>
    <s v="245 Upper Richmond Road West_x000d_East Sheen_x000d_London_x000d_SW14 8QS"/>
    <s v="Use of the rear ground floor unit as a self-contained flat under Use Class C3 (Residential)."/>
    <m/>
    <d v="2018-02-09T00:00:00"/>
    <x v="0"/>
    <x v="0"/>
    <m/>
    <m/>
    <n v="520793"/>
    <n v="175413"/>
    <m/>
    <m/>
    <m/>
    <m/>
    <m/>
    <m/>
    <m/>
    <m/>
    <n v="0"/>
    <m/>
    <n v="1"/>
    <m/>
    <m/>
    <m/>
    <m/>
    <m/>
    <m/>
    <n v="1"/>
    <n v="0"/>
    <n v="1"/>
    <n v="0"/>
    <n v="0"/>
    <n v="0"/>
    <n v="0"/>
    <n v="0"/>
    <n v="0"/>
    <n v="1"/>
    <m/>
    <n v="1"/>
    <n v="0"/>
    <n v="0"/>
    <n v="0"/>
    <n v="0"/>
    <n v="0"/>
    <n v="0"/>
    <n v="0"/>
    <n v="0"/>
    <n v="0"/>
    <n v="0"/>
    <n v="0"/>
    <n v="0"/>
    <x v="13"/>
    <m/>
    <m/>
    <s v="East Sheen"/>
    <m/>
  </r>
  <r>
    <s v="17/4002/FUL"/>
    <x v="1"/>
    <x v="0"/>
    <s v="228 Kingston Road_x000d_Teddington_x000d__x000d_"/>
    <s v="Reversion of the existing premises (2 flats) back into a single family dwelling house involving construction of a new two storey rear extension, rear loft extension and alterations to the existing front dormer."/>
    <d v="2018-04-30T00:00:00"/>
    <d v="2018-10-01T00:00:00"/>
    <x v="2"/>
    <x v="0"/>
    <m/>
    <m/>
    <n v="517027"/>
    <n v="170370"/>
    <m/>
    <n v="1"/>
    <n v="1"/>
    <m/>
    <m/>
    <m/>
    <m/>
    <m/>
    <n v="2"/>
    <m/>
    <m/>
    <m/>
    <m/>
    <n v="1"/>
    <m/>
    <m/>
    <m/>
    <n v="1"/>
    <n v="0"/>
    <n v="-1"/>
    <n v="-1"/>
    <n v="0"/>
    <n v="1"/>
    <n v="0"/>
    <n v="0"/>
    <n v="0"/>
    <n v="-1"/>
    <m/>
    <n v="0"/>
    <n v="-1"/>
    <n v="0"/>
    <n v="0"/>
    <n v="0"/>
    <n v="0"/>
    <n v="0"/>
    <n v="0"/>
    <n v="0"/>
    <n v="0"/>
    <n v="0"/>
    <n v="0"/>
    <n v="0"/>
    <x v="10"/>
    <m/>
    <m/>
    <m/>
    <m/>
  </r>
  <r>
    <s v="17/4114/PS192"/>
    <x v="0"/>
    <x v="0"/>
    <s v="35A Broad Street_x000d_Teddington_x000d_TW11 8QZ_x000d_"/>
    <s v="Change of use from Class C4 (House in Multiple Occupation) to C3 (residential) to provide 1 x 3 bed flat"/>
    <m/>
    <m/>
    <x v="2"/>
    <x v="0"/>
    <m/>
    <m/>
    <n v="515625"/>
    <n v="170998"/>
    <m/>
    <m/>
    <m/>
    <n v="1"/>
    <m/>
    <m/>
    <m/>
    <m/>
    <n v="1"/>
    <m/>
    <m/>
    <m/>
    <n v="1"/>
    <m/>
    <m/>
    <m/>
    <m/>
    <n v="1"/>
    <n v="0"/>
    <n v="0"/>
    <n v="0"/>
    <n v="0"/>
    <n v="0"/>
    <n v="0"/>
    <n v="0"/>
    <n v="0"/>
    <n v="0"/>
    <m/>
    <n v="0"/>
    <n v="0"/>
    <n v="0"/>
    <n v="0"/>
    <n v="0"/>
    <n v="0"/>
    <n v="0"/>
    <n v="0"/>
    <n v="0"/>
    <n v="0"/>
    <n v="0"/>
    <n v="0"/>
    <n v="0"/>
    <x v="6"/>
    <m/>
    <m/>
    <s v="Teddington"/>
    <m/>
  </r>
  <r>
    <s v="17/4238/FUL"/>
    <x v="2"/>
    <x v="0"/>
    <s v="105 Queens Road_x000d_Teddington_x000d_TW11 0LZ"/>
    <s v="Demolition of the existing bungalow and construction of a new 6 bedroom detached house, to include external hard and soft landscaping to the front and rear, to be used as a children's home."/>
    <m/>
    <m/>
    <x v="2"/>
    <x v="0"/>
    <m/>
    <m/>
    <n v="515649"/>
    <n v="170638"/>
    <m/>
    <m/>
    <m/>
    <n v="1"/>
    <m/>
    <m/>
    <m/>
    <m/>
    <n v="1"/>
    <m/>
    <m/>
    <m/>
    <m/>
    <m/>
    <m/>
    <n v="1"/>
    <m/>
    <n v="1"/>
    <n v="0"/>
    <n v="0"/>
    <n v="0"/>
    <n v="-1"/>
    <n v="0"/>
    <n v="0"/>
    <n v="1"/>
    <n v="0"/>
    <n v="0"/>
    <m/>
    <n v="0"/>
    <n v="0"/>
    <n v="0"/>
    <n v="0"/>
    <n v="0"/>
    <n v="0"/>
    <n v="0"/>
    <n v="0"/>
    <n v="0"/>
    <n v="0"/>
    <n v="0"/>
    <n v="0"/>
    <n v="0"/>
    <x v="6"/>
    <m/>
    <m/>
    <m/>
    <m/>
  </r>
  <r>
    <s v="17/4292/FUL"/>
    <x v="3"/>
    <x v="0"/>
    <s v="Cliveden House_x000d_Victoria Villas_x000d_Richmond_x000d_TW9 2JX_x000d_"/>
    <s v="Proposed roof and side extension to the existing two storey residential building to provide three new apartment units and to increase the size of four of the existing units. Alterations to elevations including balconies at first and second floor."/>
    <m/>
    <m/>
    <x v="2"/>
    <x v="0"/>
    <m/>
    <m/>
    <n v="518831"/>
    <n v="175436"/>
    <m/>
    <m/>
    <m/>
    <m/>
    <m/>
    <m/>
    <m/>
    <m/>
    <n v="0"/>
    <m/>
    <n v="1"/>
    <n v="2"/>
    <m/>
    <m/>
    <m/>
    <m/>
    <m/>
    <n v="3"/>
    <n v="0"/>
    <n v="1"/>
    <n v="2"/>
    <n v="0"/>
    <n v="0"/>
    <n v="0"/>
    <n v="0"/>
    <n v="0"/>
    <n v="3"/>
    <m/>
    <n v="0"/>
    <n v="0"/>
    <n v="1"/>
    <n v="1"/>
    <n v="1"/>
    <n v="0"/>
    <n v="0"/>
    <s v="Y"/>
    <n v="0"/>
    <n v="0"/>
    <n v="0"/>
    <n v="0"/>
    <n v="0"/>
    <x v="8"/>
    <m/>
    <m/>
    <m/>
    <m/>
  </r>
  <r>
    <s v="17/4344/FUL"/>
    <x v="0"/>
    <x v="0"/>
    <s v="First To Third Floors_x000d_2 The Square_x000d_Richmond_x000d__x000d_"/>
    <s v="Change of use of first, second and third floors from Class A2 (offices) and Class A1 (ancillary office space) to 1 two-bedroom residential dwelling with roof terrace at fourth floor level with associated safety balustrade."/>
    <m/>
    <m/>
    <x v="2"/>
    <x v="0"/>
    <m/>
    <m/>
    <n v="517967"/>
    <n v="174947"/>
    <m/>
    <m/>
    <m/>
    <m/>
    <m/>
    <m/>
    <m/>
    <m/>
    <n v="0"/>
    <m/>
    <m/>
    <n v="1"/>
    <m/>
    <m/>
    <m/>
    <m/>
    <m/>
    <n v="1"/>
    <n v="0"/>
    <n v="0"/>
    <n v="1"/>
    <n v="0"/>
    <n v="0"/>
    <n v="0"/>
    <n v="0"/>
    <n v="0"/>
    <n v="1"/>
    <m/>
    <n v="0"/>
    <n v="0"/>
    <n v="0.33333333333333331"/>
    <n v="0.33333333333333331"/>
    <n v="0.33333333333333331"/>
    <n v="0"/>
    <n v="0"/>
    <s v="Y"/>
    <n v="0"/>
    <n v="0"/>
    <n v="0"/>
    <n v="0"/>
    <n v="0"/>
    <x v="12"/>
    <m/>
    <m/>
    <s v="Richmond"/>
    <m/>
  </r>
  <r>
    <s v="17/4422/GPD15"/>
    <x v="0"/>
    <x v="1"/>
    <s v="25 Church Road_x000d_Teddington_x000d_TW11 8PF_x000d_"/>
    <s v="Change of use of the ground floor and accommodation above the rear workshop from Class B1(C) Light Industrial to Dwelling (Class C3)."/>
    <m/>
    <m/>
    <x v="2"/>
    <x v="0"/>
    <n v="1"/>
    <m/>
    <n v="515664"/>
    <n v="171121"/>
    <m/>
    <m/>
    <m/>
    <m/>
    <m/>
    <m/>
    <m/>
    <m/>
    <n v="0"/>
    <m/>
    <m/>
    <n v="1"/>
    <m/>
    <m/>
    <m/>
    <m/>
    <m/>
    <n v="1"/>
    <n v="0"/>
    <n v="0"/>
    <n v="1"/>
    <n v="0"/>
    <n v="0"/>
    <n v="0"/>
    <n v="0"/>
    <n v="0"/>
    <n v="1"/>
    <m/>
    <n v="0"/>
    <n v="0"/>
    <n v="0.33333333333333331"/>
    <n v="0.33333333333333331"/>
    <n v="0.33333333333333331"/>
    <n v="0"/>
    <n v="0"/>
    <s v="Y"/>
    <n v="0"/>
    <n v="0"/>
    <n v="0"/>
    <n v="0"/>
    <n v="0"/>
    <x v="6"/>
    <m/>
    <m/>
    <m/>
    <m/>
  </r>
  <r>
    <s v="17/4517/VRC"/>
    <x v="2"/>
    <x v="0"/>
    <s v="66 Derby Road_x000d_East Sheen_x000d_London_x000d_SW14 7DP_x000d_"/>
    <s v="Variation of condition U30401 (Approved drawings) of planning permission 17/2624/FUL (Demolition of the existing four bedroom house and erection of two semi-detached, four bedroom townhouses incorporating basements) to allow for internal alterations"/>
    <m/>
    <m/>
    <x v="2"/>
    <x v="0"/>
    <m/>
    <m/>
    <n v="519786"/>
    <n v="175060"/>
    <m/>
    <m/>
    <m/>
    <m/>
    <n v="1"/>
    <m/>
    <m/>
    <m/>
    <n v="1"/>
    <m/>
    <m/>
    <m/>
    <m/>
    <m/>
    <n v="2"/>
    <m/>
    <m/>
    <n v="2"/>
    <n v="0"/>
    <n v="0"/>
    <n v="0"/>
    <n v="0"/>
    <n v="-1"/>
    <n v="2"/>
    <n v="0"/>
    <n v="0"/>
    <n v="1"/>
    <m/>
    <n v="0"/>
    <n v="0"/>
    <n v="0.33333333333333331"/>
    <n v="0.33333333333333331"/>
    <n v="0.33333333333333331"/>
    <n v="0"/>
    <n v="0"/>
    <s v="Y"/>
    <n v="0"/>
    <n v="0"/>
    <n v="0"/>
    <n v="0"/>
    <n v="0"/>
    <x v="13"/>
    <m/>
    <m/>
    <m/>
    <m/>
  </r>
  <r>
    <s v="17/4603/GPD13"/>
    <x v="0"/>
    <x v="1"/>
    <s v="158 Upper Richmond Road West_x000d_East Sheen_x000d_London_x000d_SW14 8AW_x000d_"/>
    <s v="Change of use of ground floor from A1 retail to C3 residential (3 x one bed flats)."/>
    <m/>
    <d v="2018-03-16T00:00:00"/>
    <x v="0"/>
    <x v="0"/>
    <n v="3"/>
    <m/>
    <n v="520842"/>
    <n v="175467"/>
    <m/>
    <m/>
    <m/>
    <m/>
    <m/>
    <m/>
    <m/>
    <m/>
    <n v="0"/>
    <m/>
    <n v="3"/>
    <m/>
    <m/>
    <m/>
    <m/>
    <m/>
    <m/>
    <n v="3"/>
    <n v="0"/>
    <n v="3"/>
    <n v="0"/>
    <n v="0"/>
    <n v="0"/>
    <n v="0"/>
    <n v="0"/>
    <n v="0"/>
    <n v="3"/>
    <m/>
    <n v="3"/>
    <n v="0"/>
    <n v="0"/>
    <n v="0"/>
    <n v="0"/>
    <n v="0"/>
    <n v="0"/>
    <n v="0"/>
    <n v="0"/>
    <n v="0"/>
    <n v="0"/>
    <n v="0"/>
    <n v="0"/>
    <x v="13"/>
    <m/>
    <m/>
    <s v="East Sheen"/>
    <m/>
  </r>
  <r>
    <s v="17/4605/GPD15"/>
    <x v="0"/>
    <x v="1"/>
    <s v="10 Church Lane_x000d_Teddington_x000d_TW11 8PA_x000d_"/>
    <s v="Change of use from offices (B1a) to residential (C3) to provide 1 x 3 bed dwellinghouse."/>
    <m/>
    <d v="2018-06-30T00:00:00"/>
    <x v="1"/>
    <x v="0"/>
    <n v="1"/>
    <m/>
    <n v="515785"/>
    <n v="171101"/>
    <m/>
    <m/>
    <m/>
    <m/>
    <m/>
    <m/>
    <m/>
    <m/>
    <n v="0"/>
    <m/>
    <m/>
    <m/>
    <n v="1"/>
    <m/>
    <m/>
    <m/>
    <m/>
    <n v="1"/>
    <n v="0"/>
    <n v="0"/>
    <n v="0"/>
    <n v="1"/>
    <n v="0"/>
    <n v="0"/>
    <n v="0"/>
    <n v="0"/>
    <n v="1"/>
    <m/>
    <n v="0"/>
    <n v="1"/>
    <n v="0"/>
    <n v="0"/>
    <n v="0"/>
    <n v="0"/>
    <n v="0"/>
    <n v="0"/>
    <n v="0"/>
    <n v="0"/>
    <n v="0"/>
    <n v="0"/>
    <n v="0"/>
    <x v="6"/>
    <m/>
    <m/>
    <s v="Teddington"/>
    <m/>
  </r>
  <r>
    <s v="17/4606/FUL"/>
    <x v="2"/>
    <x v="0"/>
    <s v="1 Upper Ham Road_x000d_Ham_x000d__x000d_"/>
    <s v="Construction of 2No. 3 bed dwellinghouses (including basement accommodation) with rear plot boundary alteration."/>
    <d v="2018-03-01T00:00:00"/>
    <m/>
    <x v="1"/>
    <x v="0"/>
    <m/>
    <m/>
    <n v="517784"/>
    <n v="171703"/>
    <m/>
    <m/>
    <m/>
    <n v="1"/>
    <m/>
    <m/>
    <m/>
    <m/>
    <n v="1"/>
    <m/>
    <m/>
    <m/>
    <n v="2"/>
    <m/>
    <m/>
    <m/>
    <m/>
    <n v="2"/>
    <n v="0"/>
    <n v="0"/>
    <n v="0"/>
    <n v="1"/>
    <n v="0"/>
    <n v="0"/>
    <n v="0"/>
    <n v="0"/>
    <n v="1"/>
    <m/>
    <n v="0"/>
    <n v="1"/>
    <n v="0"/>
    <n v="0"/>
    <n v="0"/>
    <n v="0"/>
    <n v="0"/>
    <n v="0"/>
    <n v="0"/>
    <n v="0"/>
    <n v="0"/>
    <n v="0"/>
    <n v="0"/>
    <x v="2"/>
    <m/>
    <m/>
    <m/>
    <m/>
  </r>
  <r>
    <s v="18/0049/FUL"/>
    <x v="0"/>
    <x v="0"/>
    <s v="269 - 271 Sandycombe Road_x000d_Richmond_x000d__x000d_"/>
    <s v="Change of use to Bed and Breakfast accommodation (use class C1 - Hotel/Guesthouse)."/>
    <m/>
    <d v="2018-05-01T00:00:00"/>
    <x v="1"/>
    <x v="0"/>
    <m/>
    <m/>
    <n v="519113"/>
    <n v="176398"/>
    <m/>
    <m/>
    <m/>
    <m/>
    <m/>
    <m/>
    <n v="1"/>
    <m/>
    <n v="1"/>
    <m/>
    <m/>
    <m/>
    <m/>
    <m/>
    <m/>
    <m/>
    <m/>
    <n v="0"/>
    <n v="0"/>
    <n v="0"/>
    <n v="0"/>
    <n v="0"/>
    <n v="0"/>
    <n v="0"/>
    <n v="-1"/>
    <n v="0"/>
    <n v="-1"/>
    <m/>
    <n v="0"/>
    <n v="-1"/>
    <n v="0"/>
    <n v="0"/>
    <n v="0"/>
    <n v="0"/>
    <n v="0"/>
    <n v="0"/>
    <n v="0"/>
    <n v="0"/>
    <n v="0"/>
    <n v="0"/>
    <n v="0"/>
    <x v="15"/>
    <m/>
    <m/>
    <m/>
    <m/>
  </r>
  <r>
    <s v="18/0282/FUL"/>
    <x v="2"/>
    <x v="0"/>
    <s v="Upton House_x000d_19 - 20 Queens Ride_x000d_Barnes_x000d_London_x000d_SW13 0HX_x000d_"/>
    <s v="Demolition of the existing 2 storey residential building and single storey garages and erection of a pair of semi-detached, 3 storey (plus basement) 4 bedroom dwellings with associated private gardens and off street parking. Creation of a new crossov"/>
    <m/>
    <m/>
    <x v="2"/>
    <x v="0"/>
    <m/>
    <m/>
    <n v="522357"/>
    <n v="175528"/>
    <m/>
    <m/>
    <m/>
    <n v="2"/>
    <m/>
    <m/>
    <m/>
    <m/>
    <n v="2"/>
    <m/>
    <m/>
    <m/>
    <m/>
    <n v="2"/>
    <m/>
    <m/>
    <m/>
    <n v="2"/>
    <n v="0"/>
    <n v="0"/>
    <n v="0"/>
    <n v="-2"/>
    <n v="2"/>
    <n v="0"/>
    <n v="0"/>
    <n v="0"/>
    <n v="0"/>
    <m/>
    <n v="0"/>
    <n v="0"/>
    <n v="0"/>
    <n v="0"/>
    <n v="0"/>
    <n v="0"/>
    <n v="0"/>
    <n v="0"/>
    <n v="0"/>
    <n v="0"/>
    <n v="0"/>
    <n v="0"/>
    <n v="0"/>
    <x v="16"/>
    <m/>
    <m/>
    <m/>
    <m/>
  </r>
  <r>
    <s v="18/0305/GPD15"/>
    <x v="0"/>
    <x v="1"/>
    <s v="Argyle House_x000d_1 Dee Road_x000d_Richmond_x000d__x000d_"/>
    <s v="Change of use of basement from B1a (office use) to C3 (residential use) - creation of 1 x 2 bed flat"/>
    <m/>
    <m/>
    <x v="2"/>
    <x v="0"/>
    <n v="1"/>
    <m/>
    <n v="518741"/>
    <n v="175360"/>
    <m/>
    <m/>
    <m/>
    <m/>
    <m/>
    <m/>
    <m/>
    <m/>
    <n v="0"/>
    <m/>
    <m/>
    <n v="1"/>
    <m/>
    <m/>
    <m/>
    <m/>
    <m/>
    <n v="1"/>
    <n v="0"/>
    <n v="0"/>
    <n v="1"/>
    <n v="0"/>
    <n v="0"/>
    <n v="0"/>
    <n v="0"/>
    <n v="0"/>
    <n v="1"/>
    <m/>
    <n v="0"/>
    <n v="0"/>
    <n v="0.33333333333333331"/>
    <n v="0.33333333333333331"/>
    <n v="0.33333333333333331"/>
    <n v="0"/>
    <n v="0"/>
    <s v="Y"/>
    <n v="0"/>
    <n v="0"/>
    <n v="0"/>
    <n v="0"/>
    <n v="0"/>
    <x v="8"/>
    <m/>
    <m/>
    <m/>
    <m/>
  </r>
  <r>
    <s v="18/0774/ES191"/>
    <x v="1"/>
    <x v="0"/>
    <s v="7A Kneller Road_x000d_Twickenham_x000d_TW2 7DF"/>
    <s v="Application to establish the use of No.7A Kneller Road as a separate self-contained dwelling unit."/>
    <d v="2018-05-14T00:00:00"/>
    <d v="2018-05-14T00:00:00"/>
    <x v="2"/>
    <x v="0"/>
    <m/>
    <m/>
    <n v="515074"/>
    <n v="174033"/>
    <m/>
    <m/>
    <m/>
    <m/>
    <n v="1"/>
    <m/>
    <m/>
    <m/>
    <n v="1"/>
    <m/>
    <n v="1"/>
    <m/>
    <n v="1"/>
    <m/>
    <m/>
    <m/>
    <m/>
    <n v="2"/>
    <n v="0"/>
    <n v="1"/>
    <n v="0"/>
    <n v="1"/>
    <n v="-1"/>
    <n v="0"/>
    <n v="0"/>
    <n v="0"/>
    <n v="1"/>
    <m/>
    <n v="0"/>
    <n v="1"/>
    <n v="0"/>
    <n v="0"/>
    <n v="0"/>
    <n v="0"/>
    <n v="0"/>
    <n v="0"/>
    <n v="0"/>
    <n v="0"/>
    <n v="0"/>
    <n v="0"/>
    <n v="0"/>
    <x v="17"/>
    <m/>
    <m/>
    <m/>
    <m/>
  </r>
  <r>
    <s v="Local Plan SA 12"/>
    <x v="5"/>
    <x v="2"/>
    <s v="Mereway Day Centre, Mereway Road"/>
    <m/>
    <m/>
    <m/>
    <x v="3"/>
    <x v="3"/>
    <m/>
    <m/>
    <m/>
    <m/>
    <m/>
    <m/>
    <m/>
    <m/>
    <m/>
    <m/>
    <m/>
    <m/>
    <m/>
    <m/>
    <m/>
    <m/>
    <m/>
    <m/>
    <m/>
    <m/>
    <m/>
    <m/>
    <m/>
    <m/>
    <m/>
    <m/>
    <m/>
    <m/>
    <m/>
    <m/>
    <n v="10"/>
    <m/>
    <n v="0"/>
    <n v="0"/>
    <n v="0"/>
    <n v="0"/>
    <n v="0"/>
    <n v="0"/>
    <n v="0"/>
    <n v="0"/>
    <n v="2"/>
    <n v="2"/>
    <n v="2"/>
    <n v="2"/>
    <n v="2"/>
    <x v="4"/>
    <m/>
    <m/>
    <m/>
    <m/>
  </r>
  <r>
    <s v="Local Plan SA 12"/>
    <x v="5"/>
    <x v="2"/>
    <s v="Mereway Day Centre, Mereway Road"/>
    <m/>
    <m/>
    <m/>
    <x v="3"/>
    <x v="0"/>
    <m/>
    <m/>
    <m/>
    <m/>
    <m/>
    <m/>
    <m/>
    <m/>
    <m/>
    <m/>
    <m/>
    <m/>
    <m/>
    <m/>
    <m/>
    <m/>
    <m/>
    <m/>
    <m/>
    <m/>
    <m/>
    <m/>
    <m/>
    <m/>
    <m/>
    <m/>
    <m/>
    <m/>
    <m/>
    <m/>
    <n v="10"/>
    <m/>
    <n v="0"/>
    <n v="0"/>
    <n v="0"/>
    <n v="0"/>
    <n v="0"/>
    <n v="0"/>
    <n v="0"/>
    <n v="0"/>
    <n v="2"/>
    <n v="2"/>
    <n v="2"/>
    <n v="2"/>
    <n v="2"/>
    <x v="4"/>
    <m/>
    <m/>
    <m/>
    <m/>
  </r>
  <r>
    <s v="Local Plan SA 13"/>
    <x v="5"/>
    <x v="2"/>
    <s v="Telephone Exchange, Ashdale Road"/>
    <m/>
    <m/>
    <m/>
    <x v="3"/>
    <x v="3"/>
    <m/>
    <m/>
    <m/>
    <m/>
    <m/>
    <m/>
    <m/>
    <m/>
    <m/>
    <m/>
    <m/>
    <m/>
    <m/>
    <m/>
    <m/>
    <m/>
    <m/>
    <m/>
    <m/>
    <m/>
    <m/>
    <m/>
    <m/>
    <m/>
    <m/>
    <m/>
    <m/>
    <m/>
    <m/>
    <m/>
    <n v="10"/>
    <m/>
    <n v="0"/>
    <n v="0"/>
    <n v="0"/>
    <n v="0"/>
    <n v="0"/>
    <n v="0"/>
    <n v="0"/>
    <n v="0"/>
    <n v="2"/>
    <n v="2"/>
    <n v="2"/>
    <n v="2"/>
    <n v="2"/>
    <x v="17"/>
    <m/>
    <m/>
    <m/>
    <m/>
  </r>
  <r>
    <s v="Local Plan SA 13"/>
    <x v="5"/>
    <x v="2"/>
    <s v="Telephone Exchange, Ashdale Road"/>
    <m/>
    <m/>
    <m/>
    <x v="3"/>
    <x v="0"/>
    <m/>
    <m/>
    <m/>
    <m/>
    <m/>
    <m/>
    <m/>
    <m/>
    <m/>
    <m/>
    <m/>
    <m/>
    <m/>
    <m/>
    <m/>
    <m/>
    <m/>
    <m/>
    <m/>
    <m/>
    <m/>
    <m/>
    <m/>
    <m/>
    <m/>
    <m/>
    <m/>
    <m/>
    <m/>
    <m/>
    <n v="10"/>
    <m/>
    <n v="0"/>
    <n v="0"/>
    <n v="0"/>
    <n v="0"/>
    <n v="0"/>
    <n v="0"/>
    <n v="0"/>
    <n v="0"/>
    <n v="2"/>
    <n v="2"/>
    <n v="2"/>
    <n v="2"/>
    <n v="2"/>
    <x v="17"/>
    <m/>
    <m/>
    <m/>
    <m/>
  </r>
  <r>
    <s v="Local Plan SA 14"/>
    <x v="5"/>
    <x v="2"/>
    <s v="Kneller Hall, Whitton"/>
    <m/>
    <m/>
    <m/>
    <x v="3"/>
    <x v="3"/>
    <m/>
    <m/>
    <m/>
    <m/>
    <m/>
    <m/>
    <m/>
    <m/>
    <m/>
    <m/>
    <m/>
    <m/>
    <m/>
    <m/>
    <m/>
    <m/>
    <m/>
    <m/>
    <m/>
    <m/>
    <m/>
    <m/>
    <m/>
    <m/>
    <m/>
    <m/>
    <m/>
    <m/>
    <m/>
    <m/>
    <n v="15"/>
    <m/>
    <n v="0"/>
    <n v="0"/>
    <n v="0"/>
    <n v="0"/>
    <n v="0"/>
    <n v="0"/>
    <n v="0"/>
    <n v="0"/>
    <n v="3"/>
    <n v="3"/>
    <n v="3"/>
    <n v="3"/>
    <n v="3"/>
    <x v="17"/>
    <m/>
    <m/>
    <m/>
    <m/>
  </r>
  <r>
    <s v="Local Plan SA 14"/>
    <x v="5"/>
    <x v="2"/>
    <s v="Kneller Hall, Whitton"/>
    <m/>
    <m/>
    <m/>
    <x v="3"/>
    <x v="0"/>
    <m/>
    <m/>
    <m/>
    <m/>
    <m/>
    <m/>
    <m/>
    <m/>
    <m/>
    <m/>
    <m/>
    <m/>
    <m/>
    <m/>
    <m/>
    <m/>
    <m/>
    <m/>
    <m/>
    <m/>
    <m/>
    <m/>
    <m/>
    <m/>
    <m/>
    <m/>
    <m/>
    <m/>
    <m/>
    <m/>
    <n v="15"/>
    <m/>
    <n v="0"/>
    <n v="0"/>
    <n v="0"/>
    <n v="0"/>
    <n v="0"/>
    <n v="0"/>
    <n v="0"/>
    <n v="0"/>
    <n v="3"/>
    <n v="3"/>
    <n v="3"/>
    <n v="3"/>
    <n v="3"/>
    <x v="17"/>
    <m/>
    <m/>
    <m/>
    <m/>
  </r>
  <r>
    <s v="Local Plan SA 15"/>
    <x v="5"/>
    <x v="2"/>
    <s v="Ham Central Area"/>
    <m/>
    <m/>
    <m/>
    <x v="3"/>
    <x v="3"/>
    <m/>
    <m/>
    <m/>
    <m/>
    <m/>
    <m/>
    <m/>
    <m/>
    <m/>
    <m/>
    <m/>
    <m/>
    <m/>
    <m/>
    <m/>
    <m/>
    <m/>
    <m/>
    <m/>
    <m/>
    <m/>
    <m/>
    <m/>
    <m/>
    <m/>
    <m/>
    <m/>
    <m/>
    <m/>
    <m/>
    <n v="50"/>
    <m/>
    <n v="0"/>
    <n v="0"/>
    <n v="5"/>
    <n v="5"/>
    <n v="5"/>
    <n v="5"/>
    <n v="5"/>
    <s v="Y"/>
    <n v="5"/>
    <n v="5"/>
    <n v="5"/>
    <n v="5"/>
    <n v="5"/>
    <x v="2"/>
    <m/>
    <m/>
    <m/>
    <m/>
  </r>
  <r>
    <s v="Local Plan SA 15"/>
    <x v="5"/>
    <x v="2"/>
    <s v="Ham Central Area"/>
    <m/>
    <m/>
    <m/>
    <x v="3"/>
    <x v="0"/>
    <m/>
    <m/>
    <m/>
    <m/>
    <m/>
    <m/>
    <m/>
    <m/>
    <m/>
    <m/>
    <m/>
    <m/>
    <m/>
    <m/>
    <m/>
    <m/>
    <m/>
    <m/>
    <m/>
    <m/>
    <m/>
    <m/>
    <m/>
    <m/>
    <m/>
    <m/>
    <m/>
    <m/>
    <m/>
    <m/>
    <n v="50"/>
    <m/>
    <n v="0"/>
    <n v="0"/>
    <n v="5"/>
    <n v="5"/>
    <n v="5"/>
    <n v="5"/>
    <n v="5"/>
    <s v="Y"/>
    <n v="5"/>
    <n v="5"/>
    <n v="5"/>
    <n v="5"/>
    <n v="5"/>
    <x v="2"/>
    <m/>
    <m/>
    <m/>
    <m/>
  </r>
  <r>
    <s v="Local Plan SA 16"/>
    <x v="5"/>
    <x v="2"/>
    <s v="Cassel Hospital, Ham Common, Ham"/>
    <m/>
    <m/>
    <m/>
    <x v="3"/>
    <x v="3"/>
    <m/>
    <m/>
    <m/>
    <m/>
    <m/>
    <m/>
    <m/>
    <m/>
    <m/>
    <m/>
    <m/>
    <m/>
    <m/>
    <m/>
    <m/>
    <m/>
    <m/>
    <m/>
    <m/>
    <m/>
    <m/>
    <m/>
    <m/>
    <m/>
    <m/>
    <m/>
    <m/>
    <m/>
    <m/>
    <m/>
    <n v="10"/>
    <m/>
    <n v="0"/>
    <n v="0"/>
    <n v="0"/>
    <n v="0"/>
    <n v="0"/>
    <n v="0"/>
    <n v="0"/>
    <n v="0"/>
    <n v="2"/>
    <n v="2"/>
    <n v="2"/>
    <n v="2"/>
    <n v="2"/>
    <x v="2"/>
    <m/>
    <m/>
    <m/>
    <m/>
  </r>
  <r>
    <s v="Local Plan SA 16"/>
    <x v="5"/>
    <x v="2"/>
    <s v="Cassel Hospital, Ham Common, Ham"/>
    <m/>
    <m/>
    <m/>
    <x v="3"/>
    <x v="0"/>
    <m/>
    <m/>
    <m/>
    <m/>
    <m/>
    <m/>
    <m/>
    <m/>
    <m/>
    <m/>
    <m/>
    <m/>
    <m/>
    <m/>
    <m/>
    <m/>
    <m/>
    <m/>
    <m/>
    <m/>
    <m/>
    <m/>
    <m/>
    <m/>
    <m/>
    <m/>
    <m/>
    <m/>
    <m/>
    <m/>
    <n v="10"/>
    <m/>
    <n v="0"/>
    <n v="0"/>
    <n v="0"/>
    <n v="0"/>
    <n v="0"/>
    <n v="0"/>
    <n v="0"/>
    <n v="0"/>
    <n v="2"/>
    <n v="2"/>
    <n v="2"/>
    <n v="2"/>
    <n v="2"/>
    <x v="2"/>
    <m/>
    <m/>
    <m/>
    <m/>
  </r>
  <r>
    <s v="Local Plan SA 19"/>
    <x v="5"/>
    <x v="2"/>
    <s v="Richmond Station and above track, The Quadrant"/>
    <m/>
    <m/>
    <m/>
    <x v="3"/>
    <x v="3"/>
    <m/>
    <m/>
    <m/>
    <m/>
    <m/>
    <m/>
    <m/>
    <m/>
    <m/>
    <m/>
    <m/>
    <m/>
    <m/>
    <m/>
    <m/>
    <m/>
    <m/>
    <m/>
    <m/>
    <m/>
    <m/>
    <m/>
    <m/>
    <m/>
    <m/>
    <m/>
    <m/>
    <m/>
    <m/>
    <m/>
    <n v="10"/>
    <m/>
    <n v="0"/>
    <n v="0"/>
    <n v="0"/>
    <n v="0"/>
    <n v="0"/>
    <n v="0"/>
    <n v="0"/>
    <n v="0"/>
    <n v="2"/>
    <n v="2"/>
    <n v="2"/>
    <n v="2"/>
    <n v="2"/>
    <x v="12"/>
    <m/>
    <m/>
    <m/>
    <m/>
  </r>
  <r>
    <s v="Local Plan SA 19"/>
    <x v="5"/>
    <x v="2"/>
    <s v="Richmond Station and above track, The Quadrant"/>
    <m/>
    <m/>
    <m/>
    <x v="3"/>
    <x v="0"/>
    <m/>
    <m/>
    <m/>
    <m/>
    <m/>
    <m/>
    <m/>
    <m/>
    <m/>
    <m/>
    <m/>
    <m/>
    <m/>
    <m/>
    <m/>
    <m/>
    <m/>
    <m/>
    <m/>
    <m/>
    <m/>
    <m/>
    <m/>
    <m/>
    <m/>
    <m/>
    <m/>
    <m/>
    <m/>
    <m/>
    <n v="10"/>
    <m/>
    <n v="0"/>
    <n v="0"/>
    <n v="0"/>
    <n v="0"/>
    <n v="0"/>
    <n v="0"/>
    <n v="0"/>
    <n v="0"/>
    <n v="2"/>
    <n v="2"/>
    <n v="2"/>
    <n v="2"/>
    <n v="2"/>
    <x v="12"/>
    <m/>
    <m/>
    <m/>
    <m/>
  </r>
  <r>
    <s v="Local Plan SA 2"/>
    <x v="5"/>
    <x v="2"/>
    <s v="Platts Eyott"/>
    <m/>
    <m/>
    <m/>
    <x v="3"/>
    <x v="0"/>
    <m/>
    <m/>
    <m/>
    <m/>
    <m/>
    <m/>
    <m/>
    <m/>
    <m/>
    <m/>
    <m/>
    <m/>
    <m/>
    <m/>
    <m/>
    <m/>
    <m/>
    <m/>
    <m/>
    <m/>
    <m/>
    <m/>
    <m/>
    <m/>
    <m/>
    <m/>
    <m/>
    <m/>
    <m/>
    <m/>
    <n v="20"/>
    <m/>
    <n v="0"/>
    <n v="0"/>
    <n v="4"/>
    <n v="4"/>
    <n v="4"/>
    <n v="4"/>
    <n v="4"/>
    <s v="Y"/>
    <n v="0"/>
    <n v="0"/>
    <n v="0"/>
    <n v="0"/>
    <n v="0"/>
    <x v="14"/>
    <m/>
    <m/>
    <m/>
    <m/>
  </r>
  <r>
    <s v="Local Plan SA 20"/>
    <x v="5"/>
    <x v="2"/>
    <s v="Friars Lane Car Park"/>
    <m/>
    <m/>
    <m/>
    <x v="3"/>
    <x v="3"/>
    <m/>
    <m/>
    <m/>
    <m/>
    <m/>
    <m/>
    <m/>
    <m/>
    <m/>
    <m/>
    <m/>
    <m/>
    <m/>
    <m/>
    <m/>
    <m/>
    <m/>
    <m/>
    <m/>
    <m/>
    <m/>
    <m/>
    <m/>
    <m/>
    <m/>
    <m/>
    <m/>
    <m/>
    <m/>
    <m/>
    <n v="10"/>
    <m/>
    <n v="0"/>
    <n v="0"/>
    <n v="2"/>
    <n v="2"/>
    <n v="2"/>
    <n v="2"/>
    <n v="2"/>
    <s v="Y"/>
    <n v="0"/>
    <n v="0"/>
    <n v="0"/>
    <n v="0"/>
    <n v="0"/>
    <x v="12"/>
    <m/>
    <m/>
    <m/>
    <m/>
  </r>
  <r>
    <s v="Local Plan SA 20"/>
    <x v="5"/>
    <x v="2"/>
    <s v="Friars Lane Car Park"/>
    <m/>
    <m/>
    <m/>
    <x v="3"/>
    <x v="0"/>
    <m/>
    <m/>
    <m/>
    <m/>
    <m/>
    <m/>
    <m/>
    <m/>
    <m/>
    <m/>
    <m/>
    <m/>
    <m/>
    <m/>
    <m/>
    <m/>
    <m/>
    <m/>
    <m/>
    <m/>
    <m/>
    <m/>
    <m/>
    <m/>
    <m/>
    <m/>
    <m/>
    <m/>
    <m/>
    <m/>
    <n v="10"/>
    <m/>
    <n v="0"/>
    <n v="0"/>
    <n v="2"/>
    <n v="2"/>
    <n v="2"/>
    <n v="2"/>
    <n v="2"/>
    <s v="Y"/>
    <n v="0"/>
    <n v="0"/>
    <n v="0"/>
    <n v="0"/>
    <n v="0"/>
    <x v="12"/>
    <m/>
    <m/>
    <m/>
    <m/>
  </r>
  <r>
    <s v="Local Plan SA 24"/>
    <x v="5"/>
    <x v="2"/>
    <s v="Budweiser Stag Brewery, Mortlake"/>
    <m/>
    <m/>
    <m/>
    <x v="3"/>
    <x v="3"/>
    <m/>
    <m/>
    <m/>
    <m/>
    <m/>
    <m/>
    <m/>
    <m/>
    <m/>
    <m/>
    <m/>
    <m/>
    <m/>
    <m/>
    <m/>
    <m/>
    <m/>
    <m/>
    <m/>
    <m/>
    <m/>
    <m/>
    <m/>
    <m/>
    <m/>
    <m/>
    <m/>
    <m/>
    <m/>
    <m/>
    <n v="350"/>
    <m/>
    <n v="0"/>
    <n v="0"/>
    <n v="0"/>
    <n v="0"/>
    <n v="0"/>
    <n v="75"/>
    <n v="75"/>
    <s v="Y"/>
    <n v="40"/>
    <n v="40"/>
    <n v="40"/>
    <n v="40"/>
    <n v="40"/>
    <x v="16"/>
    <m/>
    <m/>
    <m/>
    <m/>
  </r>
  <r>
    <s v="Local Plan SA 24"/>
    <x v="5"/>
    <x v="2"/>
    <s v="Budweiser Stag Brewery, Mortlake"/>
    <m/>
    <m/>
    <m/>
    <x v="3"/>
    <x v="0"/>
    <m/>
    <m/>
    <m/>
    <m/>
    <m/>
    <m/>
    <m/>
    <m/>
    <m/>
    <m/>
    <m/>
    <m/>
    <m/>
    <m/>
    <m/>
    <m/>
    <m/>
    <m/>
    <m/>
    <m/>
    <m/>
    <m/>
    <m/>
    <m/>
    <m/>
    <m/>
    <m/>
    <m/>
    <m/>
    <m/>
    <n v="350"/>
    <m/>
    <n v="0"/>
    <n v="0"/>
    <n v="0"/>
    <n v="0"/>
    <n v="0"/>
    <n v="75"/>
    <n v="75"/>
    <s v="Y"/>
    <n v="40"/>
    <n v="40"/>
    <n v="40"/>
    <n v="40"/>
    <n v="40"/>
    <x v="16"/>
    <m/>
    <m/>
    <m/>
    <m/>
  </r>
  <r>
    <s v="Local Plan SA 25"/>
    <x v="5"/>
    <x v="2"/>
    <s v="Mortlake And Barnes Delivery Office, 2-12 Mortlake High Street, Mortlake"/>
    <m/>
    <m/>
    <m/>
    <x v="3"/>
    <x v="3"/>
    <m/>
    <m/>
    <m/>
    <m/>
    <m/>
    <m/>
    <m/>
    <m/>
    <m/>
    <m/>
    <m/>
    <m/>
    <m/>
    <m/>
    <m/>
    <m/>
    <m/>
    <m/>
    <m/>
    <m/>
    <m/>
    <m/>
    <m/>
    <m/>
    <m/>
    <m/>
    <m/>
    <m/>
    <m/>
    <m/>
    <n v="5"/>
    <m/>
    <n v="0"/>
    <n v="0"/>
    <n v="0"/>
    <n v="0"/>
    <n v="0"/>
    <n v="0"/>
    <n v="0"/>
    <n v="0"/>
    <n v="1"/>
    <n v="1"/>
    <n v="1"/>
    <n v="1"/>
    <n v="1"/>
    <x v="16"/>
    <m/>
    <m/>
    <m/>
    <m/>
  </r>
  <r>
    <s v="Local Plan SA 25"/>
    <x v="5"/>
    <x v="2"/>
    <s v="Mortlake And Barnes Delivery Office, 2-12 Mortlake High Street, Mortlake"/>
    <m/>
    <m/>
    <m/>
    <x v="3"/>
    <x v="0"/>
    <m/>
    <m/>
    <m/>
    <m/>
    <m/>
    <m/>
    <m/>
    <m/>
    <m/>
    <m/>
    <m/>
    <m/>
    <m/>
    <m/>
    <m/>
    <m/>
    <m/>
    <m/>
    <m/>
    <m/>
    <m/>
    <m/>
    <m/>
    <m/>
    <m/>
    <m/>
    <m/>
    <m/>
    <m/>
    <m/>
    <n v="5"/>
    <m/>
    <n v="0"/>
    <n v="0"/>
    <n v="0"/>
    <n v="0"/>
    <n v="0"/>
    <n v="0"/>
    <n v="0"/>
    <n v="0"/>
    <n v="1"/>
    <n v="1"/>
    <n v="1"/>
    <n v="1"/>
    <n v="1"/>
    <x v="16"/>
    <m/>
    <m/>
    <m/>
    <m/>
  </r>
  <r>
    <s v="Local Plan SA 26"/>
    <x v="5"/>
    <x v="2"/>
    <s v="Kew Biothane Plant, Mellis Avenue"/>
    <m/>
    <m/>
    <m/>
    <x v="3"/>
    <x v="3"/>
    <m/>
    <m/>
    <m/>
    <m/>
    <m/>
    <m/>
    <m/>
    <m/>
    <m/>
    <m/>
    <m/>
    <m/>
    <m/>
    <m/>
    <m/>
    <m/>
    <m/>
    <m/>
    <m/>
    <m/>
    <m/>
    <m/>
    <m/>
    <m/>
    <m/>
    <m/>
    <m/>
    <m/>
    <m/>
    <m/>
    <n v="10"/>
    <m/>
    <n v="0"/>
    <n v="0"/>
    <n v="0"/>
    <n v="0"/>
    <n v="0"/>
    <n v="0"/>
    <n v="0"/>
    <n v="0"/>
    <n v="2"/>
    <n v="2"/>
    <n v="2"/>
    <n v="2"/>
    <n v="2"/>
    <x v="15"/>
    <m/>
    <m/>
    <m/>
    <m/>
  </r>
  <r>
    <s v="Local Plan SA 26"/>
    <x v="5"/>
    <x v="2"/>
    <s v="Kew Biothane Plant, Mellis Avenue"/>
    <m/>
    <m/>
    <m/>
    <x v="3"/>
    <x v="0"/>
    <m/>
    <m/>
    <m/>
    <m/>
    <m/>
    <m/>
    <m/>
    <m/>
    <m/>
    <m/>
    <m/>
    <m/>
    <m/>
    <m/>
    <m/>
    <m/>
    <m/>
    <m/>
    <m/>
    <m/>
    <m/>
    <m/>
    <m/>
    <m/>
    <m/>
    <m/>
    <m/>
    <m/>
    <m/>
    <m/>
    <n v="10"/>
    <m/>
    <n v="0"/>
    <n v="0"/>
    <n v="0"/>
    <n v="0"/>
    <n v="0"/>
    <n v="0"/>
    <n v="0"/>
    <n v="0"/>
    <n v="2"/>
    <n v="2"/>
    <n v="2"/>
    <n v="2"/>
    <n v="2"/>
    <x v="15"/>
    <m/>
    <m/>
    <m/>
    <m/>
  </r>
  <r>
    <s v="Local Plan SA 27"/>
    <x v="5"/>
    <x v="2"/>
    <s v="Telephone Exchange, Upper Richmond Road, East Sheen"/>
    <m/>
    <m/>
    <m/>
    <x v="3"/>
    <x v="3"/>
    <m/>
    <m/>
    <m/>
    <m/>
    <m/>
    <m/>
    <m/>
    <m/>
    <m/>
    <m/>
    <m/>
    <m/>
    <m/>
    <m/>
    <m/>
    <m/>
    <m/>
    <m/>
    <m/>
    <m/>
    <m/>
    <m/>
    <m/>
    <m/>
    <m/>
    <m/>
    <m/>
    <m/>
    <m/>
    <m/>
    <n v="5"/>
    <m/>
    <n v="0"/>
    <n v="0"/>
    <n v="0"/>
    <n v="0"/>
    <n v="0"/>
    <n v="0"/>
    <n v="0"/>
    <n v="0"/>
    <n v="1"/>
    <n v="1"/>
    <n v="1"/>
    <n v="1"/>
    <n v="1"/>
    <x v="13"/>
    <m/>
    <m/>
    <m/>
    <m/>
  </r>
  <r>
    <s v="Local Plan SA 27"/>
    <x v="5"/>
    <x v="2"/>
    <s v="Telephone Exchange, Upper Richmond Road, East Sheen"/>
    <m/>
    <m/>
    <m/>
    <x v="3"/>
    <x v="0"/>
    <m/>
    <m/>
    <m/>
    <m/>
    <m/>
    <m/>
    <m/>
    <m/>
    <m/>
    <m/>
    <m/>
    <m/>
    <m/>
    <m/>
    <m/>
    <m/>
    <m/>
    <m/>
    <m/>
    <m/>
    <m/>
    <m/>
    <m/>
    <m/>
    <m/>
    <m/>
    <m/>
    <m/>
    <m/>
    <m/>
    <n v="5"/>
    <m/>
    <n v="0"/>
    <n v="0"/>
    <n v="0"/>
    <n v="0"/>
    <n v="0"/>
    <n v="0"/>
    <n v="0"/>
    <n v="0"/>
    <n v="1"/>
    <n v="1"/>
    <n v="1"/>
    <n v="1"/>
    <n v="1"/>
    <x v="13"/>
    <m/>
    <m/>
    <m/>
    <m/>
  </r>
  <r>
    <s v="Local Plan SA 28"/>
    <x v="5"/>
    <x v="2"/>
    <s v="Barnes Hospital"/>
    <m/>
    <m/>
    <m/>
    <x v="3"/>
    <x v="3"/>
    <m/>
    <m/>
    <m/>
    <m/>
    <m/>
    <m/>
    <m/>
    <m/>
    <m/>
    <m/>
    <m/>
    <m/>
    <m/>
    <m/>
    <m/>
    <m/>
    <m/>
    <m/>
    <m/>
    <m/>
    <m/>
    <m/>
    <m/>
    <m/>
    <m/>
    <m/>
    <m/>
    <m/>
    <m/>
    <m/>
    <n v="25"/>
    <m/>
    <n v="0"/>
    <n v="0"/>
    <n v="5"/>
    <n v="5"/>
    <n v="5"/>
    <n v="5"/>
    <n v="5"/>
    <s v="Y"/>
    <n v="0"/>
    <n v="0"/>
    <n v="0"/>
    <n v="0"/>
    <n v="0"/>
    <x v="16"/>
    <m/>
    <m/>
    <m/>
    <m/>
  </r>
  <r>
    <s v="Local Plan SA 28"/>
    <x v="5"/>
    <x v="2"/>
    <s v="Barnes Hospital"/>
    <m/>
    <m/>
    <m/>
    <x v="3"/>
    <x v="0"/>
    <m/>
    <m/>
    <m/>
    <m/>
    <m/>
    <m/>
    <m/>
    <m/>
    <m/>
    <m/>
    <m/>
    <m/>
    <m/>
    <m/>
    <m/>
    <m/>
    <m/>
    <m/>
    <m/>
    <m/>
    <m/>
    <m/>
    <m/>
    <m/>
    <m/>
    <m/>
    <m/>
    <m/>
    <m/>
    <m/>
    <n v="25"/>
    <m/>
    <n v="0"/>
    <n v="0"/>
    <n v="5"/>
    <n v="5"/>
    <n v="5"/>
    <n v="5"/>
    <n v="5"/>
    <s v="Y"/>
    <n v="0"/>
    <n v="0"/>
    <n v="0"/>
    <n v="0"/>
    <n v="0"/>
    <x v="16"/>
    <m/>
    <m/>
    <m/>
    <m/>
  </r>
  <r>
    <s v="Local Plan SA 4"/>
    <x v="5"/>
    <x v="2"/>
    <s v="Hampton Delivery Office, Rosehill, Hampton"/>
    <m/>
    <m/>
    <m/>
    <x v="3"/>
    <x v="3"/>
    <m/>
    <m/>
    <m/>
    <m/>
    <m/>
    <m/>
    <m/>
    <m/>
    <m/>
    <m/>
    <m/>
    <m/>
    <m/>
    <m/>
    <m/>
    <m/>
    <m/>
    <m/>
    <m/>
    <m/>
    <m/>
    <m/>
    <m/>
    <m/>
    <m/>
    <m/>
    <m/>
    <m/>
    <m/>
    <m/>
    <n v="5"/>
    <m/>
    <n v="0"/>
    <n v="0"/>
    <n v="0"/>
    <n v="0"/>
    <n v="0"/>
    <n v="0"/>
    <n v="0"/>
    <n v="0"/>
    <n v="1"/>
    <n v="1"/>
    <n v="1"/>
    <n v="1"/>
    <n v="1"/>
    <x v="14"/>
    <m/>
    <m/>
    <m/>
    <m/>
  </r>
  <r>
    <s v="Local Plan SA 4"/>
    <x v="5"/>
    <x v="2"/>
    <s v="Hampton Delivery Office, Rosehill, Hampton"/>
    <m/>
    <m/>
    <m/>
    <x v="3"/>
    <x v="0"/>
    <m/>
    <m/>
    <m/>
    <m/>
    <m/>
    <m/>
    <m/>
    <m/>
    <m/>
    <m/>
    <m/>
    <m/>
    <m/>
    <m/>
    <m/>
    <m/>
    <m/>
    <m/>
    <m/>
    <m/>
    <m/>
    <m/>
    <m/>
    <m/>
    <m/>
    <m/>
    <m/>
    <m/>
    <m/>
    <m/>
    <n v="5"/>
    <m/>
    <n v="0"/>
    <n v="0"/>
    <n v="0"/>
    <n v="0"/>
    <n v="0"/>
    <n v="0"/>
    <n v="0"/>
    <n v="0"/>
    <n v="1"/>
    <n v="1"/>
    <n v="1"/>
    <n v="1"/>
    <n v="1"/>
    <x v="14"/>
    <m/>
    <m/>
    <m/>
    <m/>
  </r>
  <r>
    <s v="Local Plan SA 4"/>
    <x v="5"/>
    <x v="2"/>
    <s v="Teddington Delivery Office, 19 High Street, Teddington"/>
    <m/>
    <m/>
    <m/>
    <x v="3"/>
    <x v="3"/>
    <m/>
    <m/>
    <m/>
    <m/>
    <m/>
    <m/>
    <m/>
    <m/>
    <m/>
    <m/>
    <m/>
    <m/>
    <m/>
    <m/>
    <m/>
    <m/>
    <m/>
    <m/>
    <m/>
    <m/>
    <m/>
    <m/>
    <m/>
    <m/>
    <m/>
    <m/>
    <m/>
    <m/>
    <m/>
    <m/>
    <n v="5"/>
    <m/>
    <n v="0"/>
    <n v="0"/>
    <n v="0"/>
    <n v="0"/>
    <n v="0"/>
    <n v="0"/>
    <n v="0"/>
    <n v="0"/>
    <n v="1"/>
    <n v="1"/>
    <n v="1"/>
    <n v="1"/>
    <n v="1"/>
    <x v="6"/>
    <m/>
    <m/>
    <m/>
    <m/>
  </r>
  <r>
    <s v="Local Plan SA 4"/>
    <x v="5"/>
    <x v="2"/>
    <s v="Teddington Delivery Office, 19 High Street, Teddington"/>
    <m/>
    <m/>
    <m/>
    <x v="3"/>
    <x v="0"/>
    <m/>
    <m/>
    <m/>
    <m/>
    <m/>
    <m/>
    <m/>
    <m/>
    <m/>
    <m/>
    <m/>
    <m/>
    <m/>
    <m/>
    <m/>
    <m/>
    <m/>
    <m/>
    <m/>
    <m/>
    <m/>
    <m/>
    <m/>
    <m/>
    <m/>
    <m/>
    <m/>
    <m/>
    <m/>
    <m/>
    <n v="5"/>
    <m/>
    <n v="0"/>
    <n v="0"/>
    <n v="0"/>
    <n v="0"/>
    <n v="0"/>
    <n v="0"/>
    <n v="0"/>
    <n v="0"/>
    <n v="1"/>
    <n v="1"/>
    <n v="1"/>
    <n v="1"/>
    <n v="1"/>
    <x v="6"/>
    <m/>
    <m/>
    <m/>
    <m/>
  </r>
  <r>
    <s v="Local Plan SA 5"/>
    <x v="5"/>
    <x v="2"/>
    <s v="Telephone Exchange, High Street, Teddington"/>
    <m/>
    <m/>
    <m/>
    <x v="3"/>
    <x v="3"/>
    <m/>
    <m/>
    <m/>
    <m/>
    <m/>
    <m/>
    <m/>
    <m/>
    <m/>
    <m/>
    <m/>
    <m/>
    <m/>
    <m/>
    <m/>
    <m/>
    <m/>
    <m/>
    <m/>
    <m/>
    <m/>
    <m/>
    <m/>
    <m/>
    <m/>
    <m/>
    <m/>
    <m/>
    <m/>
    <m/>
    <n v="10"/>
    <m/>
    <n v="0"/>
    <n v="0"/>
    <n v="0"/>
    <n v="0"/>
    <n v="0"/>
    <n v="0"/>
    <n v="0"/>
    <n v="0"/>
    <n v="2"/>
    <n v="2"/>
    <n v="2"/>
    <n v="2"/>
    <n v="2"/>
    <x v="6"/>
    <m/>
    <m/>
    <m/>
    <m/>
  </r>
  <r>
    <s v="Local Plan SA 5"/>
    <x v="5"/>
    <x v="2"/>
    <s v="Telephone Exchange, High Street, Teddington"/>
    <m/>
    <m/>
    <m/>
    <x v="3"/>
    <x v="0"/>
    <m/>
    <m/>
    <m/>
    <m/>
    <m/>
    <m/>
    <m/>
    <m/>
    <m/>
    <m/>
    <m/>
    <m/>
    <m/>
    <m/>
    <m/>
    <m/>
    <m/>
    <m/>
    <m/>
    <m/>
    <m/>
    <m/>
    <m/>
    <m/>
    <m/>
    <m/>
    <m/>
    <m/>
    <m/>
    <m/>
    <n v="10"/>
    <m/>
    <n v="0"/>
    <n v="0"/>
    <n v="0"/>
    <n v="0"/>
    <n v="0"/>
    <n v="0"/>
    <n v="0"/>
    <n v="0"/>
    <n v="2"/>
    <n v="2"/>
    <n v="2"/>
    <n v="2"/>
    <n v="2"/>
    <x v="6"/>
    <m/>
    <m/>
    <m/>
    <m/>
  </r>
  <r>
    <s v="Local Plan SA 7"/>
    <x v="5"/>
    <x v="2"/>
    <s v="Strathmore Centre, Strathmore Road"/>
    <m/>
    <m/>
    <m/>
    <x v="3"/>
    <x v="3"/>
    <m/>
    <m/>
    <m/>
    <m/>
    <m/>
    <m/>
    <m/>
    <m/>
    <m/>
    <m/>
    <m/>
    <m/>
    <m/>
    <m/>
    <m/>
    <m/>
    <m/>
    <m/>
    <m/>
    <m/>
    <m/>
    <m/>
    <m/>
    <m/>
    <m/>
    <m/>
    <m/>
    <m/>
    <m/>
    <m/>
    <n v="15"/>
    <m/>
    <n v="0"/>
    <n v="0"/>
    <n v="0"/>
    <n v="0"/>
    <n v="0"/>
    <n v="0"/>
    <n v="0"/>
    <n v="0"/>
    <n v="3"/>
    <n v="3"/>
    <n v="3"/>
    <n v="3"/>
    <n v="3"/>
    <x v="9"/>
    <m/>
    <m/>
    <m/>
    <m/>
  </r>
  <r>
    <s v="Local Plan SA 7"/>
    <x v="5"/>
    <x v="2"/>
    <s v="Strathmore Centre, Strathmore Road"/>
    <m/>
    <m/>
    <m/>
    <x v="3"/>
    <x v="0"/>
    <m/>
    <m/>
    <m/>
    <m/>
    <m/>
    <m/>
    <m/>
    <m/>
    <m/>
    <m/>
    <m/>
    <m/>
    <m/>
    <m/>
    <m/>
    <m/>
    <m/>
    <m/>
    <m/>
    <m/>
    <m/>
    <m/>
    <m/>
    <m/>
    <m/>
    <m/>
    <m/>
    <m/>
    <m/>
    <m/>
    <n v="15"/>
    <m/>
    <n v="0"/>
    <n v="0"/>
    <n v="0"/>
    <n v="0"/>
    <n v="0"/>
    <n v="0"/>
    <n v="0"/>
    <n v="0"/>
    <n v="3"/>
    <n v="3"/>
    <n v="3"/>
    <n v="3"/>
    <n v="3"/>
    <x v="9"/>
    <m/>
    <m/>
    <m/>
    <m/>
  </r>
  <r>
    <s v="Other known large site"/>
    <x v="5"/>
    <x v="0"/>
    <s v="63 - 71 High Street, Hampton Hill"/>
    <m/>
    <m/>
    <m/>
    <x v="3"/>
    <x v="0"/>
    <m/>
    <m/>
    <m/>
    <m/>
    <m/>
    <m/>
    <m/>
    <m/>
    <m/>
    <m/>
    <m/>
    <m/>
    <m/>
    <m/>
    <m/>
    <m/>
    <m/>
    <m/>
    <m/>
    <m/>
    <m/>
    <m/>
    <m/>
    <m/>
    <m/>
    <m/>
    <m/>
    <m/>
    <m/>
    <m/>
    <n v="40"/>
    <m/>
    <n v="0"/>
    <n v="0"/>
    <n v="0"/>
    <n v="0"/>
    <n v="0"/>
    <n v="0"/>
    <n v="0"/>
    <n v="0"/>
    <n v="8"/>
    <n v="8"/>
    <n v="8"/>
    <n v="8"/>
    <n v="8"/>
    <x v="9"/>
    <m/>
    <m/>
    <m/>
    <m/>
  </r>
  <r>
    <s v="Other known large site"/>
    <x v="5"/>
    <x v="0"/>
    <s v="Sainsbury’s, Manor Road/Lower Richmond Road"/>
    <m/>
    <m/>
    <m/>
    <x v="3"/>
    <x v="0"/>
    <m/>
    <m/>
    <m/>
    <m/>
    <m/>
    <m/>
    <m/>
    <m/>
    <m/>
    <m/>
    <m/>
    <m/>
    <m/>
    <m/>
    <m/>
    <m/>
    <m/>
    <m/>
    <m/>
    <m/>
    <m/>
    <m/>
    <m/>
    <m/>
    <m/>
    <m/>
    <m/>
    <m/>
    <m/>
    <m/>
    <n v="128"/>
    <m/>
    <n v="0"/>
    <n v="0"/>
    <n v="0"/>
    <n v="0"/>
    <n v="0"/>
    <n v="0"/>
    <n v="0"/>
    <n v="0"/>
    <n v="25.6"/>
    <n v="25.6"/>
    <n v="25.6"/>
    <n v="25.6"/>
    <n v="25.6"/>
    <x v="8"/>
    <m/>
    <m/>
    <m/>
    <m/>
  </r>
  <r>
    <s v="Other known large site"/>
    <x v="5"/>
    <x v="0"/>
    <s v="Sainsbury’s, Manor Road/Lower Richmond Road"/>
    <m/>
    <m/>
    <m/>
    <x v="3"/>
    <x v="3"/>
    <m/>
    <m/>
    <m/>
    <m/>
    <m/>
    <m/>
    <m/>
    <m/>
    <m/>
    <m/>
    <m/>
    <m/>
    <m/>
    <m/>
    <m/>
    <m/>
    <m/>
    <m/>
    <m/>
    <m/>
    <m/>
    <m/>
    <m/>
    <m/>
    <m/>
    <m/>
    <m/>
    <m/>
    <m/>
    <m/>
    <n v="127"/>
    <m/>
    <n v="0"/>
    <n v="0"/>
    <n v="0"/>
    <n v="0"/>
    <n v="0"/>
    <n v="0"/>
    <n v="0"/>
    <n v="0"/>
    <n v="25.4"/>
    <n v="25.4"/>
    <n v="25.4"/>
    <n v="25.4"/>
    <n v="25.4"/>
    <x v="8"/>
    <m/>
    <m/>
    <m/>
    <m/>
  </r>
  <r>
    <s v="Small Sites"/>
    <x v="5"/>
    <x v="0"/>
    <s v="Small Sites Trend"/>
    <m/>
    <m/>
    <m/>
    <x v="4"/>
    <x v="4"/>
    <m/>
    <m/>
    <m/>
    <m/>
    <m/>
    <m/>
    <m/>
    <m/>
    <m/>
    <m/>
    <m/>
    <m/>
    <m/>
    <m/>
    <m/>
    <m/>
    <m/>
    <m/>
    <m/>
    <m/>
    <m/>
    <m/>
    <m/>
    <m/>
    <m/>
    <m/>
    <m/>
    <m/>
    <m/>
    <m/>
    <m/>
    <m/>
    <n v="0"/>
    <n v="0"/>
    <n v="0"/>
    <n v="0"/>
    <n v="0"/>
    <n v="0"/>
    <n v="0"/>
    <n v="0"/>
    <n v="204"/>
    <n v="204"/>
    <n v="204"/>
    <n v="204"/>
    <n v="204"/>
    <x v="18"/>
    <m/>
    <m/>
    <m/>
    <m/>
  </r>
  <r>
    <s v="TAAP TW2"/>
    <x v="5"/>
    <x v="2"/>
    <s v="Station Yard, Twickenham"/>
    <m/>
    <m/>
    <m/>
    <x v="3"/>
    <x v="3"/>
    <m/>
    <m/>
    <m/>
    <m/>
    <m/>
    <m/>
    <m/>
    <m/>
    <m/>
    <m/>
    <m/>
    <m/>
    <m/>
    <m/>
    <m/>
    <m/>
    <m/>
    <m/>
    <m/>
    <m/>
    <m/>
    <m/>
    <m/>
    <m/>
    <m/>
    <m/>
    <m/>
    <m/>
    <m/>
    <m/>
    <n v="10"/>
    <m/>
    <n v="0"/>
    <n v="0"/>
    <n v="0"/>
    <n v="0"/>
    <n v="0"/>
    <n v="0"/>
    <n v="0"/>
    <n v="0"/>
    <n v="2"/>
    <n v="2"/>
    <n v="2"/>
    <n v="2"/>
    <n v="2"/>
    <x v="11"/>
    <m/>
    <m/>
    <m/>
    <m/>
  </r>
  <r>
    <s v="TAAP TW2"/>
    <x v="5"/>
    <x v="2"/>
    <s v="Station Yard, Twickenham"/>
    <m/>
    <m/>
    <m/>
    <x v="3"/>
    <x v="0"/>
    <m/>
    <m/>
    <m/>
    <m/>
    <m/>
    <m/>
    <m/>
    <m/>
    <m/>
    <m/>
    <m/>
    <m/>
    <m/>
    <m/>
    <m/>
    <m/>
    <m/>
    <m/>
    <m/>
    <m/>
    <m/>
    <m/>
    <m/>
    <m/>
    <m/>
    <m/>
    <m/>
    <m/>
    <m/>
    <m/>
    <n v="10"/>
    <m/>
    <n v="0"/>
    <n v="0"/>
    <n v="0"/>
    <n v="0"/>
    <n v="0"/>
    <n v="0"/>
    <n v="0"/>
    <n v="0"/>
    <n v="2"/>
    <n v="2"/>
    <n v="2"/>
    <n v="2"/>
    <n v="2"/>
    <x v="11"/>
    <m/>
    <m/>
    <m/>
    <m/>
  </r>
  <r>
    <s v="TAAP TW5"/>
    <x v="5"/>
    <x v="2"/>
    <s v="Telephone Exchange, Garfield Road, Twickenham"/>
    <m/>
    <m/>
    <m/>
    <x v="3"/>
    <x v="3"/>
    <m/>
    <m/>
    <m/>
    <m/>
    <m/>
    <m/>
    <m/>
    <m/>
    <m/>
    <m/>
    <m/>
    <m/>
    <m/>
    <m/>
    <m/>
    <m/>
    <m/>
    <m/>
    <m/>
    <m/>
    <m/>
    <m/>
    <m/>
    <m/>
    <m/>
    <m/>
    <m/>
    <m/>
    <m/>
    <m/>
    <n v="10"/>
    <m/>
    <n v="0"/>
    <n v="0"/>
    <n v="0"/>
    <n v="0"/>
    <n v="0"/>
    <n v="0"/>
    <n v="0"/>
    <n v="0"/>
    <n v="2"/>
    <n v="2"/>
    <n v="2"/>
    <n v="2"/>
    <n v="2"/>
    <x v="11"/>
    <m/>
    <m/>
    <m/>
    <m/>
  </r>
  <r>
    <s v="TAAP TW5"/>
    <x v="5"/>
    <x v="2"/>
    <s v="Telephone Exchange, Garfield Road, Twickenham"/>
    <m/>
    <m/>
    <m/>
    <x v="3"/>
    <x v="0"/>
    <m/>
    <m/>
    <m/>
    <m/>
    <m/>
    <m/>
    <m/>
    <m/>
    <m/>
    <m/>
    <m/>
    <m/>
    <m/>
    <m/>
    <m/>
    <m/>
    <m/>
    <m/>
    <m/>
    <m/>
    <m/>
    <m/>
    <m/>
    <m/>
    <m/>
    <m/>
    <m/>
    <m/>
    <m/>
    <m/>
    <n v="10"/>
    <m/>
    <n v="0"/>
    <n v="0"/>
    <n v="0"/>
    <n v="0"/>
    <n v="0"/>
    <n v="0"/>
    <n v="0"/>
    <n v="0"/>
    <n v="2"/>
    <n v="2"/>
    <n v="2"/>
    <n v="2"/>
    <n v="2"/>
    <x v="11"/>
    <m/>
    <m/>
    <m/>
    <m/>
  </r>
  <r>
    <s v="TAAP TW6"/>
    <x v="5"/>
    <x v="2"/>
    <s v="Police Station, London Road, Twickenham"/>
    <m/>
    <m/>
    <m/>
    <x v="3"/>
    <x v="3"/>
    <m/>
    <m/>
    <m/>
    <m/>
    <m/>
    <m/>
    <m/>
    <m/>
    <m/>
    <m/>
    <m/>
    <m/>
    <m/>
    <m/>
    <m/>
    <m/>
    <m/>
    <m/>
    <m/>
    <m/>
    <m/>
    <m/>
    <m/>
    <m/>
    <m/>
    <m/>
    <m/>
    <m/>
    <m/>
    <m/>
    <n v="10"/>
    <m/>
    <n v="0"/>
    <n v="0"/>
    <n v="0"/>
    <n v="0"/>
    <n v="0"/>
    <n v="0"/>
    <n v="0"/>
    <n v="0"/>
    <n v="2"/>
    <n v="2"/>
    <n v="2"/>
    <n v="2"/>
    <n v="2"/>
    <x v="11"/>
    <m/>
    <m/>
    <m/>
    <m/>
  </r>
  <r>
    <s v="TAAP TW6"/>
    <x v="5"/>
    <x v="2"/>
    <s v="Police Station, London Road, Twickenham"/>
    <m/>
    <m/>
    <m/>
    <x v="3"/>
    <x v="0"/>
    <m/>
    <m/>
    <m/>
    <m/>
    <m/>
    <m/>
    <m/>
    <m/>
    <m/>
    <m/>
    <m/>
    <m/>
    <m/>
    <m/>
    <m/>
    <m/>
    <m/>
    <m/>
    <m/>
    <m/>
    <m/>
    <m/>
    <m/>
    <m/>
    <m/>
    <m/>
    <m/>
    <m/>
    <m/>
    <m/>
    <n v="10"/>
    <m/>
    <n v="0"/>
    <n v="0"/>
    <n v="0"/>
    <n v="0"/>
    <n v="0"/>
    <n v="0"/>
    <n v="0"/>
    <n v="0"/>
    <n v="2"/>
    <n v="2"/>
    <n v="2"/>
    <n v="2"/>
    <n v="2"/>
    <x v="11"/>
    <m/>
    <m/>
    <m/>
    <m/>
  </r>
  <r>
    <s v="TAAP TW7"/>
    <x v="5"/>
    <x v="2"/>
    <s v="Twickenham Riverside (Former Pool Site) and south of King Street"/>
    <m/>
    <m/>
    <m/>
    <x v="3"/>
    <x v="3"/>
    <m/>
    <m/>
    <m/>
    <m/>
    <m/>
    <m/>
    <m/>
    <m/>
    <m/>
    <m/>
    <m/>
    <m/>
    <m/>
    <m/>
    <m/>
    <m/>
    <m/>
    <m/>
    <m/>
    <m/>
    <m/>
    <m/>
    <m/>
    <m/>
    <m/>
    <m/>
    <m/>
    <m/>
    <m/>
    <m/>
    <n v="5"/>
    <m/>
    <n v="0"/>
    <n v="0"/>
    <n v="0"/>
    <n v="0"/>
    <n v="0"/>
    <n v="0"/>
    <n v="0"/>
    <n v="0"/>
    <n v="1"/>
    <n v="1"/>
    <n v="1"/>
    <n v="1"/>
    <n v="1"/>
    <x v="11"/>
    <m/>
    <m/>
    <m/>
    <m/>
  </r>
  <r>
    <s v="TAAP TW7"/>
    <x v="5"/>
    <x v="2"/>
    <s v="Twickenham Riverside (Former Pool Site) and south of King Street"/>
    <m/>
    <m/>
    <m/>
    <x v="3"/>
    <x v="0"/>
    <m/>
    <m/>
    <m/>
    <m/>
    <m/>
    <m/>
    <m/>
    <m/>
    <m/>
    <m/>
    <m/>
    <m/>
    <m/>
    <m/>
    <m/>
    <m/>
    <m/>
    <m/>
    <m/>
    <m/>
    <m/>
    <m/>
    <m/>
    <m/>
    <m/>
    <m/>
    <m/>
    <m/>
    <m/>
    <m/>
    <n v="5"/>
    <m/>
    <n v="0"/>
    <n v="0"/>
    <n v="0"/>
    <n v="0"/>
    <n v="0"/>
    <n v="0"/>
    <n v="0"/>
    <n v="0"/>
    <n v="1"/>
    <n v="1"/>
    <n v="1"/>
    <n v="1"/>
    <n v="1"/>
    <x v="11"/>
    <m/>
    <m/>
    <m/>
    <m/>
  </r>
  <r>
    <m/>
    <x v="5"/>
    <x v="0"/>
    <m/>
    <m/>
    <m/>
    <m/>
    <x v="5"/>
    <x v="5"/>
    <m/>
    <m/>
    <m/>
    <m/>
    <m/>
    <m/>
    <m/>
    <m/>
    <m/>
    <m/>
    <m/>
    <m/>
    <m/>
    <m/>
    <m/>
    <m/>
    <m/>
    <m/>
    <m/>
    <m/>
    <m/>
    <m/>
    <m/>
    <m/>
    <m/>
    <m/>
    <m/>
    <m/>
    <m/>
    <m/>
    <m/>
    <m/>
    <m/>
    <m/>
    <m/>
    <m/>
    <m/>
    <m/>
    <m/>
    <m/>
    <n v="411"/>
    <n v="411"/>
    <n v="411"/>
    <n v="411"/>
    <n v="411"/>
    <x v="18"/>
    <m/>
    <m/>
    <m/>
    <m/>
  </r>
</pivotCacheRecords>
</file>

<file path=xl/pivotCache/pivotCacheRecords3.xml><?xml version="1.0" encoding="utf-8"?>
<pivotCacheRecords xmlns="http://schemas.openxmlformats.org/spreadsheetml/2006/main" xmlns:r="http://schemas.openxmlformats.org/officeDocument/2006/relationships" count="454">
  <r>
    <s v="04/3088/COU"/>
    <x v="0"/>
    <x v="0"/>
    <s v="Rear Of 70-76 Station Road_x000d_Hampton_x000d_Richmond Upon Thames_x000d_TW12 2AX_x000d_"/>
    <s v="Change of Use of ground and first  Floors from Acid Bath House to form Self Contained Two Bedroom Flat."/>
    <d v="2006-11-01T00:00:00"/>
    <d v="2017-04-01T00:00:00"/>
    <x v="0"/>
    <x v="0"/>
    <m/>
    <x v="0"/>
    <n v="513733"/>
    <n v="169709"/>
    <m/>
    <m/>
    <m/>
    <m/>
    <m/>
    <m/>
    <m/>
    <m/>
    <n v="0"/>
    <m/>
    <m/>
    <n v="1"/>
    <m/>
    <m/>
    <m/>
    <m/>
    <m/>
    <n v="1"/>
    <n v="0"/>
    <n v="0"/>
    <n v="1"/>
    <n v="0"/>
    <n v="0"/>
    <n v="0"/>
    <n v="0"/>
    <n v="0"/>
    <n v="1"/>
    <x v="0"/>
    <n v="1"/>
    <n v="0"/>
    <n v="0"/>
    <n v="0"/>
    <n v="0"/>
    <n v="0"/>
    <n v="0"/>
    <x v="0"/>
    <n v="0"/>
    <n v="0"/>
    <n v="0"/>
    <n v="0"/>
    <n v="0"/>
    <x v="0"/>
    <m/>
    <x v="0"/>
    <x v="0"/>
    <x v="0"/>
  </r>
  <r>
    <s v="07/1624/FUL"/>
    <x v="0"/>
    <x v="0"/>
    <s v="Rear Of_x000d_70 - 74 Station Road_x000d_Hampton_x000d_Middlesex_x000d_TW12 2AX_x000d_"/>
    <s v="Change of use of former first floor showroom/store to form a self contained 2 bed flat with dormer window. Change of use of ground floor premises and first floor showroom into two self contained 1 bed flats with alterations to form new windows."/>
    <d v="2007-07-31T00:00:00"/>
    <d v="2017-04-01T00:00:00"/>
    <x v="0"/>
    <x v="0"/>
    <m/>
    <x v="0"/>
    <n v="513733"/>
    <n v="169743"/>
    <m/>
    <m/>
    <m/>
    <m/>
    <m/>
    <m/>
    <m/>
    <m/>
    <n v="0"/>
    <m/>
    <n v="2"/>
    <n v="1"/>
    <m/>
    <m/>
    <m/>
    <m/>
    <m/>
    <n v="3"/>
    <n v="0"/>
    <n v="2"/>
    <n v="1"/>
    <n v="0"/>
    <n v="0"/>
    <n v="0"/>
    <n v="0"/>
    <n v="0"/>
    <n v="3"/>
    <x v="0"/>
    <n v="3"/>
    <n v="0"/>
    <n v="0"/>
    <n v="0"/>
    <n v="0"/>
    <n v="0"/>
    <n v="0"/>
    <x v="0"/>
    <n v="0"/>
    <n v="0"/>
    <n v="0"/>
    <n v="0"/>
    <n v="0"/>
    <x v="0"/>
    <m/>
    <x v="0"/>
    <x v="0"/>
    <x v="0"/>
  </r>
  <r>
    <s v="07/2346/FUL"/>
    <x v="1"/>
    <x v="0"/>
    <s v="62 Mill Farm Crescent_x000d_Whitton_x000d_Middlesex_x000d_TW4 5PG_x000d_"/>
    <s v="Conversion of house into three units incorporating: one studio unit, one 1-bedroom unit,one 3-bedroom unit. Rear Extension And Associated Parking, Refuse And Cycle Storage Facilities."/>
    <d v="2008-07-15T00:00:00"/>
    <d v="2018-06-27T00:00:00"/>
    <x v="1"/>
    <x v="0"/>
    <m/>
    <x v="0"/>
    <n v="512461"/>
    <n v="173391"/>
    <m/>
    <m/>
    <m/>
    <n v="1"/>
    <m/>
    <m/>
    <m/>
    <m/>
    <n v="1"/>
    <n v="1"/>
    <n v="1"/>
    <m/>
    <n v="1"/>
    <m/>
    <m/>
    <m/>
    <m/>
    <n v="3"/>
    <n v="1"/>
    <n v="1"/>
    <n v="0"/>
    <n v="0"/>
    <n v="0"/>
    <n v="0"/>
    <n v="0"/>
    <n v="0"/>
    <n v="2"/>
    <x v="0"/>
    <m/>
    <n v="2"/>
    <n v="0"/>
    <n v="0"/>
    <n v="0"/>
    <n v="0"/>
    <n v="0"/>
    <x v="0"/>
    <n v="0"/>
    <n v="0"/>
    <n v="0"/>
    <n v="0"/>
    <n v="0"/>
    <x v="1"/>
    <m/>
    <x v="1"/>
    <x v="0"/>
    <x v="0"/>
  </r>
  <r>
    <s v="07/3348/FUL"/>
    <x v="2"/>
    <x v="0"/>
    <s v="289 Petersham Road_x000d_Richmond_x000d_Surrey_x000d_TW10 7DA_x000d_"/>
    <s v="Demolition of existing house and outbuildings, construction of 3 houses."/>
    <d v="2012-08-17T00:00:00"/>
    <m/>
    <x v="1"/>
    <x v="0"/>
    <m/>
    <x v="1"/>
    <n v="517856"/>
    <n v="172364"/>
    <m/>
    <m/>
    <m/>
    <m/>
    <n v="0"/>
    <m/>
    <m/>
    <m/>
    <n v="0"/>
    <m/>
    <n v="0"/>
    <m/>
    <m/>
    <n v="1"/>
    <m/>
    <m/>
    <m/>
    <n v="1"/>
    <n v="0"/>
    <n v="0"/>
    <n v="0"/>
    <n v="0"/>
    <n v="1"/>
    <n v="0"/>
    <n v="0"/>
    <n v="0"/>
    <n v="1"/>
    <x v="0"/>
    <n v="0"/>
    <n v="0"/>
    <n v="0"/>
    <n v="0"/>
    <n v="0"/>
    <n v="0"/>
    <n v="0"/>
    <x v="0"/>
    <n v="0"/>
    <n v="0"/>
    <n v="0"/>
    <n v="0"/>
    <n v="0"/>
    <x v="2"/>
    <m/>
    <x v="1"/>
    <x v="0"/>
    <x v="0"/>
  </r>
  <r>
    <s v="07/3512/FUL"/>
    <x v="2"/>
    <x v="0"/>
    <s v="64 Ormond Avenue_x000d_Hampton_x000d_Middlesex_x000d_TW12 2RX_x000d_"/>
    <s v="Demolition of an existing bungalow and construction of two new residential units. Separate entrance will be provided to both dwellings. The developments two main levels: above lower ground and a built out roof area underneath a pitch roof."/>
    <d v="2011-01-25T00:00:00"/>
    <m/>
    <x v="1"/>
    <x v="0"/>
    <m/>
    <x v="1"/>
    <n v="513713"/>
    <n v="169858"/>
    <m/>
    <m/>
    <m/>
    <n v="1"/>
    <m/>
    <m/>
    <m/>
    <m/>
    <n v="1"/>
    <m/>
    <n v="1"/>
    <m/>
    <m/>
    <n v="1"/>
    <m/>
    <m/>
    <m/>
    <n v="2"/>
    <n v="0"/>
    <n v="1"/>
    <n v="0"/>
    <n v="-1"/>
    <n v="1"/>
    <n v="0"/>
    <n v="0"/>
    <n v="0"/>
    <n v="1"/>
    <x v="0"/>
    <n v="0"/>
    <n v="0"/>
    <n v="0"/>
    <n v="0"/>
    <n v="0"/>
    <n v="0"/>
    <n v="0"/>
    <x v="0"/>
    <n v="0"/>
    <n v="0"/>
    <n v="0"/>
    <n v="0"/>
    <n v="0"/>
    <x v="0"/>
    <m/>
    <x v="1"/>
    <x v="0"/>
    <x v="0"/>
  </r>
  <r>
    <s v="08/0225/FUL"/>
    <x v="2"/>
    <x v="0"/>
    <s v="Pouparts Yard And Land Rear Of 84A_x000d_Hampton Road_x000d_Twickenham_x000d_Middlesex_x000d__x000d_"/>
    <s v="Demolition of Pouparts Yard workshop and the erection of a mixed use development comprising 9 No. residential units and 348 square metres of commercial floor space with associated parking and landscaping."/>
    <d v="2012-12-06T00:00:00"/>
    <d v="2018-08-31T00:00:00"/>
    <x v="1"/>
    <x v="0"/>
    <m/>
    <x v="0"/>
    <n v="514981"/>
    <n v="172687"/>
    <m/>
    <m/>
    <m/>
    <m/>
    <m/>
    <m/>
    <m/>
    <m/>
    <n v="0"/>
    <m/>
    <n v="3"/>
    <n v="5"/>
    <n v="1"/>
    <m/>
    <m/>
    <m/>
    <m/>
    <n v="9"/>
    <n v="0"/>
    <n v="3"/>
    <n v="5"/>
    <n v="1"/>
    <n v="0"/>
    <n v="0"/>
    <n v="0"/>
    <n v="0"/>
    <n v="9"/>
    <x v="0"/>
    <n v="0"/>
    <n v="9"/>
    <n v="0"/>
    <n v="0"/>
    <n v="0"/>
    <n v="0"/>
    <n v="0"/>
    <x v="0"/>
    <n v="0"/>
    <n v="0"/>
    <n v="0"/>
    <n v="0"/>
    <n v="0"/>
    <x v="3"/>
    <m/>
    <x v="1"/>
    <x v="0"/>
    <x v="0"/>
  </r>
  <r>
    <s v="08/1069/EXT"/>
    <x v="2"/>
    <x v="0"/>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0"/>
    <m/>
    <x v="0"/>
    <n v="515496"/>
    <n v="173109"/>
    <n v="0"/>
    <n v="0"/>
    <n v="0"/>
    <n v="0"/>
    <n v="0"/>
    <n v="0"/>
    <n v="0"/>
    <n v="0"/>
    <n v="0"/>
    <n v="0"/>
    <n v="0"/>
    <n v="6"/>
    <n v="0"/>
    <n v="0"/>
    <n v="0"/>
    <n v="0"/>
    <n v="0"/>
    <n v="6"/>
    <n v="0"/>
    <n v="0"/>
    <n v="6"/>
    <n v="0"/>
    <n v="0"/>
    <n v="0"/>
    <n v="0"/>
    <n v="0"/>
    <n v="6"/>
    <x v="0"/>
    <n v="6"/>
    <n v="0"/>
    <n v="0"/>
    <n v="0"/>
    <n v="0"/>
    <n v="0"/>
    <n v="0"/>
    <x v="0"/>
    <n v="0"/>
    <n v="0"/>
    <n v="0"/>
    <n v="0"/>
    <n v="0"/>
    <x v="4"/>
    <m/>
    <x v="2"/>
    <x v="0"/>
    <x v="0"/>
  </r>
  <r>
    <s v="08/1069/EXT"/>
    <x v="2"/>
    <x v="0"/>
    <s v="15A Colne Road_x000d_Twickenham_x000d_TW2 6QQ_x000d_"/>
    <s v="Extension of time to application 08/1069/FUL for the demolition of existing building and erection of 6 no. dwelling houses and 2 no. flats, including parking provision for 6 no. cars. Change of use from retail unit to residential."/>
    <d v="2014-01-14T00:00:00"/>
    <d v="2017-04-01T00:00:00"/>
    <x v="0"/>
    <x v="1"/>
    <m/>
    <x v="0"/>
    <n v="515496"/>
    <n v="173109"/>
    <n v="0"/>
    <m/>
    <m/>
    <m/>
    <m/>
    <m/>
    <m/>
    <m/>
    <n v="0"/>
    <m/>
    <n v="2"/>
    <m/>
    <m/>
    <m/>
    <m/>
    <m/>
    <m/>
    <n v="2"/>
    <n v="0"/>
    <n v="2"/>
    <n v="0"/>
    <n v="0"/>
    <n v="0"/>
    <n v="0"/>
    <n v="0"/>
    <n v="0"/>
    <n v="2"/>
    <x v="0"/>
    <n v="2"/>
    <n v="0"/>
    <n v="0"/>
    <n v="0"/>
    <n v="0"/>
    <n v="0"/>
    <n v="0"/>
    <x v="0"/>
    <n v="0"/>
    <n v="0"/>
    <n v="0"/>
    <n v="0"/>
    <n v="0"/>
    <x v="4"/>
    <m/>
    <x v="2"/>
    <x v="0"/>
    <x v="0"/>
  </r>
  <r>
    <s v="08/1760/EXT"/>
    <x v="2"/>
    <x v="0"/>
    <s v="St Pauls School_x000d_Lonsdale Road_x000d_Barnes_x000d_London_x000d_SW13 9JT_x000d_"/>
    <s v="Application for a new planning permission to replace the extant planning permission 08/1760/OUT: 'Demolition of most of existing School buildings. Outline permission for the refurbishment of the sports hall and construction of a maximum of 36,090m2 f"/>
    <d v="2011-10-01T00:00:00"/>
    <m/>
    <x v="1"/>
    <x v="0"/>
    <m/>
    <x v="0"/>
    <n v="522437"/>
    <n v="178040"/>
    <m/>
    <n v="8"/>
    <n v="2"/>
    <n v="4"/>
    <n v="1"/>
    <m/>
    <m/>
    <m/>
    <n v="15"/>
    <m/>
    <n v="7"/>
    <n v="5"/>
    <n v="6"/>
    <m/>
    <m/>
    <m/>
    <m/>
    <n v="18"/>
    <n v="0"/>
    <n v="-1"/>
    <n v="3"/>
    <n v="2"/>
    <n v="-1"/>
    <n v="0"/>
    <n v="0"/>
    <n v="0"/>
    <n v="3"/>
    <x v="0"/>
    <n v="0"/>
    <n v="0"/>
    <n v="3"/>
    <n v="0"/>
    <n v="0"/>
    <n v="0"/>
    <n v="0"/>
    <x v="1"/>
    <n v="0"/>
    <n v="0"/>
    <n v="0"/>
    <n v="0"/>
    <n v="0"/>
    <x v="5"/>
    <m/>
    <x v="1"/>
    <x v="0"/>
    <x v="1"/>
  </r>
  <r>
    <s v="08/3097/NMA"/>
    <x v="3"/>
    <x v="0"/>
    <s v="18 Petersham Road_x000d_Richmond_x000d_TW10 6UW_x000d_"/>
    <s v="Erection of additional floor (including mezzanine level) on top of existing building to form seven residential units (4 x 1bed flats, 1 x 2 bed flat and 2 x 3 bed flats) with car parking facilities and alterations to front and rear elevations of exis"/>
    <d v="2015-02-01T00:00:00"/>
    <d v="2017-07-01T00:00:00"/>
    <x v="0"/>
    <x v="0"/>
    <m/>
    <x v="0"/>
    <n v="517983"/>
    <n v="174354"/>
    <m/>
    <m/>
    <m/>
    <m/>
    <m/>
    <m/>
    <m/>
    <m/>
    <n v="0"/>
    <m/>
    <n v="4"/>
    <n v="1"/>
    <n v="2"/>
    <m/>
    <m/>
    <m/>
    <m/>
    <n v="7"/>
    <n v="0"/>
    <n v="4"/>
    <n v="1"/>
    <n v="2"/>
    <n v="0"/>
    <n v="0"/>
    <n v="0"/>
    <n v="0"/>
    <n v="7"/>
    <x v="0"/>
    <n v="7"/>
    <n v="0"/>
    <n v="0"/>
    <n v="0"/>
    <n v="0"/>
    <n v="0"/>
    <n v="0"/>
    <x v="0"/>
    <n v="0"/>
    <n v="0"/>
    <n v="0"/>
    <n v="0"/>
    <n v="0"/>
    <x v="2"/>
    <m/>
    <x v="1"/>
    <x v="0"/>
    <x v="1"/>
  </r>
  <r>
    <s v="08/4251/FUL"/>
    <x v="2"/>
    <x v="0"/>
    <s v="2 Elm Grove Road_x000d_Barnes_x000d_London_x000d_SW13 0BT_x000d_"/>
    <s v="Erection of a four storey dwelling with basement in the garden of no.2 Elm Grove Road. (Previous application for 3-storey dwelling without basement approved ref DC/JCO/04/2696/FUL/FUL on 22.12.2004 - this application is identical with this previous a"/>
    <m/>
    <d v="2017-07-19T00:00:00"/>
    <x v="0"/>
    <x v="0"/>
    <m/>
    <x v="0"/>
    <n v="522338"/>
    <n v="176559"/>
    <m/>
    <m/>
    <m/>
    <m/>
    <m/>
    <m/>
    <m/>
    <m/>
    <n v="0"/>
    <m/>
    <m/>
    <n v="1"/>
    <m/>
    <m/>
    <m/>
    <m/>
    <m/>
    <n v="1"/>
    <n v="0"/>
    <n v="0"/>
    <n v="1"/>
    <n v="0"/>
    <n v="0"/>
    <n v="0"/>
    <n v="0"/>
    <n v="0"/>
    <n v="1"/>
    <x v="0"/>
    <n v="1"/>
    <n v="0"/>
    <n v="0"/>
    <n v="0"/>
    <n v="0"/>
    <n v="0"/>
    <n v="0"/>
    <x v="0"/>
    <n v="0"/>
    <n v="0"/>
    <n v="0"/>
    <n v="0"/>
    <n v="0"/>
    <x v="5"/>
    <m/>
    <x v="1"/>
    <x v="0"/>
    <x v="0"/>
  </r>
  <r>
    <s v="09/2538/EXT"/>
    <x v="0"/>
    <x v="0"/>
    <s v="144 Heath Road_x000d_Twickenham_x000d_TW1 4BN_x000d_"/>
    <s v="Proposed first floor rear extension and change of use of the restaurant store room to form a self-contained 1 bed flat (Extension Of Time Application For Previously Approved Application 09/2538/FUL Dated 16/06/2010)."/>
    <d v="2016-06-24T00:00:00"/>
    <d v="2017-10-24T00:00:00"/>
    <x v="0"/>
    <x v="0"/>
    <m/>
    <x v="0"/>
    <n v="515682"/>
    <n v="173152"/>
    <m/>
    <m/>
    <m/>
    <m/>
    <m/>
    <m/>
    <m/>
    <m/>
    <n v="0"/>
    <m/>
    <n v="1"/>
    <m/>
    <m/>
    <m/>
    <m/>
    <m/>
    <m/>
    <n v="1"/>
    <n v="0"/>
    <n v="1"/>
    <n v="0"/>
    <n v="0"/>
    <n v="0"/>
    <n v="0"/>
    <n v="0"/>
    <n v="0"/>
    <n v="1"/>
    <x v="0"/>
    <n v="1"/>
    <n v="0"/>
    <n v="0"/>
    <n v="0"/>
    <n v="0"/>
    <n v="0"/>
    <n v="0"/>
    <x v="0"/>
    <n v="0"/>
    <n v="0"/>
    <n v="0"/>
    <n v="0"/>
    <n v="0"/>
    <x v="4"/>
    <m/>
    <x v="1"/>
    <x v="1"/>
    <x v="0"/>
  </r>
  <r>
    <s v="10/0312/FUL"/>
    <x v="2"/>
    <x v="0"/>
    <s v="72 Stanley Road_x000d_Teddington_x000d__x000d_"/>
    <s v="Construction of three bedroom house and associated landscaping"/>
    <d v="2013-06-15T00:00:00"/>
    <m/>
    <x v="1"/>
    <x v="0"/>
    <m/>
    <x v="0"/>
    <n v="515372"/>
    <n v="171266"/>
    <m/>
    <m/>
    <m/>
    <m/>
    <m/>
    <m/>
    <m/>
    <m/>
    <n v="0"/>
    <m/>
    <m/>
    <m/>
    <n v="1"/>
    <m/>
    <m/>
    <m/>
    <m/>
    <n v="1"/>
    <n v="0"/>
    <n v="0"/>
    <n v="0"/>
    <n v="1"/>
    <n v="0"/>
    <n v="0"/>
    <n v="0"/>
    <n v="0"/>
    <n v="1"/>
    <x v="0"/>
    <n v="0"/>
    <n v="0"/>
    <n v="1"/>
    <n v="0"/>
    <n v="0"/>
    <n v="0"/>
    <n v="0"/>
    <x v="1"/>
    <n v="0"/>
    <n v="0"/>
    <n v="0"/>
    <n v="0"/>
    <n v="0"/>
    <x v="6"/>
    <m/>
    <x v="1"/>
    <x v="0"/>
    <x v="0"/>
  </r>
  <r>
    <s v="10/1026/FUL"/>
    <x v="1"/>
    <x v="0"/>
    <s v="21 St Georges Road_x000d_Twickenham_x000d__x000d_"/>
    <s v="Change of use from 3 no. self contained flats to a single family dwelling house incorporating minor internal alterations."/>
    <d v="2013-06-13T00:00:00"/>
    <d v="2018-08-14T00:00:00"/>
    <x v="1"/>
    <x v="0"/>
    <m/>
    <x v="0"/>
    <n v="516929"/>
    <n v="174807"/>
    <m/>
    <m/>
    <m/>
    <n v="3"/>
    <m/>
    <m/>
    <m/>
    <m/>
    <n v="3"/>
    <m/>
    <m/>
    <m/>
    <m/>
    <n v="1"/>
    <m/>
    <m/>
    <m/>
    <n v="1"/>
    <n v="0"/>
    <n v="0"/>
    <n v="0"/>
    <n v="-3"/>
    <n v="1"/>
    <n v="0"/>
    <n v="0"/>
    <n v="0"/>
    <n v="-2"/>
    <x v="0"/>
    <n v="0"/>
    <n v="-2"/>
    <n v="0"/>
    <n v="0"/>
    <n v="0"/>
    <n v="0"/>
    <n v="0"/>
    <x v="0"/>
    <n v="0"/>
    <n v="0"/>
    <n v="0"/>
    <n v="0"/>
    <n v="0"/>
    <x v="7"/>
    <m/>
    <x v="1"/>
    <x v="0"/>
    <x v="0"/>
  </r>
  <r>
    <s v="10/1864/FUL"/>
    <x v="2"/>
    <x v="0"/>
    <s v="84 Whitton Road_x000d_Twickenham_x000d_TW1 1BS_x000d_"/>
    <s v="Erection of 9 residential units."/>
    <d v="2016-02-01T00:00:00"/>
    <d v="2018-07-31T00:00:00"/>
    <x v="1"/>
    <x v="0"/>
    <m/>
    <x v="0"/>
    <n v="515818"/>
    <n v="173973"/>
    <m/>
    <m/>
    <m/>
    <m/>
    <m/>
    <m/>
    <m/>
    <m/>
    <n v="0"/>
    <m/>
    <n v="3"/>
    <m/>
    <n v="6"/>
    <m/>
    <m/>
    <m/>
    <m/>
    <n v="9"/>
    <n v="0"/>
    <n v="3"/>
    <n v="0"/>
    <n v="6"/>
    <n v="0"/>
    <n v="0"/>
    <n v="0"/>
    <n v="0"/>
    <n v="9"/>
    <x v="0"/>
    <n v="0"/>
    <n v="9"/>
    <n v="0"/>
    <n v="0"/>
    <n v="0"/>
    <n v="0"/>
    <n v="0"/>
    <x v="0"/>
    <n v="0"/>
    <n v="0"/>
    <n v="0"/>
    <n v="0"/>
    <n v="0"/>
    <x v="7"/>
    <m/>
    <x v="1"/>
    <x v="0"/>
    <x v="0"/>
  </r>
  <r>
    <s v="10/3233/FUL"/>
    <x v="2"/>
    <x v="0"/>
    <s v="1 Parke Road_x000d_Barnes_x000d_London_x000d_SW13 9NF_x000d_"/>
    <s v="Demolition of existing house and construction of new house."/>
    <d v="2014-01-14T00:00:00"/>
    <d v="2017-05-26T00:00:00"/>
    <x v="0"/>
    <x v="0"/>
    <m/>
    <x v="0"/>
    <n v="522001"/>
    <n v="176910"/>
    <m/>
    <m/>
    <m/>
    <m/>
    <n v="1"/>
    <m/>
    <m/>
    <m/>
    <n v="1"/>
    <m/>
    <m/>
    <m/>
    <m/>
    <n v="1"/>
    <m/>
    <m/>
    <m/>
    <n v="1"/>
    <n v="0"/>
    <n v="0"/>
    <n v="0"/>
    <n v="0"/>
    <n v="0"/>
    <n v="0"/>
    <n v="0"/>
    <n v="0"/>
    <n v="0"/>
    <x v="0"/>
    <n v="0"/>
    <n v="0"/>
    <n v="0"/>
    <n v="0"/>
    <n v="0"/>
    <n v="0"/>
    <n v="0"/>
    <x v="0"/>
    <n v="0"/>
    <n v="0"/>
    <n v="0"/>
    <n v="0"/>
    <n v="0"/>
    <x v="5"/>
    <m/>
    <x v="1"/>
    <x v="0"/>
    <x v="0"/>
  </r>
  <r>
    <s v="10/3421/FUL"/>
    <x v="3"/>
    <x v="0"/>
    <s v="3 - 5 Dee Road_x000d_Richmond_x000d__x000d_"/>
    <s v="Minor material amendment to of planning permission 10/3421/FUL (New floor above existing building to house 2, 1 bedroom flats and 1, 2 bedroom flat. Glazing to front and rear. Terraces for 2 flats to rear.) by way of removal of condition U37119 (Code"/>
    <d v="2015-05-23T00:00:00"/>
    <d v="2017-11-24T00:00:00"/>
    <x v="0"/>
    <x v="0"/>
    <m/>
    <x v="0"/>
    <n v="518751"/>
    <n v="175370"/>
    <m/>
    <m/>
    <m/>
    <m/>
    <m/>
    <m/>
    <m/>
    <m/>
    <n v="0"/>
    <m/>
    <n v="2"/>
    <n v="1"/>
    <m/>
    <m/>
    <m/>
    <m/>
    <m/>
    <n v="3"/>
    <n v="0"/>
    <n v="2"/>
    <n v="1"/>
    <n v="0"/>
    <n v="0"/>
    <n v="0"/>
    <n v="0"/>
    <n v="0"/>
    <n v="3"/>
    <x v="0"/>
    <n v="3"/>
    <m/>
    <n v="0"/>
    <n v="0"/>
    <n v="0"/>
    <n v="0"/>
    <n v="0"/>
    <x v="0"/>
    <n v="0"/>
    <n v="0"/>
    <n v="0"/>
    <n v="0"/>
    <n v="0"/>
    <x v="8"/>
    <m/>
    <x v="1"/>
    <x v="0"/>
    <x v="0"/>
  </r>
  <r>
    <s v="10/3494/FUL"/>
    <x v="0"/>
    <x v="0"/>
    <s v="107 Hampton Road_x000d_Teddington_x000d_TW12 1JQ_x000d_"/>
    <s v="Change of use of first floor into two bedroom flat. Internal/External alterations."/>
    <d v="2013-02-01T00:00:00"/>
    <d v="2017-06-27T00:00:00"/>
    <x v="0"/>
    <x v="0"/>
    <m/>
    <x v="0"/>
    <n v="514703"/>
    <n v="171217"/>
    <m/>
    <m/>
    <m/>
    <m/>
    <m/>
    <m/>
    <m/>
    <m/>
    <n v="0"/>
    <m/>
    <n v="1"/>
    <m/>
    <m/>
    <m/>
    <m/>
    <m/>
    <m/>
    <n v="1"/>
    <n v="0"/>
    <n v="1"/>
    <n v="0"/>
    <n v="0"/>
    <n v="0"/>
    <n v="0"/>
    <n v="0"/>
    <n v="0"/>
    <n v="1"/>
    <x v="0"/>
    <n v="1"/>
    <n v="0"/>
    <n v="0"/>
    <n v="0"/>
    <n v="0"/>
    <n v="0"/>
    <n v="0"/>
    <x v="0"/>
    <n v="0"/>
    <n v="0"/>
    <n v="0"/>
    <n v="0"/>
    <n v="0"/>
    <x v="9"/>
    <m/>
    <x v="1"/>
    <x v="0"/>
    <x v="0"/>
  </r>
  <r>
    <s v="11/0468/PS192"/>
    <x v="2"/>
    <x v="0"/>
    <s v="Becketts Wharf And Osbourne House_x000d_Becketts Place_x000d_Hampton Wick_x000d__x000d_"/>
    <s v="Continuing construction of block of 11 flats on site of Osbourne House under permission 07/2991/FUL after 28/02/2011 (when the permission would otherwise have expired) will be lawful."/>
    <d v="2011-03-07T00:00:00"/>
    <m/>
    <x v="1"/>
    <x v="0"/>
    <m/>
    <x v="0"/>
    <n v="517650"/>
    <n v="169624"/>
    <m/>
    <m/>
    <m/>
    <m/>
    <m/>
    <m/>
    <m/>
    <m/>
    <n v="0"/>
    <m/>
    <n v="4"/>
    <n v="7"/>
    <m/>
    <m/>
    <m/>
    <m/>
    <m/>
    <n v="11"/>
    <n v="0"/>
    <n v="4"/>
    <n v="7"/>
    <n v="0"/>
    <n v="0"/>
    <n v="0"/>
    <n v="0"/>
    <n v="0"/>
    <n v="11"/>
    <x v="0"/>
    <n v="0"/>
    <n v="11"/>
    <n v="0"/>
    <n v="0"/>
    <n v="0"/>
    <n v="0"/>
    <n v="0"/>
    <x v="0"/>
    <n v="0"/>
    <n v="0"/>
    <n v="0"/>
    <n v="0"/>
    <n v="0"/>
    <x v="10"/>
    <m/>
    <x v="3"/>
    <x v="0"/>
    <x v="1"/>
  </r>
  <r>
    <s v="11/1443/FUL"/>
    <x v="2"/>
    <x v="0"/>
    <s v="Twickenham Railway Station_x000d_London Road_x000d_Twickenham_x000d_TW1 1BD_x000d_"/>
    <s v="Demolition of existing station building and access gantries to the platforms and a phased redevelopment to provide; _x000d_1. Removal of existing footbridge structures, adjustment of existing platform canopies and rebuilding of a section of the London Road"/>
    <d v="2015-03-14T00:00:00"/>
    <m/>
    <x v="1"/>
    <x v="0"/>
    <m/>
    <x v="0"/>
    <n v="516095"/>
    <n v="173690"/>
    <m/>
    <m/>
    <m/>
    <m/>
    <m/>
    <m/>
    <m/>
    <m/>
    <n v="0"/>
    <m/>
    <n v="24"/>
    <n v="79"/>
    <n v="12"/>
    <m/>
    <m/>
    <m/>
    <m/>
    <n v="115"/>
    <n v="0"/>
    <n v="24"/>
    <n v="79"/>
    <n v="12"/>
    <n v="0"/>
    <n v="0"/>
    <n v="0"/>
    <n v="0"/>
    <n v="115"/>
    <x v="0"/>
    <n v="0"/>
    <n v="0"/>
    <n v="57.5"/>
    <n v="57.5"/>
    <n v="0"/>
    <n v="0"/>
    <n v="0"/>
    <x v="1"/>
    <n v="0"/>
    <n v="0"/>
    <n v="0"/>
    <n v="0"/>
    <n v="0"/>
    <x v="7"/>
    <m/>
    <x v="1"/>
    <x v="1"/>
    <x v="0"/>
  </r>
  <r>
    <s v="11/2592/FUL"/>
    <x v="0"/>
    <x v="0"/>
    <s v="The Kings Observatory_x000d_Old Deer Park_x000d_Kew Road_x000d_Richmond_x000d_TW9 2SB_x000d_"/>
    <s v="Phase 1: Change of use and conversion of Observatory from mainly B1 office use to single C3 dwelling house with associated external/internal alterations including new services/plant, relocation of Meteorological Huts /other historic remnants within c"/>
    <d v="2016-09-01T00:00:00"/>
    <d v="2018-02-13T00:00:00"/>
    <x v="0"/>
    <x v="0"/>
    <m/>
    <x v="0"/>
    <n v="517147"/>
    <n v="175728"/>
    <m/>
    <m/>
    <n v="1"/>
    <m/>
    <m/>
    <m/>
    <m/>
    <m/>
    <n v="1"/>
    <m/>
    <m/>
    <n v="2"/>
    <m/>
    <n v="1"/>
    <m/>
    <m/>
    <m/>
    <n v="3"/>
    <n v="0"/>
    <n v="0"/>
    <n v="1"/>
    <n v="0"/>
    <n v="1"/>
    <n v="0"/>
    <n v="0"/>
    <n v="0"/>
    <n v="2"/>
    <x v="0"/>
    <n v="2"/>
    <n v="0"/>
    <n v="0"/>
    <n v="0"/>
    <n v="0"/>
    <n v="0"/>
    <n v="0"/>
    <x v="0"/>
    <n v="0"/>
    <n v="0"/>
    <n v="0"/>
    <n v="0"/>
    <n v="0"/>
    <x v="8"/>
    <m/>
    <x v="1"/>
    <x v="0"/>
    <x v="1"/>
  </r>
  <r>
    <s v="11/3248/FUL"/>
    <x v="2"/>
    <x v="0"/>
    <s v="37 Grosvenor Road_x000d_Twickenham_x000d__x000d_"/>
    <s v="Amendments to planning permission 08/4334/FUL during the course of construction to amend 3x 1 bed units of accommodation at the rear of No. 37 Grosvenor Road into 1x2 bed unit with associated internal alterations."/>
    <d v="2012-10-01T00:00:00"/>
    <m/>
    <x v="1"/>
    <x v="0"/>
    <m/>
    <x v="0"/>
    <n v="516120"/>
    <n v="173429"/>
    <m/>
    <m/>
    <m/>
    <m/>
    <m/>
    <m/>
    <m/>
    <m/>
    <n v="0"/>
    <m/>
    <n v="6"/>
    <n v="1"/>
    <m/>
    <m/>
    <m/>
    <m/>
    <m/>
    <n v="7"/>
    <n v="0"/>
    <n v="6"/>
    <n v="1"/>
    <n v="0"/>
    <n v="0"/>
    <n v="0"/>
    <n v="0"/>
    <n v="0"/>
    <n v="7"/>
    <x v="0"/>
    <n v="0"/>
    <n v="3.5"/>
    <n v="3.5"/>
    <n v="0"/>
    <n v="0"/>
    <n v="0"/>
    <n v="0"/>
    <x v="1"/>
    <n v="0"/>
    <n v="0"/>
    <n v="0"/>
    <n v="0"/>
    <n v="0"/>
    <x v="11"/>
    <m/>
    <x v="1"/>
    <x v="1"/>
    <x v="0"/>
  </r>
  <r>
    <s v="11/3720/FUL"/>
    <x v="2"/>
    <x v="0"/>
    <s v="4 Elmfield Avenue_x000d_Teddington_x000d_TW11 8BS_x000d_"/>
    <s v="Residential redevelopment to provide two houses"/>
    <d v="2015-02-02T00:00:00"/>
    <d v="2017-04-03T00:00:00"/>
    <x v="0"/>
    <x v="0"/>
    <m/>
    <x v="0"/>
    <n v="515991"/>
    <n v="171166"/>
    <m/>
    <m/>
    <n v="1"/>
    <m/>
    <m/>
    <m/>
    <m/>
    <m/>
    <n v="1"/>
    <m/>
    <m/>
    <n v="2"/>
    <m/>
    <m/>
    <m/>
    <m/>
    <m/>
    <n v="2"/>
    <n v="0"/>
    <n v="0"/>
    <n v="1"/>
    <n v="0"/>
    <n v="0"/>
    <n v="0"/>
    <n v="0"/>
    <n v="0"/>
    <n v="1"/>
    <x v="0"/>
    <n v="1"/>
    <n v="0"/>
    <n v="0"/>
    <n v="0"/>
    <n v="0"/>
    <n v="0"/>
    <n v="0"/>
    <x v="0"/>
    <n v="0"/>
    <n v="0"/>
    <n v="0"/>
    <n v="0"/>
    <n v="0"/>
    <x v="6"/>
    <m/>
    <x v="1"/>
    <x v="0"/>
    <x v="0"/>
  </r>
  <r>
    <s v="12/1020/FUL"/>
    <x v="1"/>
    <x v="0"/>
    <s v="25 - 27 Thames Street_x000d_Hampton_x000d_TW12 2EW_x000d_"/>
    <s v="Conversion of ground and first floors to create of no. 25-27 which are linked internally to create the following: no. 25 convert to single dwellinghouse with loft conversion. no.27 Convert ground floor to 1 x 2 bed flat, first floor convert to 2 x 1"/>
    <d v="2016-05-01T00:00:00"/>
    <m/>
    <x v="1"/>
    <x v="0"/>
    <m/>
    <x v="0"/>
    <n v="513865"/>
    <n v="169502"/>
    <m/>
    <n v="1"/>
    <n v="1"/>
    <m/>
    <m/>
    <m/>
    <m/>
    <m/>
    <n v="2"/>
    <m/>
    <n v="3"/>
    <n v="2"/>
    <n v="1"/>
    <m/>
    <m/>
    <m/>
    <m/>
    <n v="6"/>
    <n v="0"/>
    <n v="2"/>
    <n v="1"/>
    <n v="1"/>
    <n v="0"/>
    <n v="0"/>
    <n v="0"/>
    <n v="0"/>
    <n v="4"/>
    <x v="0"/>
    <n v="0"/>
    <n v="2"/>
    <n v="2"/>
    <n v="0"/>
    <n v="0"/>
    <n v="0"/>
    <n v="0"/>
    <x v="1"/>
    <n v="0"/>
    <n v="0"/>
    <n v="0"/>
    <n v="0"/>
    <n v="0"/>
    <x v="0"/>
    <m/>
    <x v="4"/>
    <x v="0"/>
    <x v="1"/>
  </r>
  <r>
    <s v="12/3452/FUL"/>
    <x v="3"/>
    <x v="0"/>
    <s v="105 Church Road_x000d_Teddington_x000d_TW11 8QH_x000d_"/>
    <s v="Extension at ground and roof level to create an additional residential unit, to form 2 no. 1 bed flats"/>
    <d v="2017-10-01T00:00:00"/>
    <m/>
    <x v="1"/>
    <x v="0"/>
    <m/>
    <x v="0"/>
    <n v="515521"/>
    <n v="171408"/>
    <m/>
    <m/>
    <n v="1"/>
    <m/>
    <m/>
    <m/>
    <m/>
    <m/>
    <n v="1"/>
    <m/>
    <n v="2"/>
    <m/>
    <m/>
    <m/>
    <m/>
    <m/>
    <m/>
    <n v="2"/>
    <n v="0"/>
    <n v="2"/>
    <n v="-1"/>
    <n v="0"/>
    <n v="0"/>
    <n v="0"/>
    <n v="0"/>
    <n v="0"/>
    <n v="1"/>
    <x v="0"/>
    <n v="0"/>
    <n v="1"/>
    <n v="0"/>
    <n v="0"/>
    <n v="0"/>
    <n v="0"/>
    <n v="0"/>
    <x v="0"/>
    <n v="0"/>
    <n v="0"/>
    <n v="0"/>
    <n v="0"/>
    <n v="0"/>
    <x v="9"/>
    <m/>
    <x v="1"/>
    <x v="0"/>
    <x v="0"/>
  </r>
  <r>
    <s v="12/3650/FUL"/>
    <x v="2"/>
    <x v="0"/>
    <s v="Twickenham Sorting Office_x000d_London Road_x000d_Twickenham_x000d_TW1 1EE_x000d_"/>
    <s v="Demolition of existing buildings and redevelopment of the site to provide a mixed use development comprising of a 3 to 5 storey building accommodating 82 residential units (16 affordable and 66 private sale), 2 restaurant units (A3 Use Class) with ba"/>
    <d v="2014-11-01T00:00:00"/>
    <d v="2017-06-01T00:00:00"/>
    <x v="0"/>
    <x v="0"/>
    <m/>
    <x v="0"/>
    <n v="515984"/>
    <n v="173660"/>
    <m/>
    <m/>
    <m/>
    <m/>
    <m/>
    <m/>
    <m/>
    <m/>
    <n v="0"/>
    <m/>
    <m/>
    <m/>
    <n v="6"/>
    <n v="22"/>
    <m/>
    <m/>
    <m/>
    <n v="28"/>
    <n v="0"/>
    <n v="0"/>
    <n v="0"/>
    <n v="6"/>
    <n v="22"/>
    <n v="0"/>
    <n v="0"/>
    <n v="0"/>
    <n v="28"/>
    <x v="1"/>
    <n v="28"/>
    <n v="0"/>
    <n v="0"/>
    <n v="0"/>
    <n v="0"/>
    <n v="0"/>
    <n v="0"/>
    <x v="0"/>
    <n v="0"/>
    <n v="0"/>
    <n v="0"/>
    <n v="0"/>
    <n v="0"/>
    <x v="7"/>
    <m/>
    <x v="1"/>
    <x v="1"/>
    <x v="0"/>
  </r>
  <r>
    <s v="12/4074/FUL"/>
    <x v="1"/>
    <x v="0"/>
    <s v="13 Broad Street_x000d_Teddington_x000d_TW11 8QZ_x000d_"/>
    <s v="Conversion of two storey flat into 2no. single storey flats. Erection of first floor rear extension."/>
    <m/>
    <d v="2018-01-25T00:00:00"/>
    <x v="0"/>
    <x v="0"/>
    <m/>
    <x v="0"/>
    <n v="515563"/>
    <n v="170996"/>
    <m/>
    <m/>
    <n v="1"/>
    <m/>
    <m/>
    <m/>
    <m/>
    <m/>
    <n v="1"/>
    <m/>
    <n v="2"/>
    <m/>
    <m/>
    <m/>
    <m/>
    <m/>
    <m/>
    <n v="2"/>
    <n v="0"/>
    <n v="2"/>
    <n v="-1"/>
    <n v="0"/>
    <n v="0"/>
    <n v="0"/>
    <n v="0"/>
    <n v="0"/>
    <n v="1"/>
    <x v="0"/>
    <n v="1"/>
    <n v="0"/>
    <n v="0"/>
    <n v="0"/>
    <n v="0"/>
    <n v="0"/>
    <n v="0"/>
    <x v="0"/>
    <n v="0"/>
    <n v="0"/>
    <n v="0"/>
    <n v="0"/>
    <n v="0"/>
    <x v="6"/>
    <m/>
    <x v="1"/>
    <x v="2"/>
    <x v="0"/>
  </r>
  <r>
    <s v="13/1085/FUL"/>
    <x v="2"/>
    <x v="0"/>
    <s v="91 Mount Ararat Road_x000d_Richmond_x000d_TW10 6PL_x000d_"/>
    <s v="Demolition of existing house and redevelopment of the site to provide a new five bedroom house with au pair suite and associated site works"/>
    <d v="2016-06-01T00:00:00"/>
    <d v="2017-12-01T00:00:00"/>
    <x v="0"/>
    <x v="0"/>
    <m/>
    <x v="0"/>
    <n v="518460"/>
    <n v="174420"/>
    <m/>
    <m/>
    <m/>
    <m/>
    <n v="1"/>
    <m/>
    <m/>
    <m/>
    <n v="1"/>
    <m/>
    <m/>
    <m/>
    <m/>
    <n v="1"/>
    <m/>
    <m/>
    <m/>
    <n v="1"/>
    <n v="0"/>
    <n v="0"/>
    <n v="0"/>
    <n v="0"/>
    <n v="0"/>
    <n v="0"/>
    <n v="0"/>
    <n v="0"/>
    <n v="0"/>
    <x v="0"/>
    <n v="0"/>
    <n v="0"/>
    <n v="0"/>
    <n v="0"/>
    <n v="0"/>
    <n v="0"/>
    <n v="0"/>
    <x v="0"/>
    <n v="0"/>
    <n v="0"/>
    <n v="0"/>
    <n v="0"/>
    <n v="0"/>
    <x v="12"/>
    <m/>
    <x v="1"/>
    <x v="0"/>
    <x v="0"/>
  </r>
  <r>
    <s v="13/1090/FUL"/>
    <x v="3"/>
    <x v="0"/>
    <s v="1 - 5 Dee Road_x000d_Richmond_x000d__x000d_"/>
    <s v="The proposal is for a new 3rd floor containing 2 new flats above 1 Dee Road, together with alterations to the elevational treatment and materials to 1-5 Dee Road. New lightwell to allow natural light and ventilation to existing basement accommodation"/>
    <d v="2015-05-23T00:00:00"/>
    <d v="2017-11-24T00:00:00"/>
    <x v="0"/>
    <x v="0"/>
    <m/>
    <x v="0"/>
    <n v="518751"/>
    <n v="175366"/>
    <m/>
    <m/>
    <m/>
    <m/>
    <m/>
    <m/>
    <m/>
    <m/>
    <n v="0"/>
    <m/>
    <m/>
    <n v="2"/>
    <m/>
    <m/>
    <m/>
    <m/>
    <m/>
    <n v="2"/>
    <n v="0"/>
    <n v="0"/>
    <n v="2"/>
    <n v="0"/>
    <n v="0"/>
    <n v="0"/>
    <n v="0"/>
    <n v="0"/>
    <n v="2"/>
    <x v="0"/>
    <n v="2"/>
    <n v="0"/>
    <n v="0"/>
    <n v="0"/>
    <n v="0"/>
    <n v="0"/>
    <n v="0"/>
    <x v="0"/>
    <n v="0"/>
    <n v="0"/>
    <n v="0"/>
    <n v="0"/>
    <n v="0"/>
    <x v="8"/>
    <m/>
    <x v="1"/>
    <x v="0"/>
    <x v="0"/>
  </r>
  <r>
    <s v="13/1327/FUL"/>
    <x v="0"/>
    <x v="0"/>
    <s v="Doughty House And Doughty Cottage_x000d_142 - 142A Richmond Hill_x000d_Richmond_x000d__x000d_"/>
    <s v="Reversion of Doughty House and Doughty Cottage, change of use from D1 gallery to a single family dwelling. New conservatory with basement below; underground car parking beneath the upper garden and linked to Doughty House; part re-construction of rea"/>
    <d v="2016-08-19T00:00:00"/>
    <m/>
    <x v="1"/>
    <x v="0"/>
    <m/>
    <x v="1"/>
    <n v="518397"/>
    <n v="173968"/>
    <m/>
    <m/>
    <m/>
    <m/>
    <n v="2"/>
    <m/>
    <m/>
    <m/>
    <n v="2"/>
    <m/>
    <m/>
    <m/>
    <m/>
    <n v="1"/>
    <m/>
    <m/>
    <m/>
    <n v="1"/>
    <n v="0"/>
    <n v="0"/>
    <n v="0"/>
    <n v="0"/>
    <n v="-1"/>
    <n v="0"/>
    <n v="0"/>
    <n v="0"/>
    <n v="-1"/>
    <x v="0"/>
    <n v="0"/>
    <n v="0"/>
    <n v="-1"/>
    <n v="0"/>
    <n v="0"/>
    <n v="0"/>
    <n v="0"/>
    <x v="0"/>
    <n v="0"/>
    <n v="0"/>
    <n v="0"/>
    <n v="0"/>
    <n v="0"/>
    <x v="2"/>
    <m/>
    <x v="1"/>
    <x v="0"/>
    <x v="1"/>
  </r>
  <r>
    <s v="13/2484/FUL"/>
    <x v="2"/>
    <x v="0"/>
    <s v="The Bungalow Annexe_x000d_Willoughby Road_x000d_Twickenham_x000d_TW1 2QH_x000d_"/>
    <s v="Demolish 'The Bungalow' and 'The Annexe' and erect one pair of semi detached five bed houses on three floors with garages, access, forecourt, bin stores, landscaping and ancillary works"/>
    <m/>
    <m/>
    <x v="2"/>
    <x v="0"/>
    <m/>
    <x v="1"/>
    <n v="517502"/>
    <n v="174565"/>
    <m/>
    <n v="1"/>
    <n v="1"/>
    <m/>
    <m/>
    <m/>
    <m/>
    <m/>
    <n v="2"/>
    <m/>
    <m/>
    <m/>
    <m/>
    <n v="2"/>
    <m/>
    <m/>
    <m/>
    <n v="2"/>
    <n v="0"/>
    <n v="-1"/>
    <n v="-1"/>
    <n v="0"/>
    <n v="2"/>
    <n v="0"/>
    <n v="0"/>
    <n v="0"/>
    <n v="0"/>
    <x v="0"/>
    <n v="0"/>
    <n v="0"/>
    <n v="0"/>
    <n v="0"/>
    <n v="0"/>
    <n v="0"/>
    <n v="0"/>
    <x v="0"/>
    <n v="0"/>
    <n v="0"/>
    <n v="0"/>
    <n v="0"/>
    <n v="0"/>
    <x v="11"/>
    <m/>
    <x v="1"/>
    <x v="0"/>
    <x v="1"/>
  </r>
  <r>
    <s v="13/2509/COU"/>
    <x v="0"/>
    <x v="0"/>
    <s v="76D Station Road_x000d_Hampton_x000d_TW12 2AX_x000d_"/>
    <s v="Change of use from Class D1 (health centre) to Class C3 (residential)."/>
    <d v="2016-05-14T00:00:00"/>
    <d v="2017-06-07T00:00:00"/>
    <x v="0"/>
    <x v="0"/>
    <m/>
    <x v="0"/>
    <n v="513714"/>
    <n v="169721"/>
    <m/>
    <m/>
    <m/>
    <m/>
    <m/>
    <m/>
    <m/>
    <m/>
    <n v="0"/>
    <m/>
    <m/>
    <n v="1"/>
    <m/>
    <m/>
    <m/>
    <m/>
    <m/>
    <n v="1"/>
    <n v="0"/>
    <n v="0"/>
    <n v="1"/>
    <n v="0"/>
    <n v="0"/>
    <n v="0"/>
    <n v="0"/>
    <n v="0"/>
    <n v="1"/>
    <x v="0"/>
    <n v="1"/>
    <n v="0"/>
    <n v="0"/>
    <n v="0"/>
    <n v="0"/>
    <n v="0"/>
    <n v="0"/>
    <x v="0"/>
    <n v="0"/>
    <n v="0"/>
    <n v="0"/>
    <n v="0"/>
    <n v="0"/>
    <x v="0"/>
    <m/>
    <x v="0"/>
    <x v="0"/>
    <x v="0"/>
  </r>
  <r>
    <s v="13/2794/FUL"/>
    <x v="2"/>
    <x v="0"/>
    <s v="60 Gould Road_x000d_Twickenham_x000d__x000d_"/>
    <s v="Proposed demolition of lock up garages and storage building.  Construction of 2 No.single family dwelling houses (C3 Use Class) with associated parking and landscaping."/>
    <d v="2016-02-17T00:00:00"/>
    <d v="2017-06-16T00:00:00"/>
    <x v="0"/>
    <x v="0"/>
    <m/>
    <x v="0"/>
    <n v="515104"/>
    <n v="173292"/>
    <m/>
    <m/>
    <m/>
    <m/>
    <m/>
    <m/>
    <m/>
    <m/>
    <n v="0"/>
    <m/>
    <m/>
    <m/>
    <m/>
    <n v="2"/>
    <m/>
    <m/>
    <m/>
    <n v="2"/>
    <n v="0"/>
    <n v="0"/>
    <n v="0"/>
    <n v="0"/>
    <n v="2"/>
    <n v="0"/>
    <n v="0"/>
    <n v="0"/>
    <n v="2"/>
    <x v="0"/>
    <n v="2"/>
    <n v="0"/>
    <n v="0"/>
    <n v="0"/>
    <n v="0"/>
    <n v="0"/>
    <n v="0"/>
    <x v="0"/>
    <n v="0"/>
    <n v="0"/>
    <n v="0"/>
    <n v="0"/>
    <n v="0"/>
    <x v="4"/>
    <m/>
    <x v="1"/>
    <x v="0"/>
    <x v="0"/>
  </r>
  <r>
    <s v="13/2845/P3JPA"/>
    <x v="0"/>
    <x v="1"/>
    <s v="99 South Worple Way_x000d_East Sheen_x000d_London_x000d__x000d_"/>
    <s v="Change of use from class B1 (offices) to C3 (residential)."/>
    <d v="2016-04-01T00:00:00"/>
    <m/>
    <x v="1"/>
    <x v="0"/>
    <n v="6"/>
    <x v="0"/>
    <n v="520540"/>
    <n v="175748"/>
    <m/>
    <m/>
    <m/>
    <m/>
    <m/>
    <m/>
    <m/>
    <m/>
    <n v="0"/>
    <m/>
    <m/>
    <m/>
    <m/>
    <m/>
    <m/>
    <m/>
    <m/>
    <n v="0"/>
    <n v="0"/>
    <n v="0"/>
    <n v="0"/>
    <n v="0"/>
    <n v="0"/>
    <n v="0"/>
    <n v="0"/>
    <n v="0"/>
    <n v="6"/>
    <x v="0"/>
    <n v="0"/>
    <n v="3"/>
    <n v="3"/>
    <n v="0"/>
    <n v="0"/>
    <n v="0"/>
    <n v="0"/>
    <x v="1"/>
    <n v="0"/>
    <n v="0"/>
    <n v="0"/>
    <n v="0"/>
    <n v="0"/>
    <x v="13"/>
    <m/>
    <x v="1"/>
    <x v="3"/>
    <x v="0"/>
  </r>
  <r>
    <s v="13/3913/P3JPA"/>
    <x v="0"/>
    <x v="1"/>
    <s v="28 Barnes Avenue_x000d_Barnes_x000d_London_x000d_SW13 9AB_x000d_"/>
    <s v="Change of use from B1(a) office to C3 residential."/>
    <d v="2015-07-01T00:00:00"/>
    <m/>
    <x v="1"/>
    <x v="0"/>
    <n v="1"/>
    <x v="0"/>
    <n v="522336"/>
    <n v="177503"/>
    <m/>
    <m/>
    <m/>
    <m/>
    <m/>
    <m/>
    <m/>
    <m/>
    <n v="0"/>
    <m/>
    <m/>
    <m/>
    <m/>
    <m/>
    <m/>
    <m/>
    <m/>
    <n v="0"/>
    <n v="0"/>
    <n v="0"/>
    <n v="0"/>
    <n v="0"/>
    <n v="0"/>
    <n v="0"/>
    <n v="0"/>
    <n v="0"/>
    <n v="1"/>
    <x v="0"/>
    <n v="0"/>
    <n v="1"/>
    <n v="0"/>
    <n v="0"/>
    <n v="0"/>
    <n v="0"/>
    <n v="0"/>
    <x v="0"/>
    <n v="0"/>
    <n v="0"/>
    <n v="0"/>
    <n v="0"/>
    <n v="0"/>
    <x v="5"/>
    <m/>
    <x v="1"/>
    <x v="0"/>
    <x v="0"/>
  </r>
  <r>
    <s v="13/3940/P3JPA"/>
    <x v="0"/>
    <x v="1"/>
    <s v="2-4 Heath Road_x000d_Twickenham_x000d_TW1 4BZ_x000d_"/>
    <s v="Change of use of first floor from B1 office use to 3 x 1 bed and 1 x studio flat."/>
    <d v="2016-08-26T00:00:00"/>
    <d v="2017-07-28T00:00:00"/>
    <x v="0"/>
    <x v="0"/>
    <n v="4"/>
    <x v="0"/>
    <n v="516126"/>
    <n v="173185"/>
    <m/>
    <m/>
    <m/>
    <m/>
    <m/>
    <m/>
    <m/>
    <m/>
    <n v="0"/>
    <n v="1"/>
    <n v="3"/>
    <m/>
    <m/>
    <m/>
    <m/>
    <m/>
    <m/>
    <n v="4"/>
    <n v="1"/>
    <n v="3"/>
    <n v="0"/>
    <n v="0"/>
    <n v="0"/>
    <n v="0"/>
    <n v="0"/>
    <n v="0"/>
    <n v="4"/>
    <x v="0"/>
    <n v="4"/>
    <n v="0"/>
    <n v="0"/>
    <n v="0"/>
    <n v="0"/>
    <n v="0"/>
    <n v="0"/>
    <x v="0"/>
    <n v="0"/>
    <n v="0"/>
    <n v="0"/>
    <n v="0"/>
    <n v="0"/>
    <x v="11"/>
    <m/>
    <x v="1"/>
    <x v="1"/>
    <x v="0"/>
  </r>
  <r>
    <s v="13/4293/FUL"/>
    <x v="4"/>
    <x v="0"/>
    <s v="120 High Street_x000d_Hampton Hill_x000d_TW12 1NS_x000d_"/>
    <s v="Erection of a part two-storey/part three storey extension together with alterations and change of use of part of ground floor A1 retail use to  provide 7 X 1 bedroom and 1 X 2 bedroom flats."/>
    <d v="2015-10-01T00:00:00"/>
    <d v="2017-11-01T00:00:00"/>
    <x v="0"/>
    <x v="0"/>
    <m/>
    <x v="0"/>
    <n v="514533"/>
    <n v="171298"/>
    <m/>
    <m/>
    <n v="1"/>
    <n v="1"/>
    <m/>
    <m/>
    <m/>
    <m/>
    <n v="2"/>
    <m/>
    <n v="7"/>
    <n v="1"/>
    <m/>
    <m/>
    <m/>
    <m/>
    <m/>
    <n v="8"/>
    <n v="0"/>
    <n v="7"/>
    <n v="0"/>
    <n v="-1"/>
    <n v="0"/>
    <n v="0"/>
    <n v="0"/>
    <n v="0"/>
    <n v="6"/>
    <x v="0"/>
    <n v="6"/>
    <n v="0"/>
    <n v="0"/>
    <n v="0"/>
    <n v="0"/>
    <n v="0"/>
    <n v="0"/>
    <x v="0"/>
    <n v="0"/>
    <n v="0"/>
    <n v="0"/>
    <n v="0"/>
    <n v="0"/>
    <x v="9"/>
    <m/>
    <x v="5"/>
    <x v="0"/>
    <x v="0"/>
  </r>
  <r>
    <s v="13/4315/FUL"/>
    <x v="1"/>
    <x v="0"/>
    <s v="9 Nassau Road_x000d_Barnes_x000d_London_x000d_SW13 9QF_x000d_"/>
    <s v="Division of single dwelling into two flats, loft conversion including rear dormer roof extensions and two rooflights in front roofslope."/>
    <m/>
    <m/>
    <x v="2"/>
    <x v="0"/>
    <m/>
    <x v="0"/>
    <n v="521902"/>
    <n v="176507"/>
    <m/>
    <m/>
    <m/>
    <m/>
    <n v="1"/>
    <m/>
    <m/>
    <m/>
    <n v="1"/>
    <m/>
    <n v="1"/>
    <m/>
    <m/>
    <n v="1"/>
    <m/>
    <m/>
    <m/>
    <n v="2"/>
    <n v="0"/>
    <n v="1"/>
    <n v="0"/>
    <n v="0"/>
    <n v="0"/>
    <n v="0"/>
    <n v="0"/>
    <n v="0"/>
    <n v="1"/>
    <x v="0"/>
    <n v="0"/>
    <n v="0"/>
    <n v="1"/>
    <n v="0"/>
    <n v="0"/>
    <n v="0"/>
    <n v="0"/>
    <x v="1"/>
    <n v="0"/>
    <n v="0"/>
    <n v="0"/>
    <n v="0"/>
    <n v="0"/>
    <x v="5"/>
    <m/>
    <x v="1"/>
    <x v="0"/>
    <x v="0"/>
  </r>
  <r>
    <s v="13/4340/FUL"/>
    <x v="0"/>
    <x v="0"/>
    <s v="17 The Green_x000d_Richmond_x000d_TW9 1PX_x000d_"/>
    <s v="Change of use from Class B1a (office) and Class A1 (retail) related storage use to a single dwelling house (Class C3), with associated external alterations"/>
    <d v="2017-11-24T00:00:00"/>
    <m/>
    <x v="1"/>
    <x v="0"/>
    <m/>
    <x v="0"/>
    <n v="517807"/>
    <n v="174892"/>
    <m/>
    <m/>
    <m/>
    <m/>
    <m/>
    <m/>
    <m/>
    <m/>
    <n v="0"/>
    <m/>
    <m/>
    <m/>
    <m/>
    <m/>
    <n v="1"/>
    <m/>
    <m/>
    <n v="1"/>
    <n v="0"/>
    <n v="0"/>
    <n v="0"/>
    <n v="0"/>
    <n v="0"/>
    <n v="1"/>
    <n v="0"/>
    <n v="0"/>
    <n v="1"/>
    <x v="0"/>
    <n v="0"/>
    <n v="1"/>
    <n v="0"/>
    <n v="0"/>
    <n v="0"/>
    <n v="0"/>
    <n v="0"/>
    <x v="0"/>
    <n v="0"/>
    <n v="0"/>
    <n v="0"/>
    <n v="0"/>
    <n v="0"/>
    <x v="12"/>
    <m/>
    <x v="1"/>
    <x v="4"/>
    <x v="0"/>
  </r>
  <r>
    <s v="13/4409/FUL"/>
    <x v="0"/>
    <x v="0"/>
    <s v="Royal Star And Garter Home_x000d_Richmond Hill_x000d_Richmond_x000d_TW10 6RR_x000d_"/>
    <s v="Change of use from care home (use class C2) to residential (use class C3), comprising 86 dwelling units, including reconfiguration of the listed building and minor demolition to modern additions, new basement car park and associated landscaping."/>
    <d v="2015-02-05T00:00:00"/>
    <m/>
    <x v="1"/>
    <x v="0"/>
    <m/>
    <x v="0"/>
    <n v="518424"/>
    <n v="173759"/>
    <m/>
    <m/>
    <m/>
    <m/>
    <m/>
    <m/>
    <m/>
    <m/>
    <n v="0"/>
    <m/>
    <n v="29"/>
    <n v="24"/>
    <n v="30"/>
    <n v="3"/>
    <m/>
    <m/>
    <m/>
    <n v="86"/>
    <n v="0"/>
    <n v="29"/>
    <n v="24"/>
    <n v="30"/>
    <n v="3"/>
    <n v="0"/>
    <n v="0"/>
    <n v="0"/>
    <n v="86"/>
    <x v="0"/>
    <n v="0"/>
    <n v="86"/>
    <n v="0"/>
    <n v="0"/>
    <n v="0"/>
    <n v="0"/>
    <n v="0"/>
    <x v="0"/>
    <n v="0"/>
    <n v="0"/>
    <n v="0"/>
    <n v="0"/>
    <n v="0"/>
    <x v="2"/>
    <m/>
    <x v="1"/>
    <x v="0"/>
    <x v="1"/>
  </r>
  <r>
    <s v="13/4414/FUL"/>
    <x v="1"/>
    <x v="0"/>
    <s v="14 Old Deer Park Gardens_x000d_Richmond_x000d__x000d_"/>
    <s v="For the reversion of two flats to a single family dwelling house, including the construction of a new single storey extension, the enlargement and remodelling of a loft extension and the replacement of all windows."/>
    <d v="2017-03-31T00:00:00"/>
    <d v="2017-05-17T00:00:00"/>
    <x v="0"/>
    <x v="0"/>
    <m/>
    <x v="0"/>
    <n v="518334"/>
    <n v="175672"/>
    <m/>
    <n v="1"/>
    <n v="1"/>
    <m/>
    <m/>
    <m/>
    <m/>
    <m/>
    <n v="2"/>
    <m/>
    <m/>
    <m/>
    <m/>
    <n v="1"/>
    <m/>
    <m/>
    <m/>
    <n v="1"/>
    <n v="0"/>
    <n v="-1"/>
    <n v="-1"/>
    <n v="0"/>
    <n v="1"/>
    <n v="0"/>
    <n v="0"/>
    <n v="0"/>
    <n v="-1"/>
    <x v="0"/>
    <n v="-1"/>
    <n v="0"/>
    <n v="0"/>
    <n v="0"/>
    <n v="0"/>
    <n v="0"/>
    <n v="0"/>
    <x v="0"/>
    <n v="0"/>
    <n v="0"/>
    <n v="0"/>
    <n v="0"/>
    <n v="0"/>
    <x v="8"/>
    <m/>
    <x v="1"/>
    <x v="0"/>
    <x v="0"/>
  </r>
  <r>
    <s v="13/4609/FUL"/>
    <x v="1"/>
    <x v="0"/>
    <s v="17 Cambrian Road_x000d_Richmond_x000d__x000d_"/>
    <s v="Reinstate the current Victorian converted house from two flats back into one single dwellinghouse. Solar panels to the rear roof pitch"/>
    <m/>
    <d v="2017-10-10T00:00:00"/>
    <x v="0"/>
    <x v="0"/>
    <m/>
    <x v="0"/>
    <n v="518715"/>
    <n v="174066"/>
    <m/>
    <n v="2"/>
    <m/>
    <m/>
    <m/>
    <m/>
    <m/>
    <m/>
    <n v="2"/>
    <m/>
    <m/>
    <m/>
    <m/>
    <n v="1"/>
    <m/>
    <m/>
    <m/>
    <n v="1"/>
    <n v="0"/>
    <n v="-2"/>
    <n v="0"/>
    <n v="0"/>
    <n v="1"/>
    <n v="0"/>
    <n v="0"/>
    <n v="0"/>
    <n v="-1"/>
    <x v="0"/>
    <n v="-1"/>
    <n v="0"/>
    <n v="0"/>
    <n v="0"/>
    <n v="0"/>
    <n v="0"/>
    <n v="0"/>
    <x v="0"/>
    <n v="0"/>
    <n v="0"/>
    <n v="0"/>
    <n v="0"/>
    <n v="0"/>
    <x v="12"/>
    <m/>
    <x v="1"/>
    <x v="0"/>
    <x v="0"/>
  </r>
  <r>
    <s v="13/4733/FUL"/>
    <x v="0"/>
    <x v="0"/>
    <s v="49 Castelnau_x000d_Barnes_x000d_London_x000d__x000d_"/>
    <s v="Change of use from 11 self-contained studio flats into a single dwellinghouse"/>
    <d v="2015-11-01T00:00:00"/>
    <d v="2017-08-01T00:00:00"/>
    <x v="0"/>
    <x v="0"/>
    <m/>
    <x v="0"/>
    <n v="522434"/>
    <n v="176961"/>
    <m/>
    <n v="11"/>
    <m/>
    <m/>
    <m/>
    <m/>
    <m/>
    <m/>
    <n v="11"/>
    <m/>
    <m/>
    <m/>
    <m/>
    <n v="1"/>
    <m/>
    <m/>
    <m/>
    <n v="1"/>
    <n v="0"/>
    <n v="-11"/>
    <n v="0"/>
    <n v="0"/>
    <n v="1"/>
    <n v="0"/>
    <n v="0"/>
    <n v="0"/>
    <n v="-10"/>
    <x v="0"/>
    <n v="-10"/>
    <n v="0"/>
    <n v="0"/>
    <n v="0"/>
    <n v="0"/>
    <n v="0"/>
    <n v="0"/>
    <x v="0"/>
    <n v="0"/>
    <n v="0"/>
    <n v="0"/>
    <n v="0"/>
    <n v="0"/>
    <x v="5"/>
    <m/>
    <x v="1"/>
    <x v="0"/>
    <x v="0"/>
  </r>
  <r>
    <s v="13/4790/FUL"/>
    <x v="2"/>
    <x v="0"/>
    <s v="5 Chestnut Avenue_x000d_Hampton_x000d_TW12 2NY_x000d_"/>
    <s v="Construction of a pair of three storey, semi detached three/four bedroom houses on site of recently demolished bungalow."/>
    <d v="2012-06-11T00:00:00"/>
    <m/>
    <x v="1"/>
    <x v="0"/>
    <m/>
    <x v="0"/>
    <n v="513223"/>
    <n v="170169"/>
    <m/>
    <m/>
    <m/>
    <n v="1"/>
    <m/>
    <m/>
    <m/>
    <m/>
    <n v="1"/>
    <m/>
    <m/>
    <m/>
    <m/>
    <n v="2"/>
    <m/>
    <m/>
    <m/>
    <n v="2"/>
    <n v="0"/>
    <n v="0"/>
    <n v="0"/>
    <n v="-1"/>
    <n v="2"/>
    <n v="0"/>
    <n v="0"/>
    <n v="0"/>
    <n v="1"/>
    <x v="0"/>
    <n v="0"/>
    <n v="1"/>
    <n v="0"/>
    <n v="0"/>
    <n v="0"/>
    <n v="0"/>
    <n v="0"/>
    <x v="0"/>
    <n v="0"/>
    <n v="0"/>
    <n v="0"/>
    <n v="0"/>
    <n v="0"/>
    <x v="0"/>
    <m/>
    <x v="1"/>
    <x v="0"/>
    <x v="0"/>
  </r>
  <r>
    <s v="14/0010/P3JPA"/>
    <x v="0"/>
    <x v="1"/>
    <s v="7 Elmtree Road_x000d_Teddington_x000d_TW11 8ST_x000d_"/>
    <s v="Change of use from B1 office use to C3 residential (use as single residential dwelling)"/>
    <m/>
    <d v="2017-09-01T00:00:00"/>
    <x v="0"/>
    <x v="0"/>
    <n v="0"/>
    <x v="0"/>
    <n v="515389"/>
    <n v="171460"/>
    <m/>
    <m/>
    <n v="1"/>
    <m/>
    <m/>
    <m/>
    <m/>
    <m/>
    <n v="1"/>
    <m/>
    <m/>
    <m/>
    <n v="1"/>
    <m/>
    <m/>
    <m/>
    <m/>
    <n v="1"/>
    <n v="0"/>
    <n v="0"/>
    <n v="-1"/>
    <n v="1"/>
    <n v="0"/>
    <n v="0"/>
    <n v="0"/>
    <n v="0"/>
    <n v="0"/>
    <x v="0"/>
    <n v="0"/>
    <n v="0"/>
    <n v="0"/>
    <n v="0"/>
    <n v="0"/>
    <n v="0"/>
    <n v="0"/>
    <x v="0"/>
    <n v="0"/>
    <n v="0"/>
    <n v="0"/>
    <n v="0"/>
    <n v="0"/>
    <x v="9"/>
    <m/>
    <x v="1"/>
    <x v="0"/>
    <x v="0"/>
  </r>
  <r>
    <s v="14/0157/FUL"/>
    <x v="2"/>
    <x v="0"/>
    <s v="Lockcorp House_x000d_75 Norcutt Road_x000d_Twickenham_x000d_TW2 6SR_x000d_"/>
    <s v="Demolition of the existing light industrial building and replacement with a detached three-storey building (with accommodation in roof) to provide 9 No.flats (all affordable housing) together with 6 off-street car parking spaces and associated amenit"/>
    <m/>
    <m/>
    <x v="2"/>
    <x v="1"/>
    <m/>
    <x v="1"/>
    <n v="515337"/>
    <n v="173383"/>
    <m/>
    <m/>
    <m/>
    <m/>
    <m/>
    <m/>
    <m/>
    <m/>
    <n v="0"/>
    <m/>
    <n v="5"/>
    <n v="3"/>
    <n v="1"/>
    <m/>
    <m/>
    <m/>
    <m/>
    <n v="9"/>
    <n v="0"/>
    <n v="5"/>
    <n v="3"/>
    <n v="1"/>
    <n v="0"/>
    <n v="0"/>
    <n v="0"/>
    <n v="0"/>
    <n v="9"/>
    <x v="0"/>
    <n v="0"/>
    <n v="0"/>
    <n v="3"/>
    <n v="3"/>
    <n v="3"/>
    <n v="0"/>
    <n v="0"/>
    <x v="0"/>
    <n v="0"/>
    <n v="0"/>
    <n v="0"/>
    <n v="0"/>
    <n v="0"/>
    <x v="4"/>
    <m/>
    <x v="1"/>
    <x v="0"/>
    <x v="0"/>
  </r>
  <r>
    <s v="14/0174/P3JPA"/>
    <x v="0"/>
    <x v="1"/>
    <s v="Block C_x000d_1 - 26 Orchard Road_x000d_Richmond_x000d__x000d_"/>
    <s v="Conversion of units 9, 10 and 14 on 2nd floor (Block C) from B1 office use to C3 residential use (2 apartments)."/>
    <d v="2014-11-12T00:00:00"/>
    <d v="2018-03-01T00:00:00"/>
    <x v="0"/>
    <x v="0"/>
    <n v="2"/>
    <x v="0"/>
    <n v="519196"/>
    <n v="175620"/>
    <m/>
    <m/>
    <m/>
    <m/>
    <m/>
    <m/>
    <m/>
    <m/>
    <n v="0"/>
    <m/>
    <n v="1"/>
    <n v="1"/>
    <m/>
    <m/>
    <m/>
    <m/>
    <m/>
    <n v="2"/>
    <n v="0"/>
    <n v="1"/>
    <n v="1"/>
    <n v="0"/>
    <n v="0"/>
    <n v="0"/>
    <n v="0"/>
    <n v="0"/>
    <n v="2"/>
    <x v="0"/>
    <n v="2"/>
    <n v="0"/>
    <n v="0"/>
    <n v="0"/>
    <n v="0"/>
    <n v="0"/>
    <n v="0"/>
    <x v="0"/>
    <n v="0"/>
    <n v="0"/>
    <n v="0"/>
    <n v="0"/>
    <n v="0"/>
    <x v="8"/>
    <m/>
    <x v="1"/>
    <x v="0"/>
    <x v="0"/>
  </r>
  <r>
    <s v="14/0363/P3JPA"/>
    <x v="0"/>
    <x v="1"/>
    <s v="Block C_x000d_1 - 26 Orchard Road_x000d_Richmond_x000d__x000d_"/>
    <s v="Change of use of units 3, 4 &amp; 8 on the first floor (Block C) from offices (B1) to residential (C3) (2 apartments)"/>
    <d v="2014-11-12T00:00:00"/>
    <d v="2018-03-01T00:00:00"/>
    <x v="0"/>
    <x v="0"/>
    <n v="2"/>
    <x v="0"/>
    <n v="519196"/>
    <n v="175620"/>
    <m/>
    <m/>
    <m/>
    <m/>
    <m/>
    <m/>
    <m/>
    <m/>
    <n v="0"/>
    <m/>
    <n v="1"/>
    <n v="1"/>
    <m/>
    <m/>
    <m/>
    <m/>
    <m/>
    <n v="2"/>
    <n v="0"/>
    <n v="1"/>
    <n v="1"/>
    <n v="0"/>
    <n v="0"/>
    <n v="0"/>
    <n v="0"/>
    <n v="0"/>
    <n v="2"/>
    <x v="0"/>
    <n v="2"/>
    <n v="0"/>
    <n v="0"/>
    <n v="0"/>
    <n v="0"/>
    <n v="0"/>
    <n v="0"/>
    <x v="0"/>
    <n v="0"/>
    <n v="0"/>
    <n v="0"/>
    <n v="0"/>
    <n v="0"/>
    <x v="8"/>
    <m/>
    <x v="1"/>
    <x v="0"/>
    <x v="0"/>
  </r>
  <r>
    <s v="14/0453/P3JPA"/>
    <x v="0"/>
    <x v="1"/>
    <s v="Block C_x000d_1 - 26 Orchard Road_x000d_Richmond_x000d__x000d_"/>
    <s v="Conversion of units 11, 12 and 13 on 2nd floor (Block C) from B1 office use to C3 residential use (3 apartments)."/>
    <d v="2014-11-12T00:00:00"/>
    <d v="2018-03-01T00:00:00"/>
    <x v="0"/>
    <x v="0"/>
    <n v="3"/>
    <x v="0"/>
    <n v="519196"/>
    <n v="175620"/>
    <m/>
    <m/>
    <m/>
    <m/>
    <m/>
    <m/>
    <m/>
    <m/>
    <n v="0"/>
    <m/>
    <n v="3"/>
    <m/>
    <m/>
    <m/>
    <m/>
    <m/>
    <m/>
    <n v="3"/>
    <n v="0"/>
    <n v="3"/>
    <n v="0"/>
    <n v="0"/>
    <n v="0"/>
    <n v="0"/>
    <n v="0"/>
    <n v="0"/>
    <n v="3"/>
    <x v="0"/>
    <n v="3"/>
    <n v="0"/>
    <n v="0"/>
    <n v="0"/>
    <n v="0"/>
    <n v="0"/>
    <n v="0"/>
    <x v="0"/>
    <n v="0"/>
    <n v="0"/>
    <n v="0"/>
    <n v="0"/>
    <n v="0"/>
    <x v="8"/>
    <m/>
    <x v="1"/>
    <x v="0"/>
    <x v="0"/>
  </r>
  <r>
    <s v="14/0484/P3JPA"/>
    <x v="0"/>
    <x v="1"/>
    <s v="4 Latimer Road_x000d_Teddington_x000d_TW11 8QA_x000d_"/>
    <s v="Change of use from B1 (office use) to C3 residential use 1 x 2 bed dwellinghouse)"/>
    <m/>
    <m/>
    <x v="2"/>
    <x v="0"/>
    <n v="1"/>
    <x v="0"/>
    <n v="515652"/>
    <n v="171261"/>
    <m/>
    <m/>
    <m/>
    <m/>
    <m/>
    <m/>
    <m/>
    <m/>
    <n v="0"/>
    <m/>
    <m/>
    <m/>
    <m/>
    <m/>
    <m/>
    <m/>
    <m/>
    <n v="0"/>
    <n v="0"/>
    <n v="0"/>
    <n v="0"/>
    <n v="0"/>
    <n v="0"/>
    <n v="0"/>
    <n v="0"/>
    <n v="0"/>
    <n v="1"/>
    <x v="0"/>
    <n v="0"/>
    <n v="0"/>
    <n v="0.33333333333333331"/>
    <n v="0.33333333333333331"/>
    <n v="0.33333333333333331"/>
    <n v="0"/>
    <n v="0"/>
    <x v="1"/>
    <n v="0"/>
    <n v="0"/>
    <n v="0"/>
    <n v="0"/>
    <n v="0"/>
    <x v="6"/>
    <m/>
    <x v="1"/>
    <x v="0"/>
    <x v="0"/>
  </r>
  <r>
    <s v="14/0599/P3JPA"/>
    <x v="0"/>
    <x v="1"/>
    <s v="9 Hanworth Road_x000d_Hampton_x000d_TW12 3DH"/>
    <s v="Change of use of ground floor offices (B1) to residential (C3)"/>
    <d v="2014-09-01T00:00:00"/>
    <m/>
    <x v="1"/>
    <x v="0"/>
    <n v="1"/>
    <x v="1"/>
    <n v="513841"/>
    <n v="170798"/>
    <m/>
    <m/>
    <m/>
    <m/>
    <m/>
    <m/>
    <m/>
    <m/>
    <n v="0"/>
    <m/>
    <m/>
    <m/>
    <m/>
    <m/>
    <m/>
    <m/>
    <m/>
    <n v="0"/>
    <n v="0"/>
    <n v="0"/>
    <n v="0"/>
    <n v="0"/>
    <n v="0"/>
    <n v="0"/>
    <n v="0"/>
    <n v="0"/>
    <n v="1"/>
    <x v="0"/>
    <n v="0"/>
    <n v="0"/>
    <n v="1"/>
    <n v="0"/>
    <n v="0"/>
    <n v="0"/>
    <n v="0"/>
    <x v="0"/>
    <n v="0"/>
    <n v="0"/>
    <n v="0"/>
    <n v="0"/>
    <n v="0"/>
    <x v="14"/>
    <m/>
    <x v="1"/>
    <x v="0"/>
    <x v="0"/>
  </r>
  <r>
    <s v="14/0676/FUL"/>
    <x v="2"/>
    <x v="0"/>
    <s v="36 Lonsdale Road_x000d_Barnes_x000d_London_x000d_SW13 9EB_x000d_"/>
    <s v="Demolition of single storey garden building and erection of a two storey, 3 bedroom dwelling"/>
    <m/>
    <m/>
    <x v="2"/>
    <x v="0"/>
    <m/>
    <x v="0"/>
    <n v="522672"/>
    <n v="177849"/>
    <m/>
    <m/>
    <m/>
    <m/>
    <m/>
    <m/>
    <m/>
    <m/>
    <n v="0"/>
    <m/>
    <m/>
    <m/>
    <n v="1"/>
    <m/>
    <m/>
    <m/>
    <m/>
    <n v="1"/>
    <n v="0"/>
    <n v="0"/>
    <n v="0"/>
    <n v="1"/>
    <n v="0"/>
    <n v="0"/>
    <n v="0"/>
    <n v="0"/>
    <n v="1"/>
    <x v="0"/>
    <n v="0"/>
    <n v="0"/>
    <n v="1"/>
    <n v="0"/>
    <n v="0"/>
    <n v="0"/>
    <n v="0"/>
    <x v="1"/>
    <n v="0"/>
    <n v="0"/>
    <n v="0"/>
    <n v="0"/>
    <n v="0"/>
    <x v="5"/>
    <m/>
    <x v="1"/>
    <x v="0"/>
    <x v="0"/>
  </r>
  <r>
    <s v="14/0790/FUL"/>
    <x v="0"/>
    <x v="0"/>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d v="2018-03-01T00:00:00"/>
    <x v="0"/>
    <x v="0"/>
    <m/>
    <x v="0"/>
    <n v="517592"/>
    <n v="169473"/>
    <m/>
    <m/>
    <m/>
    <m/>
    <m/>
    <m/>
    <m/>
    <m/>
    <n v="0"/>
    <m/>
    <m/>
    <n v="3"/>
    <m/>
    <m/>
    <m/>
    <m/>
    <m/>
    <n v="3"/>
    <n v="0"/>
    <n v="0"/>
    <n v="3"/>
    <n v="0"/>
    <n v="0"/>
    <n v="0"/>
    <n v="0"/>
    <n v="0"/>
    <n v="3"/>
    <x v="0"/>
    <n v="3"/>
    <n v="0"/>
    <n v="0"/>
    <n v="0"/>
    <n v="0"/>
    <n v="0"/>
    <n v="0"/>
    <x v="0"/>
    <n v="0"/>
    <n v="0"/>
    <n v="0"/>
    <n v="0"/>
    <n v="0"/>
    <x v="10"/>
    <m/>
    <x v="3"/>
    <x v="0"/>
    <x v="1"/>
  </r>
  <r>
    <s v="14/0790/FUL"/>
    <x v="0"/>
    <x v="0"/>
    <s v="6 And 8 And 10_x000d_High Street_x000d_Hampton Wick_x000d__x000d_"/>
    <s v="Conversion of existing listed buildings from disused bakery and joinery workshop to provide two houses (within no6-8) and flat over shop/office (no10). Demolition of part-three, part-two and single storey rear (later extensions) within the curtilage"/>
    <d v="2016-02-01T00:00:00"/>
    <m/>
    <x v="1"/>
    <x v="0"/>
    <m/>
    <x v="0"/>
    <n v="517592"/>
    <n v="169473"/>
    <m/>
    <m/>
    <m/>
    <m/>
    <m/>
    <m/>
    <m/>
    <m/>
    <n v="0"/>
    <m/>
    <m/>
    <m/>
    <n v="2"/>
    <n v="1"/>
    <m/>
    <m/>
    <m/>
    <n v="3"/>
    <n v="0"/>
    <n v="0"/>
    <n v="0"/>
    <n v="2"/>
    <n v="1"/>
    <n v="0"/>
    <n v="0"/>
    <n v="0"/>
    <n v="3"/>
    <x v="0"/>
    <n v="0"/>
    <n v="3"/>
    <n v="0"/>
    <n v="0"/>
    <n v="0"/>
    <n v="0"/>
    <n v="0"/>
    <x v="0"/>
    <n v="0"/>
    <n v="0"/>
    <n v="0"/>
    <n v="0"/>
    <n v="0"/>
    <x v="10"/>
    <m/>
    <x v="3"/>
    <x v="0"/>
    <x v="1"/>
  </r>
  <r>
    <s v="14/1094/FUL"/>
    <x v="0"/>
    <x v="0"/>
    <s v="323 - 325 Staines Road_x000d_Twickenham_x000d__x000d_"/>
    <s v="Change of use of ground floor of 323 Staines Road from residential (Class C3) to doctors surgery (Class D1); erection of 2 storey side extension and single storey rear extension to 323 Staines Road; creation of 1 x1 bed flat at first floor of 323 Sta"/>
    <d v="2016-03-01T00:00:00"/>
    <d v="2017-04-21T00:00:00"/>
    <x v="0"/>
    <x v="0"/>
    <m/>
    <x v="0"/>
    <n v="514178"/>
    <n v="172443"/>
    <m/>
    <m/>
    <m/>
    <n v="1"/>
    <m/>
    <m/>
    <m/>
    <m/>
    <n v="1"/>
    <m/>
    <n v="3"/>
    <m/>
    <m/>
    <m/>
    <m/>
    <m/>
    <m/>
    <n v="3"/>
    <n v="0"/>
    <n v="3"/>
    <n v="0"/>
    <n v="-1"/>
    <n v="0"/>
    <n v="0"/>
    <n v="0"/>
    <n v="0"/>
    <n v="2"/>
    <x v="0"/>
    <n v="2"/>
    <n v="0"/>
    <n v="0"/>
    <n v="0"/>
    <n v="0"/>
    <n v="0"/>
    <n v="0"/>
    <x v="0"/>
    <n v="0"/>
    <n v="0"/>
    <n v="0"/>
    <n v="0"/>
    <n v="0"/>
    <x v="3"/>
    <m/>
    <x v="1"/>
    <x v="0"/>
    <x v="0"/>
  </r>
  <r>
    <s v="14/1217/FUL"/>
    <x v="0"/>
    <x v="0"/>
    <s v="1 Church Terrace_x000d_Richmond_x000d_TW10 6SE_x000d_"/>
    <s v="Change of use from office (Class B1) to single family dwelling (Class C3), rear dormers, internal and external alterations, front boundary gate and railings."/>
    <m/>
    <m/>
    <x v="2"/>
    <x v="0"/>
    <m/>
    <x v="0"/>
    <n v="517955"/>
    <n v="174763"/>
    <m/>
    <m/>
    <m/>
    <m/>
    <m/>
    <m/>
    <m/>
    <m/>
    <n v="0"/>
    <m/>
    <m/>
    <m/>
    <m/>
    <n v="1"/>
    <m/>
    <m/>
    <m/>
    <n v="1"/>
    <n v="0"/>
    <n v="0"/>
    <n v="0"/>
    <n v="0"/>
    <n v="1"/>
    <n v="0"/>
    <n v="0"/>
    <n v="0"/>
    <n v="1"/>
    <x v="0"/>
    <n v="0"/>
    <n v="0.5"/>
    <n v="0.5"/>
    <n v="0"/>
    <n v="0"/>
    <n v="0"/>
    <n v="0"/>
    <x v="1"/>
    <n v="0"/>
    <n v="0"/>
    <n v="0"/>
    <n v="0"/>
    <n v="0"/>
    <x v="12"/>
    <m/>
    <x v="1"/>
    <x v="4"/>
    <x v="0"/>
  </r>
  <r>
    <s v="14/1407/P3JPA"/>
    <x v="0"/>
    <x v="1"/>
    <s v="1A Church Road_x000d_Teddington_x000d_TW11 8PF_x000d_"/>
    <s v="Change of use from B1 office use to C3 residential (1x 1 bed unit to ground floor)"/>
    <m/>
    <m/>
    <x v="2"/>
    <x v="0"/>
    <n v="1"/>
    <x v="0"/>
    <n v="515728"/>
    <n v="171032"/>
    <m/>
    <m/>
    <m/>
    <m/>
    <m/>
    <m/>
    <m/>
    <m/>
    <n v="0"/>
    <m/>
    <m/>
    <m/>
    <m/>
    <m/>
    <m/>
    <m/>
    <m/>
    <n v="0"/>
    <n v="0"/>
    <n v="0"/>
    <n v="0"/>
    <n v="0"/>
    <n v="0"/>
    <n v="0"/>
    <n v="0"/>
    <n v="0"/>
    <n v="1"/>
    <x v="0"/>
    <n v="0"/>
    <n v="0.5"/>
    <n v="0.5"/>
    <n v="0"/>
    <n v="0"/>
    <n v="0"/>
    <n v="0"/>
    <x v="1"/>
    <n v="0"/>
    <n v="0"/>
    <n v="0"/>
    <n v="0"/>
    <n v="0"/>
    <x v="6"/>
    <m/>
    <x v="1"/>
    <x v="2"/>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0"/>
    <m/>
    <x v="0"/>
    <n v="519650"/>
    <n v="177074"/>
    <m/>
    <m/>
    <m/>
    <m/>
    <m/>
    <m/>
    <m/>
    <m/>
    <n v="0"/>
    <m/>
    <n v="58"/>
    <n v="68"/>
    <n v="2"/>
    <m/>
    <m/>
    <m/>
    <m/>
    <n v="128"/>
    <n v="0"/>
    <n v="58"/>
    <n v="68"/>
    <n v="2"/>
    <n v="0"/>
    <n v="0"/>
    <n v="0"/>
    <n v="0"/>
    <n v="128"/>
    <x v="1"/>
    <n v="128"/>
    <n v="0"/>
    <n v="0"/>
    <n v="0"/>
    <n v="0"/>
    <n v="0"/>
    <n v="0"/>
    <x v="0"/>
    <n v="0"/>
    <n v="0"/>
    <n v="0"/>
    <n v="0"/>
    <n v="0"/>
    <x v="15"/>
    <m/>
    <x v="1"/>
    <x v="0"/>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1"/>
    <m/>
    <x v="0"/>
    <n v="519650"/>
    <n v="177074"/>
    <m/>
    <m/>
    <m/>
    <m/>
    <m/>
    <m/>
    <m/>
    <m/>
    <n v="0"/>
    <m/>
    <n v="0"/>
    <n v="0"/>
    <n v="1"/>
    <m/>
    <m/>
    <m/>
    <m/>
    <n v="1"/>
    <n v="0"/>
    <n v="0"/>
    <n v="0"/>
    <n v="1"/>
    <n v="0"/>
    <n v="0"/>
    <n v="0"/>
    <n v="0"/>
    <n v="1"/>
    <x v="1"/>
    <n v="1"/>
    <n v="0"/>
    <n v="0"/>
    <n v="0"/>
    <n v="0"/>
    <n v="0"/>
    <n v="0"/>
    <x v="0"/>
    <n v="0"/>
    <n v="0"/>
    <n v="0"/>
    <n v="0"/>
    <n v="0"/>
    <x v="15"/>
    <m/>
    <x v="1"/>
    <x v="0"/>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3-30T00:00:00"/>
    <x v="0"/>
    <x v="2"/>
    <m/>
    <x v="0"/>
    <n v="519650"/>
    <n v="177074"/>
    <m/>
    <m/>
    <m/>
    <m/>
    <m/>
    <m/>
    <m/>
    <m/>
    <n v="0"/>
    <m/>
    <n v="0"/>
    <n v="0"/>
    <n v="1"/>
    <m/>
    <m/>
    <m/>
    <m/>
    <n v="1"/>
    <n v="0"/>
    <n v="0"/>
    <n v="0"/>
    <n v="1"/>
    <n v="0"/>
    <n v="0"/>
    <n v="0"/>
    <n v="0"/>
    <n v="1"/>
    <x v="1"/>
    <n v="1"/>
    <n v="0"/>
    <n v="0"/>
    <n v="0"/>
    <n v="0"/>
    <n v="0"/>
    <n v="0"/>
    <x v="0"/>
    <n v="0"/>
    <n v="0"/>
    <n v="0"/>
    <n v="0"/>
    <n v="0"/>
    <x v="15"/>
    <m/>
    <x v="1"/>
    <x v="0"/>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1"/>
    <m/>
    <x v="0"/>
    <n v="519650"/>
    <n v="177074"/>
    <m/>
    <m/>
    <m/>
    <m/>
    <m/>
    <m/>
    <m/>
    <m/>
    <n v="0"/>
    <m/>
    <n v="4"/>
    <n v="16"/>
    <m/>
    <m/>
    <m/>
    <m/>
    <m/>
    <n v="20"/>
    <n v="0"/>
    <n v="4"/>
    <n v="16"/>
    <n v="0"/>
    <n v="0"/>
    <n v="0"/>
    <n v="0"/>
    <n v="0"/>
    <n v="20"/>
    <x v="0"/>
    <n v="0"/>
    <n v="20"/>
    <n v="0"/>
    <n v="0"/>
    <n v="0"/>
    <n v="0"/>
    <n v="0"/>
    <x v="0"/>
    <n v="0"/>
    <n v="0"/>
    <n v="0"/>
    <n v="0"/>
    <n v="0"/>
    <x v="15"/>
    <m/>
    <x v="1"/>
    <x v="0"/>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0"/>
    <m/>
    <x v="0"/>
    <n v="519650"/>
    <n v="177074"/>
    <m/>
    <m/>
    <m/>
    <m/>
    <m/>
    <m/>
    <m/>
    <m/>
    <n v="0"/>
    <m/>
    <n v="3"/>
    <n v="12"/>
    <m/>
    <m/>
    <m/>
    <m/>
    <m/>
    <n v="15"/>
    <n v="0"/>
    <n v="3"/>
    <n v="12"/>
    <n v="0"/>
    <n v="0"/>
    <n v="0"/>
    <n v="0"/>
    <n v="0"/>
    <n v="15"/>
    <x v="0"/>
    <n v="0"/>
    <n v="15"/>
    <n v="0"/>
    <n v="0"/>
    <n v="0"/>
    <n v="0"/>
    <n v="0"/>
    <x v="0"/>
    <n v="0"/>
    <n v="0"/>
    <n v="0"/>
    <n v="0"/>
    <n v="0"/>
    <x v="15"/>
    <m/>
    <x v="1"/>
    <x v="0"/>
    <x v="0"/>
  </r>
  <r>
    <s v="14/1488/FUL"/>
    <x v="2"/>
    <x v="0"/>
    <s v="Inland Revenue_x000d_ Ruskin Avenue _x000d_Kew_x000d__x000d_"/>
    <s v="Erection of 4 blocks containing 170 no. 1, 2 and 3 bedroom apartments (including 27 affordable housing 16%) and a GP surgery with associated semi-basement car and cycle parking, open space, play space, landscaping and new access arrangements."/>
    <d v="2015-08-02T00:00:00"/>
    <d v="2018-07-31T00:00:00"/>
    <x v="1"/>
    <x v="2"/>
    <m/>
    <x v="0"/>
    <n v="519650"/>
    <n v="177074"/>
    <m/>
    <m/>
    <m/>
    <m/>
    <m/>
    <m/>
    <m/>
    <m/>
    <n v="0"/>
    <m/>
    <n v="1"/>
    <n v="4"/>
    <m/>
    <m/>
    <m/>
    <m/>
    <m/>
    <n v="5"/>
    <n v="0"/>
    <n v="1"/>
    <n v="4"/>
    <n v="0"/>
    <n v="0"/>
    <n v="0"/>
    <n v="0"/>
    <n v="0"/>
    <n v="5"/>
    <x v="0"/>
    <n v="0"/>
    <n v="5"/>
    <n v="0"/>
    <n v="0"/>
    <n v="0"/>
    <n v="0"/>
    <n v="0"/>
    <x v="0"/>
    <n v="0"/>
    <n v="0"/>
    <n v="0"/>
    <n v="0"/>
    <n v="0"/>
    <x v="15"/>
    <m/>
    <x v="1"/>
    <x v="0"/>
    <x v="0"/>
  </r>
  <r>
    <s v="14/1600/FUL"/>
    <x v="3"/>
    <x v="0"/>
    <s v="186 - 188 Stanley Road_x000d_Teddington_x000d_TW11 8UE_x000d_"/>
    <s v="New one bed flat at first floor level to the rear of 186 Stanley Road."/>
    <m/>
    <d v="2018-03-01T00:00:00"/>
    <x v="0"/>
    <x v="0"/>
    <m/>
    <x v="0"/>
    <n v="515122"/>
    <n v="171593"/>
    <m/>
    <m/>
    <m/>
    <m/>
    <m/>
    <m/>
    <m/>
    <m/>
    <n v="0"/>
    <m/>
    <n v="1"/>
    <m/>
    <m/>
    <m/>
    <m/>
    <m/>
    <m/>
    <n v="1"/>
    <n v="0"/>
    <n v="1"/>
    <n v="0"/>
    <n v="0"/>
    <n v="0"/>
    <n v="0"/>
    <n v="0"/>
    <n v="0"/>
    <n v="1"/>
    <x v="0"/>
    <n v="1"/>
    <n v="0"/>
    <n v="0"/>
    <n v="0"/>
    <n v="0"/>
    <n v="0"/>
    <n v="0"/>
    <x v="0"/>
    <n v="0"/>
    <n v="0"/>
    <n v="0"/>
    <n v="0"/>
    <n v="0"/>
    <x v="9"/>
    <m/>
    <x v="6"/>
    <x v="0"/>
    <x v="0"/>
  </r>
  <r>
    <s v="14/1619/FUL"/>
    <x v="0"/>
    <x v="0"/>
    <s v="Rear Of 70 To 74_x000d_Station Road_x000d_Hampton_x000d__x000d_"/>
    <s v="Change of use and conversion of the existing ground floor single-storey rear extension from ancillary retail (Class A1) use to a two bedroom flat (Class C3) together with changes to the fenestration and the provision of associated private amenity spa"/>
    <m/>
    <d v="2017-04-01T00:00:00"/>
    <x v="0"/>
    <x v="0"/>
    <m/>
    <x v="0"/>
    <n v="513725"/>
    <n v="169715"/>
    <m/>
    <m/>
    <m/>
    <m/>
    <m/>
    <m/>
    <m/>
    <m/>
    <n v="0"/>
    <m/>
    <m/>
    <n v="1"/>
    <m/>
    <m/>
    <m/>
    <m/>
    <m/>
    <n v="1"/>
    <n v="0"/>
    <n v="0"/>
    <n v="1"/>
    <n v="0"/>
    <n v="0"/>
    <n v="0"/>
    <n v="0"/>
    <n v="0"/>
    <n v="1"/>
    <x v="0"/>
    <n v="1"/>
    <n v="0"/>
    <n v="0"/>
    <n v="0"/>
    <n v="0"/>
    <n v="0"/>
    <n v="0"/>
    <x v="0"/>
    <n v="0"/>
    <n v="0"/>
    <n v="0"/>
    <n v="0"/>
    <n v="0"/>
    <x v="0"/>
    <m/>
    <x v="0"/>
    <x v="0"/>
    <x v="0"/>
  </r>
  <r>
    <s v="14/1663/FUL"/>
    <x v="2"/>
    <x v="0"/>
    <s v="401 Chertsey Road_x000d_Twickenham_x000d_TW2 6LS"/>
    <s v="Construction of single storey 4 bed building for use as additional assisted living care facility in the grounds of an existing care facility."/>
    <d v="2017-04-01T00:00:00"/>
    <d v="2017-12-01T00:00:00"/>
    <x v="0"/>
    <x v="0"/>
    <m/>
    <x v="0"/>
    <n v="514477"/>
    <n v="173472"/>
    <m/>
    <m/>
    <m/>
    <m/>
    <m/>
    <m/>
    <m/>
    <m/>
    <n v="0"/>
    <m/>
    <n v="0"/>
    <m/>
    <m/>
    <m/>
    <m/>
    <m/>
    <m/>
    <n v="0"/>
    <n v="0"/>
    <n v="0"/>
    <n v="0"/>
    <n v="0"/>
    <n v="0"/>
    <n v="0"/>
    <n v="0"/>
    <n v="0"/>
    <n v="0"/>
    <x v="0"/>
    <n v="0"/>
    <n v="0"/>
    <n v="0"/>
    <n v="0"/>
    <n v="0"/>
    <n v="0"/>
    <n v="0"/>
    <x v="0"/>
    <n v="0"/>
    <n v="0"/>
    <n v="0"/>
    <n v="0"/>
    <n v="0"/>
    <x v="1"/>
    <m/>
    <x v="1"/>
    <x v="0"/>
    <x v="0"/>
  </r>
  <r>
    <s v="14/1683/FUL"/>
    <x v="2"/>
    <x v="0"/>
    <s v="14 St Leonards Road_x000d_East Sheen_x000d_London_x000d_SW14 7LY"/>
    <s v="Demolition of mechanic workshop and construction of a new two storey building comprising a two bedroom maisonette at first floor and roof level and ground floor office (revised description)."/>
    <m/>
    <m/>
    <x v="2"/>
    <x v="0"/>
    <m/>
    <x v="1"/>
    <n v="520452"/>
    <n v="175621"/>
    <m/>
    <m/>
    <m/>
    <m/>
    <m/>
    <m/>
    <m/>
    <m/>
    <n v="0"/>
    <m/>
    <m/>
    <n v="1"/>
    <m/>
    <m/>
    <m/>
    <m/>
    <m/>
    <n v="1"/>
    <n v="0"/>
    <n v="0"/>
    <n v="1"/>
    <n v="0"/>
    <n v="0"/>
    <n v="0"/>
    <n v="0"/>
    <n v="0"/>
    <n v="1"/>
    <x v="0"/>
    <n v="0"/>
    <n v="0"/>
    <n v="1"/>
    <n v="0"/>
    <n v="0"/>
    <n v="0"/>
    <n v="0"/>
    <x v="0"/>
    <n v="0"/>
    <n v="0"/>
    <n v="0"/>
    <n v="0"/>
    <n v="0"/>
    <x v="13"/>
    <m/>
    <x v="1"/>
    <x v="0"/>
    <x v="0"/>
  </r>
  <r>
    <s v="14/1717/P3JPA"/>
    <x v="0"/>
    <x v="1"/>
    <s v="37-39 Kew Foot Road_x000d_Richmond_x000d_TW9 2SS_x000d_"/>
    <s v="Change of use from offices (B1) to 20 no. residential (C3) flats comprising 1 studio, 10 x 1 bed and 9 x 2 bed."/>
    <m/>
    <m/>
    <x v="2"/>
    <x v="0"/>
    <n v="20"/>
    <x v="1"/>
    <n v="518111"/>
    <n v="175489"/>
    <m/>
    <m/>
    <m/>
    <m/>
    <m/>
    <m/>
    <m/>
    <m/>
    <n v="0"/>
    <m/>
    <m/>
    <m/>
    <m/>
    <m/>
    <m/>
    <m/>
    <m/>
    <n v="0"/>
    <n v="0"/>
    <n v="0"/>
    <n v="0"/>
    <n v="0"/>
    <n v="0"/>
    <n v="0"/>
    <n v="0"/>
    <n v="0"/>
    <n v="20"/>
    <x v="0"/>
    <n v="0"/>
    <n v="0"/>
    <n v="0"/>
    <n v="0"/>
    <n v="6.666666666666667"/>
    <n v="6.666666666666667"/>
    <n v="6.666666666666667"/>
    <x v="0"/>
    <n v="0"/>
    <n v="0"/>
    <n v="0"/>
    <n v="0"/>
    <n v="0"/>
    <x v="8"/>
    <m/>
    <x v="7"/>
    <x v="0"/>
    <x v="0"/>
  </r>
  <r>
    <s v="14/1742/P3JPA"/>
    <x v="0"/>
    <x v="1"/>
    <s v="63 - 67 High Street_x000d_Teddington_x000d__x000d_"/>
    <s v="Change of use from B1 office use to C3 residential use (3 x 2, 1 x 3 bed units)"/>
    <m/>
    <m/>
    <x v="2"/>
    <x v="0"/>
    <n v="3"/>
    <x v="0"/>
    <n v="516147"/>
    <n v="171142"/>
    <m/>
    <m/>
    <m/>
    <m/>
    <m/>
    <m/>
    <m/>
    <m/>
    <n v="0"/>
    <m/>
    <m/>
    <m/>
    <m/>
    <m/>
    <m/>
    <m/>
    <m/>
    <n v="0"/>
    <n v="0"/>
    <n v="0"/>
    <n v="0"/>
    <n v="0"/>
    <n v="0"/>
    <n v="0"/>
    <n v="0"/>
    <n v="0"/>
    <n v="3"/>
    <x v="0"/>
    <n v="0"/>
    <n v="0"/>
    <n v="1.5"/>
    <n v="1.5"/>
    <n v="0"/>
    <n v="0"/>
    <n v="0"/>
    <x v="1"/>
    <n v="0"/>
    <n v="0"/>
    <n v="0"/>
    <n v="0"/>
    <n v="0"/>
    <x v="6"/>
    <m/>
    <x v="1"/>
    <x v="2"/>
    <x v="0"/>
  </r>
  <r>
    <s v="14/1865/FUL"/>
    <x v="3"/>
    <x v="0"/>
    <s v="211 Staines Road_x000d_Twickenham_x000d_TW2 5AY"/>
    <s v="Demolition of existing single storey side extension and detached garage to rear, alterations and erection of a new two-storey dwelling (including basement and accommodation within roof) adjoining No.211 Staines Road with associated landscaping and pa"/>
    <d v="2017-03-01T00:00:00"/>
    <d v="2018-06-01T00:00:00"/>
    <x v="1"/>
    <x v="0"/>
    <m/>
    <x v="0"/>
    <n v="514566"/>
    <n v="172678"/>
    <m/>
    <m/>
    <m/>
    <m/>
    <n v="1"/>
    <m/>
    <m/>
    <m/>
    <n v="1"/>
    <m/>
    <m/>
    <m/>
    <n v="2"/>
    <m/>
    <m/>
    <m/>
    <m/>
    <n v="2"/>
    <n v="0"/>
    <n v="0"/>
    <n v="0"/>
    <n v="2"/>
    <n v="-1"/>
    <n v="0"/>
    <n v="0"/>
    <n v="0"/>
    <n v="1"/>
    <x v="0"/>
    <n v="0"/>
    <n v="1"/>
    <n v="0"/>
    <n v="0"/>
    <n v="0"/>
    <n v="0"/>
    <n v="0"/>
    <x v="0"/>
    <n v="0"/>
    <n v="0"/>
    <n v="0"/>
    <n v="0"/>
    <n v="0"/>
    <x v="3"/>
    <m/>
    <x v="1"/>
    <x v="0"/>
    <x v="0"/>
  </r>
  <r>
    <s v="14/1898/P3JPA"/>
    <x v="0"/>
    <x v="1"/>
    <s v="60 Glentham Road_x000d_Barnes_x000d_London_x000d_SW13 9JJ_x000d_"/>
    <s v="Conversion of first floor to two flats."/>
    <m/>
    <m/>
    <x v="2"/>
    <x v="0"/>
    <n v="2"/>
    <x v="0"/>
    <n v="522553"/>
    <n v="177889"/>
    <m/>
    <m/>
    <m/>
    <m/>
    <m/>
    <m/>
    <m/>
    <m/>
    <n v="0"/>
    <m/>
    <m/>
    <m/>
    <m/>
    <m/>
    <m/>
    <m/>
    <m/>
    <n v="0"/>
    <n v="0"/>
    <n v="0"/>
    <n v="0"/>
    <n v="0"/>
    <n v="0"/>
    <n v="0"/>
    <n v="0"/>
    <n v="0"/>
    <n v="2"/>
    <x v="0"/>
    <n v="0"/>
    <n v="0"/>
    <n v="1"/>
    <n v="1"/>
    <n v="0"/>
    <n v="0"/>
    <n v="0"/>
    <x v="0"/>
    <n v="0"/>
    <n v="0"/>
    <n v="0"/>
    <n v="0"/>
    <n v="0"/>
    <x v="5"/>
    <m/>
    <x v="1"/>
    <x v="0"/>
    <x v="0"/>
  </r>
  <r>
    <s v="14/1969/P3JPA"/>
    <x v="0"/>
    <x v="1"/>
    <s v="Burgoine Quay_x000d_8 Lower Teddington Road_x000d_Hampton Wick_x000d_Kingston Upon Thames_x000d_KT1 4ER_x000d_"/>
    <s v="Change of use of 3 upper floors from B1 office use to C3 residential use (16 residential units)"/>
    <m/>
    <m/>
    <x v="2"/>
    <x v="0"/>
    <n v="16"/>
    <x v="0"/>
    <n v="517676"/>
    <n v="169704"/>
    <m/>
    <m/>
    <m/>
    <m/>
    <m/>
    <m/>
    <m/>
    <m/>
    <n v="0"/>
    <m/>
    <m/>
    <m/>
    <m/>
    <m/>
    <m/>
    <m/>
    <m/>
    <n v="0"/>
    <n v="0"/>
    <n v="0"/>
    <n v="0"/>
    <n v="0"/>
    <n v="0"/>
    <n v="0"/>
    <n v="0"/>
    <n v="0"/>
    <n v="16"/>
    <x v="0"/>
    <n v="0"/>
    <n v="0"/>
    <n v="0"/>
    <n v="0"/>
    <n v="5.333333333333333"/>
    <n v="5.333333333333333"/>
    <n v="5.333333333333333"/>
    <x v="1"/>
    <n v="0"/>
    <n v="0"/>
    <n v="0"/>
    <n v="0"/>
    <n v="0"/>
    <x v="10"/>
    <m/>
    <x v="1"/>
    <x v="0"/>
    <x v="1"/>
  </r>
  <r>
    <s v="14/2011/P3JPA"/>
    <x v="0"/>
    <x v="1"/>
    <s v="Second Floor_x000d_34 York Street_x000d_Twickenham_x000d_TW1 3LJ_x000d_"/>
    <s v="Change of use of 2nd floor from B1 (offices) to C3 (residential) comprising 1 x 1 bedroom flat"/>
    <d v="2017-06-02T00:00:00"/>
    <d v="2017-09-07T00:00:00"/>
    <x v="0"/>
    <x v="0"/>
    <n v="1"/>
    <x v="0"/>
    <n v="516358"/>
    <n v="173374"/>
    <m/>
    <m/>
    <m/>
    <m/>
    <m/>
    <m/>
    <m/>
    <m/>
    <n v="0"/>
    <m/>
    <n v="1"/>
    <m/>
    <m/>
    <m/>
    <m/>
    <m/>
    <m/>
    <n v="1"/>
    <n v="0"/>
    <n v="1"/>
    <n v="0"/>
    <n v="0"/>
    <n v="0"/>
    <n v="0"/>
    <n v="0"/>
    <n v="0"/>
    <n v="1"/>
    <x v="0"/>
    <n v="1"/>
    <n v="0"/>
    <n v="0"/>
    <n v="0"/>
    <n v="0"/>
    <n v="0"/>
    <n v="0"/>
    <x v="0"/>
    <n v="0"/>
    <n v="0"/>
    <n v="0"/>
    <n v="0"/>
    <n v="0"/>
    <x v="11"/>
    <m/>
    <x v="1"/>
    <x v="1"/>
    <x v="0"/>
  </r>
  <r>
    <s v="14/2113/P3JPA"/>
    <x v="0"/>
    <x v="1"/>
    <s v="107 Hampton Road_x000d_Hampton Hill_x000d_Hampton_x000d_TW12 1JQ_x000d_"/>
    <s v="Change of use from B1 office use to C3 residential (2 x 1 bed units)"/>
    <d v="2016-03-01T00:00:00"/>
    <d v="2017-07-24T00:00:00"/>
    <x v="0"/>
    <x v="0"/>
    <n v="2"/>
    <x v="0"/>
    <n v="514706"/>
    <n v="171221"/>
    <m/>
    <m/>
    <m/>
    <m/>
    <m/>
    <m/>
    <m/>
    <m/>
    <n v="0"/>
    <m/>
    <n v="2"/>
    <m/>
    <m/>
    <m/>
    <m/>
    <m/>
    <m/>
    <n v="2"/>
    <n v="0"/>
    <n v="2"/>
    <n v="0"/>
    <n v="0"/>
    <n v="0"/>
    <n v="0"/>
    <n v="0"/>
    <n v="0"/>
    <n v="2"/>
    <x v="0"/>
    <n v="2"/>
    <n v="0"/>
    <n v="0"/>
    <n v="0"/>
    <n v="0"/>
    <n v="0"/>
    <n v="0"/>
    <x v="0"/>
    <n v="0"/>
    <n v="0"/>
    <n v="0"/>
    <n v="0"/>
    <n v="0"/>
    <x v="9"/>
    <m/>
    <x v="1"/>
    <x v="0"/>
    <x v="0"/>
  </r>
  <r>
    <s v="14/2252/FUL"/>
    <x v="2"/>
    <x v="0"/>
    <s v="9 Bell Lane_x000d_Twickenham_x000d__x000d_"/>
    <s v="Construction of new 3 storey house plus basement"/>
    <d v="2015-08-01T00:00:00"/>
    <d v="2017-11-03T00:00:00"/>
    <x v="0"/>
    <x v="0"/>
    <m/>
    <x v="0"/>
    <n v="516351"/>
    <n v="173277"/>
    <m/>
    <m/>
    <m/>
    <m/>
    <m/>
    <m/>
    <m/>
    <m/>
    <n v="0"/>
    <m/>
    <m/>
    <m/>
    <n v="1"/>
    <m/>
    <m/>
    <m/>
    <m/>
    <n v="1"/>
    <n v="0"/>
    <n v="0"/>
    <n v="0"/>
    <n v="1"/>
    <n v="0"/>
    <n v="0"/>
    <n v="0"/>
    <n v="0"/>
    <n v="1"/>
    <x v="0"/>
    <n v="1"/>
    <n v="0"/>
    <n v="0"/>
    <n v="0"/>
    <n v="0"/>
    <n v="0"/>
    <n v="0"/>
    <x v="0"/>
    <n v="0"/>
    <n v="0"/>
    <n v="0"/>
    <n v="0"/>
    <n v="0"/>
    <x v="11"/>
    <m/>
    <x v="1"/>
    <x v="1"/>
    <x v="0"/>
  </r>
  <r>
    <s v="14/2257/FUL"/>
    <x v="4"/>
    <x v="0"/>
    <s v="310 Nelson Road_x000d_Twickenham_x000d_TW2 7AJ_x000d_"/>
    <s v="Partial rebuild and refurbishment of existing building and erection of two-storey side / rear extension with 3No. rear dormers to facilitate the formation of a mixed use building comprising a ground floor retail shop unit (A1 Use Class) and 4 No. 1-b"/>
    <d v="2016-06-01T00:00:00"/>
    <m/>
    <x v="1"/>
    <x v="0"/>
    <m/>
    <x v="0"/>
    <n v="513482"/>
    <n v="173963"/>
    <m/>
    <m/>
    <n v="1"/>
    <m/>
    <m/>
    <m/>
    <m/>
    <m/>
    <n v="1"/>
    <m/>
    <n v="4"/>
    <m/>
    <m/>
    <m/>
    <m/>
    <m/>
    <m/>
    <n v="4"/>
    <n v="0"/>
    <n v="4"/>
    <n v="-1"/>
    <n v="0"/>
    <n v="0"/>
    <n v="0"/>
    <n v="0"/>
    <n v="0"/>
    <n v="3"/>
    <x v="0"/>
    <n v="0"/>
    <n v="1.5"/>
    <n v="1.5"/>
    <n v="0"/>
    <n v="0"/>
    <n v="0"/>
    <n v="0"/>
    <x v="1"/>
    <n v="0"/>
    <n v="0"/>
    <n v="0"/>
    <n v="0"/>
    <n v="0"/>
    <x v="1"/>
    <m/>
    <x v="1"/>
    <x v="0"/>
    <x v="0"/>
  </r>
  <r>
    <s v="14/2447/FUL"/>
    <x v="0"/>
    <x v="0"/>
    <s v="18A Hill Street_x000d_Richmond_x000d_TW9 1TN_x000d_"/>
    <s v="Change of use of first and second floors from beauty salon (Class D1) to 2 no. residential flats (within Class C3)."/>
    <m/>
    <d v="2018-03-21T00:00:00"/>
    <x v="0"/>
    <x v="0"/>
    <m/>
    <x v="0"/>
    <n v="517792"/>
    <n v="174717"/>
    <m/>
    <m/>
    <m/>
    <m/>
    <m/>
    <m/>
    <m/>
    <m/>
    <n v="0"/>
    <m/>
    <n v="2"/>
    <m/>
    <m/>
    <m/>
    <m/>
    <m/>
    <m/>
    <n v="2"/>
    <n v="0"/>
    <n v="2"/>
    <n v="0"/>
    <n v="0"/>
    <n v="0"/>
    <n v="0"/>
    <n v="0"/>
    <n v="0"/>
    <n v="2"/>
    <x v="0"/>
    <n v="2"/>
    <n v="0"/>
    <n v="0"/>
    <n v="0"/>
    <n v="0"/>
    <n v="0"/>
    <n v="0"/>
    <x v="0"/>
    <n v="0"/>
    <n v="0"/>
    <n v="0"/>
    <n v="0"/>
    <n v="0"/>
    <x v="12"/>
    <m/>
    <x v="1"/>
    <x v="4"/>
    <x v="0"/>
  </r>
  <r>
    <s v="14/2490/FUL"/>
    <x v="2"/>
    <x v="0"/>
    <s v="29 Charles Street_x000d_Barnes_x000d_London_x000d__x000d_"/>
    <s v="Demolition of existing lock up garages and car repair garage and redevelopment to provide five dwellings (four houses on ground and basement level and one first floor flat) and 148 sqm of office (B1) accommodation, with associated parking and landsca"/>
    <d v="2017-04-01T00:00:00"/>
    <m/>
    <x v="1"/>
    <x v="0"/>
    <m/>
    <x v="0"/>
    <n v="521356"/>
    <n v="176060"/>
    <m/>
    <m/>
    <m/>
    <m/>
    <m/>
    <m/>
    <m/>
    <m/>
    <n v="0"/>
    <m/>
    <n v="1"/>
    <n v="3"/>
    <n v="1"/>
    <m/>
    <m/>
    <m/>
    <m/>
    <n v="5"/>
    <n v="0"/>
    <n v="1"/>
    <n v="3"/>
    <n v="1"/>
    <n v="0"/>
    <n v="0"/>
    <n v="0"/>
    <n v="0"/>
    <n v="5"/>
    <x v="0"/>
    <n v="0"/>
    <n v="2.5"/>
    <n v="2.5"/>
    <n v="0"/>
    <n v="0"/>
    <n v="0"/>
    <n v="0"/>
    <x v="1"/>
    <n v="0"/>
    <n v="0"/>
    <n v="0"/>
    <n v="0"/>
    <n v="0"/>
    <x v="16"/>
    <m/>
    <x v="1"/>
    <x v="0"/>
    <x v="0"/>
  </r>
  <r>
    <s v="14/2505/P3JPA"/>
    <x v="0"/>
    <x v="1"/>
    <s v="18A Hill Street_x000d_Richmond_x000d_TW9 1TN_x000d_"/>
    <s v="Change of use of third floor from office (B1a) to residential (C3) comprising 1 x 1 bed flat"/>
    <d v="2017-06-13T00:00:00"/>
    <d v="2018-03-21T00:00:00"/>
    <x v="0"/>
    <x v="0"/>
    <n v="1"/>
    <x v="0"/>
    <n v="517792"/>
    <n v="174717"/>
    <m/>
    <m/>
    <m/>
    <m/>
    <m/>
    <m/>
    <m/>
    <m/>
    <n v="0"/>
    <m/>
    <n v="1"/>
    <m/>
    <m/>
    <m/>
    <m/>
    <m/>
    <m/>
    <n v="1"/>
    <n v="0"/>
    <n v="1"/>
    <n v="0"/>
    <n v="0"/>
    <n v="0"/>
    <n v="0"/>
    <n v="0"/>
    <n v="0"/>
    <n v="1"/>
    <x v="0"/>
    <n v="1"/>
    <n v="0"/>
    <n v="0"/>
    <n v="0"/>
    <n v="0"/>
    <n v="0"/>
    <n v="0"/>
    <x v="0"/>
    <n v="0"/>
    <n v="0"/>
    <n v="0"/>
    <n v="0"/>
    <n v="0"/>
    <x v="12"/>
    <m/>
    <x v="1"/>
    <x v="4"/>
    <x v="0"/>
  </r>
  <r>
    <s v="14/2543/FUL"/>
    <x v="0"/>
    <x v="0"/>
    <s v="305 Sandycombe Road_x000d_Richmond_x000d_TW9 3NA_x000d_"/>
    <s v="Change of use of the ground floor of the building from Estate Agents (Use Class A2) to a residential flat (Use Class C3) with rear infill extension, the conversion of the upper floor self-contained maisonette to two self-contained flats (one on each"/>
    <d v="2016-02-01T00:00:00"/>
    <m/>
    <x v="1"/>
    <x v="0"/>
    <m/>
    <x v="0"/>
    <n v="519109"/>
    <n v="176524"/>
    <m/>
    <n v="2"/>
    <m/>
    <m/>
    <m/>
    <m/>
    <m/>
    <m/>
    <n v="2"/>
    <m/>
    <n v="1"/>
    <n v="2"/>
    <n v="1"/>
    <m/>
    <m/>
    <m/>
    <m/>
    <n v="4"/>
    <n v="0"/>
    <n v="-1"/>
    <n v="2"/>
    <n v="1"/>
    <n v="0"/>
    <n v="0"/>
    <n v="0"/>
    <n v="0"/>
    <n v="2"/>
    <x v="0"/>
    <n v="0"/>
    <n v="2"/>
    <n v="0"/>
    <n v="0"/>
    <n v="0"/>
    <n v="0"/>
    <n v="0"/>
    <x v="0"/>
    <n v="0"/>
    <n v="0"/>
    <n v="0"/>
    <n v="0"/>
    <n v="0"/>
    <x v="15"/>
    <m/>
    <x v="1"/>
    <x v="0"/>
    <x v="0"/>
  </r>
  <r>
    <s v="14/2578/FUL"/>
    <x v="2"/>
    <x v="0"/>
    <s v="Land North Of Mill Farm Business Park_x000d_Millfield Road_x000d_Whitton_x000d__x000d_"/>
    <s v="Erection of five houses and nineteen flats together with amenity space and car parking (100% Affordable)."/>
    <d v="2015-12-01T00:00:00"/>
    <d v="2017-08-04T00:00:00"/>
    <x v="0"/>
    <x v="1"/>
    <m/>
    <x v="0"/>
    <n v="512288"/>
    <n v="173490"/>
    <m/>
    <m/>
    <m/>
    <m/>
    <m/>
    <m/>
    <m/>
    <m/>
    <n v="0"/>
    <m/>
    <n v="3"/>
    <n v="17"/>
    <n v="4"/>
    <m/>
    <m/>
    <m/>
    <m/>
    <n v="24"/>
    <n v="0"/>
    <n v="3"/>
    <n v="17"/>
    <n v="4"/>
    <n v="0"/>
    <n v="0"/>
    <n v="0"/>
    <n v="0"/>
    <n v="24"/>
    <x v="1"/>
    <n v="24"/>
    <n v="0"/>
    <n v="0"/>
    <n v="0"/>
    <n v="0"/>
    <n v="0"/>
    <n v="0"/>
    <x v="0"/>
    <n v="0"/>
    <n v="0"/>
    <n v="0"/>
    <n v="0"/>
    <n v="0"/>
    <x v="1"/>
    <m/>
    <x v="1"/>
    <x v="0"/>
    <x v="0"/>
  </r>
  <r>
    <s v="14/2687/FUL"/>
    <x v="1"/>
    <x v="0"/>
    <s v="6 Cambrian Road_x000d_Richmond_x000d__x000d_"/>
    <s v="Reversion from two flats into one single 4 bed dwellinghouse and addition of solar panels"/>
    <m/>
    <d v="2018-07-31T00:00:00"/>
    <x v="1"/>
    <x v="0"/>
    <m/>
    <x v="0"/>
    <n v="518693"/>
    <n v="174117"/>
    <m/>
    <n v="1"/>
    <n v="1"/>
    <m/>
    <m/>
    <m/>
    <m/>
    <m/>
    <n v="2"/>
    <m/>
    <m/>
    <m/>
    <m/>
    <n v="1"/>
    <m/>
    <m/>
    <m/>
    <n v="1"/>
    <n v="0"/>
    <n v="-1"/>
    <n v="-1"/>
    <n v="0"/>
    <n v="1"/>
    <n v="0"/>
    <n v="0"/>
    <n v="0"/>
    <n v="-1"/>
    <x v="0"/>
    <n v="0"/>
    <n v="-1"/>
    <n v="0"/>
    <n v="0"/>
    <n v="0"/>
    <n v="0"/>
    <n v="0"/>
    <x v="0"/>
    <n v="0"/>
    <n v="0"/>
    <n v="0"/>
    <n v="0"/>
    <n v="0"/>
    <x v="12"/>
    <m/>
    <x v="1"/>
    <x v="0"/>
    <x v="0"/>
  </r>
  <r>
    <s v="14/2704/FUL"/>
    <x v="2"/>
    <x v="0"/>
    <s v="2 - 4 Princes Road_x000d_Kew_x000d__x000d_"/>
    <s v="Demolition of 2 existing semi-detached houses and erection of 2 new energy efficient semi-detached houses with basements."/>
    <d v="2016-04-01T00:00:00"/>
    <d v="2017-08-31T00:00:00"/>
    <x v="0"/>
    <x v="0"/>
    <m/>
    <x v="0"/>
    <n v="518921"/>
    <n v="176949"/>
    <m/>
    <m/>
    <m/>
    <n v="2"/>
    <m/>
    <m/>
    <m/>
    <m/>
    <n v="2"/>
    <m/>
    <m/>
    <m/>
    <m/>
    <n v="2"/>
    <m/>
    <m/>
    <m/>
    <n v="2"/>
    <n v="0"/>
    <n v="0"/>
    <n v="0"/>
    <n v="-2"/>
    <n v="2"/>
    <n v="0"/>
    <n v="0"/>
    <n v="0"/>
    <n v="0"/>
    <x v="0"/>
    <n v="0"/>
    <n v="0"/>
    <n v="0"/>
    <n v="0"/>
    <n v="0"/>
    <n v="0"/>
    <n v="0"/>
    <x v="0"/>
    <n v="0"/>
    <n v="0"/>
    <n v="0"/>
    <n v="0"/>
    <n v="0"/>
    <x v="15"/>
    <m/>
    <x v="1"/>
    <x v="0"/>
    <x v="0"/>
  </r>
  <r>
    <s v="14/2735/FUL"/>
    <x v="2"/>
    <x v="0"/>
    <s v="67 High Street_x000d_Hampton_x000d_TW12 2SX_x000d_"/>
    <s v="New build detached house to rear, new garages within current large garden plot of 67 High St Hampton, new car access alongside existing house and demolition of single storey garage."/>
    <d v="2016-01-14T00:00:00"/>
    <d v="2017-06-23T00:00:00"/>
    <x v="0"/>
    <x v="0"/>
    <m/>
    <x v="0"/>
    <n v="514203"/>
    <n v="169867"/>
    <m/>
    <m/>
    <m/>
    <m/>
    <m/>
    <m/>
    <m/>
    <m/>
    <n v="0"/>
    <m/>
    <m/>
    <m/>
    <m/>
    <n v="1"/>
    <m/>
    <m/>
    <m/>
    <n v="1"/>
    <n v="0"/>
    <n v="0"/>
    <n v="0"/>
    <n v="0"/>
    <n v="1"/>
    <n v="0"/>
    <n v="0"/>
    <n v="0"/>
    <n v="1"/>
    <x v="0"/>
    <n v="1"/>
    <n v="0"/>
    <n v="0"/>
    <n v="0"/>
    <n v="0"/>
    <n v="0"/>
    <n v="0"/>
    <x v="0"/>
    <n v="0"/>
    <n v="0"/>
    <n v="0"/>
    <n v="0"/>
    <n v="0"/>
    <x v="0"/>
    <m/>
    <x v="1"/>
    <x v="0"/>
    <x v="0"/>
  </r>
  <r>
    <s v="14/2736/FUL"/>
    <x v="2"/>
    <x v="0"/>
    <s v="40 Wellington Road_x000d_Hampton_x000d_TW12 1JT_x000d_"/>
    <s v="Demolition and the replacement of an existing bungalow with a single family dwelling."/>
    <d v="2017-01-01T00:00:00"/>
    <d v="2018-08-31T00:00:00"/>
    <x v="1"/>
    <x v="0"/>
    <m/>
    <x v="0"/>
    <n v="514662"/>
    <n v="171639"/>
    <m/>
    <m/>
    <m/>
    <n v="1"/>
    <m/>
    <m/>
    <m/>
    <m/>
    <n v="1"/>
    <m/>
    <m/>
    <m/>
    <m/>
    <n v="1"/>
    <m/>
    <m/>
    <m/>
    <n v="1"/>
    <n v="0"/>
    <n v="0"/>
    <n v="0"/>
    <n v="-1"/>
    <n v="1"/>
    <n v="0"/>
    <n v="0"/>
    <n v="0"/>
    <n v="0"/>
    <x v="0"/>
    <n v="0"/>
    <n v="0"/>
    <n v="0"/>
    <n v="0"/>
    <n v="0"/>
    <n v="0"/>
    <n v="0"/>
    <x v="0"/>
    <n v="0"/>
    <n v="0"/>
    <n v="0"/>
    <n v="0"/>
    <n v="0"/>
    <x v="9"/>
    <m/>
    <x v="1"/>
    <x v="0"/>
    <x v="0"/>
  </r>
  <r>
    <s v="14/2797/P3JPA"/>
    <x v="0"/>
    <x v="1"/>
    <s v="Crane Mews_x000d_32 Gould Road_x000d_Twickenham_x000d__x000d_"/>
    <s v="Proposed change of use of part of an existing two storey office block (B1a Use Class) to Residential (C3 Use Class) creating 6 No.flats (comprising 1 x 1-bed unit and 5 x 2-bed units)."/>
    <d v="2017-06-30T00:00:00"/>
    <m/>
    <x v="1"/>
    <x v="0"/>
    <n v="6"/>
    <x v="0"/>
    <n v="515206"/>
    <n v="173341"/>
    <m/>
    <m/>
    <m/>
    <m/>
    <m/>
    <m/>
    <m/>
    <m/>
    <n v="0"/>
    <m/>
    <m/>
    <m/>
    <m/>
    <m/>
    <m/>
    <m/>
    <m/>
    <n v="0"/>
    <n v="0"/>
    <n v="0"/>
    <n v="0"/>
    <n v="0"/>
    <n v="0"/>
    <n v="0"/>
    <n v="0"/>
    <n v="0"/>
    <n v="6"/>
    <x v="0"/>
    <n v="0"/>
    <n v="6"/>
    <n v="0"/>
    <n v="0"/>
    <n v="0"/>
    <n v="0"/>
    <n v="0"/>
    <x v="0"/>
    <n v="0"/>
    <n v="0"/>
    <n v="0"/>
    <n v="0"/>
    <n v="0"/>
    <x v="4"/>
    <m/>
    <x v="1"/>
    <x v="0"/>
    <x v="0"/>
  </r>
  <r>
    <s v="14/3011/FUL"/>
    <x v="0"/>
    <x v="0"/>
    <s v="2 Broad Street_x000d_Teddington_x000d_TW11 8RF_x000d_"/>
    <s v="Refurbishment and remodelling of the existing dry cleaners (Use Class A1: Shops)  and workshop (Use Class B1c: light industrial) including infill extensions and alterations, conversion of seven x one self-contained flats to six residential flats (com"/>
    <d v="2018-04-04T00:00:00"/>
    <m/>
    <x v="2"/>
    <x v="0"/>
    <m/>
    <x v="0"/>
    <n v="515537"/>
    <n v="170973"/>
    <m/>
    <n v="1"/>
    <m/>
    <m/>
    <m/>
    <m/>
    <m/>
    <m/>
    <n v="1"/>
    <m/>
    <n v="2"/>
    <n v="4"/>
    <m/>
    <m/>
    <m/>
    <m/>
    <m/>
    <n v="6"/>
    <n v="0"/>
    <n v="1"/>
    <n v="4"/>
    <n v="0"/>
    <n v="0"/>
    <n v="0"/>
    <n v="0"/>
    <n v="0"/>
    <n v="5"/>
    <x v="0"/>
    <n v="0"/>
    <n v="2.5"/>
    <n v="2.5"/>
    <n v="0"/>
    <n v="0"/>
    <n v="0"/>
    <n v="0"/>
    <x v="1"/>
    <n v="0"/>
    <n v="0"/>
    <n v="0"/>
    <n v="0"/>
    <n v="0"/>
    <x v="6"/>
    <m/>
    <x v="1"/>
    <x v="2"/>
    <x v="0"/>
  </r>
  <r>
    <s v="14/3027/P3JPA"/>
    <x v="0"/>
    <x v="1"/>
    <s v="Barnes Police Station_x000d_92 - 102 Station Road_x000d_Barnes_x000d_London_x000d_SW13 0NG_x000d_"/>
    <s v="Change of use from office building (use class B1a) to residential use (use class C3)."/>
    <d v="2016-03-01T00:00:00"/>
    <d v="2018-11-01T00:00:00"/>
    <x v="1"/>
    <x v="0"/>
    <n v="7"/>
    <x v="0"/>
    <n v="521980"/>
    <n v="176064"/>
    <m/>
    <m/>
    <m/>
    <m/>
    <m/>
    <m/>
    <m/>
    <m/>
    <n v="0"/>
    <m/>
    <m/>
    <m/>
    <m/>
    <m/>
    <m/>
    <m/>
    <m/>
    <n v="0"/>
    <n v="0"/>
    <n v="0"/>
    <n v="0"/>
    <n v="0"/>
    <n v="0"/>
    <n v="0"/>
    <n v="0"/>
    <n v="0"/>
    <n v="7"/>
    <x v="0"/>
    <n v="0"/>
    <n v="7"/>
    <n v="0"/>
    <n v="0"/>
    <n v="0"/>
    <n v="0"/>
    <n v="0"/>
    <x v="0"/>
    <n v="0"/>
    <n v="0"/>
    <n v="0"/>
    <n v="0"/>
    <n v="0"/>
    <x v="16"/>
    <m/>
    <x v="1"/>
    <x v="0"/>
    <x v="0"/>
  </r>
  <r>
    <s v="14/3047/FUL"/>
    <x v="0"/>
    <x v="0"/>
    <s v="80 Lonsdale Road_x000d_Barnes_x000d_London_x000d_SW13 9JS_x000d_"/>
    <s v="Change of use from HMO to residential. Conversion of building to three self-contained flats."/>
    <d v="2017-02-01T00:00:00"/>
    <d v="2017-11-02T00:00:00"/>
    <x v="0"/>
    <x v="0"/>
    <m/>
    <x v="0"/>
    <n v="522453"/>
    <n v="177859"/>
    <m/>
    <n v="0"/>
    <m/>
    <m/>
    <m/>
    <m/>
    <m/>
    <m/>
    <n v="0"/>
    <m/>
    <m/>
    <n v="3"/>
    <m/>
    <m/>
    <m/>
    <m/>
    <m/>
    <n v="3"/>
    <n v="0"/>
    <n v="0"/>
    <n v="3"/>
    <n v="0"/>
    <n v="0"/>
    <n v="0"/>
    <n v="0"/>
    <n v="0"/>
    <n v="3"/>
    <x v="0"/>
    <n v="3"/>
    <n v="0"/>
    <n v="0"/>
    <n v="0"/>
    <n v="0"/>
    <n v="0"/>
    <n v="0"/>
    <x v="0"/>
    <n v="0"/>
    <n v="0"/>
    <n v="0"/>
    <n v="0"/>
    <n v="0"/>
    <x v="5"/>
    <m/>
    <x v="1"/>
    <x v="0"/>
    <x v="0"/>
  </r>
  <r>
    <s v="14/3053/FUL"/>
    <x v="4"/>
    <x v="0"/>
    <s v="276 Nelson Road_x000d_Twickenham_x000d_TW2 7BW"/>
    <s v="Erection of a two storey side extension incorporating a new dwelling together with landscaping."/>
    <d v="2016-11-10T00:00:00"/>
    <d v="2017-10-01T00:00:00"/>
    <x v="0"/>
    <x v="0"/>
    <m/>
    <x v="0"/>
    <n v="513624"/>
    <n v="173910"/>
    <m/>
    <m/>
    <m/>
    <m/>
    <m/>
    <m/>
    <m/>
    <m/>
    <n v="0"/>
    <m/>
    <m/>
    <m/>
    <n v="1"/>
    <m/>
    <m/>
    <m/>
    <m/>
    <n v="1"/>
    <n v="0"/>
    <n v="0"/>
    <n v="0"/>
    <n v="1"/>
    <n v="0"/>
    <n v="0"/>
    <n v="0"/>
    <n v="0"/>
    <n v="1"/>
    <x v="0"/>
    <n v="1"/>
    <n v="0"/>
    <n v="0"/>
    <n v="0"/>
    <n v="0"/>
    <n v="0"/>
    <n v="0"/>
    <x v="0"/>
    <n v="0"/>
    <n v="0"/>
    <n v="0"/>
    <n v="0"/>
    <n v="0"/>
    <x v="17"/>
    <m/>
    <x v="1"/>
    <x v="0"/>
    <x v="0"/>
  </r>
  <r>
    <s v="14/3416/FUL"/>
    <x v="1"/>
    <x v="0"/>
    <s v="82 Amyand Park Road_x000d_Twickenham_x000d__x000d_"/>
    <s v="Reversion from 3 flats into a single 5 bedroom family house and front boundary wall"/>
    <m/>
    <d v="2017-04-01T00:00:00"/>
    <x v="0"/>
    <x v="0"/>
    <m/>
    <x v="0"/>
    <n v="516451"/>
    <n v="173765"/>
    <m/>
    <m/>
    <n v="3"/>
    <m/>
    <m/>
    <m/>
    <m/>
    <m/>
    <n v="3"/>
    <m/>
    <m/>
    <m/>
    <m/>
    <n v="1"/>
    <m/>
    <m/>
    <m/>
    <n v="1"/>
    <n v="0"/>
    <n v="0"/>
    <n v="-3"/>
    <n v="0"/>
    <n v="1"/>
    <n v="0"/>
    <n v="0"/>
    <n v="0"/>
    <n v="-2"/>
    <x v="0"/>
    <n v="-2"/>
    <n v="0"/>
    <n v="0"/>
    <n v="0"/>
    <n v="0"/>
    <n v="0"/>
    <n v="0"/>
    <x v="0"/>
    <n v="0"/>
    <n v="0"/>
    <n v="0"/>
    <n v="0"/>
    <n v="0"/>
    <x v="11"/>
    <m/>
    <x v="1"/>
    <x v="0"/>
    <x v="0"/>
  </r>
  <r>
    <s v="14/3429/FUL"/>
    <x v="2"/>
    <x v="0"/>
    <s v="9A Lion Gate Gardens_x000d_Richmond_x000d_TW9 2DW_x000d_"/>
    <s v="Demolition of existing building and re-build of single residential dwelling on similar scale to previously approved planning 13/1508/HOT."/>
    <m/>
    <d v="2018-01-29T00:00:00"/>
    <x v="0"/>
    <x v="0"/>
    <m/>
    <x v="0"/>
    <n v="518789"/>
    <n v="176014"/>
    <m/>
    <m/>
    <m/>
    <m/>
    <n v="1"/>
    <m/>
    <m/>
    <m/>
    <n v="1"/>
    <m/>
    <m/>
    <m/>
    <m/>
    <m/>
    <m/>
    <n v="1"/>
    <m/>
    <n v="1"/>
    <n v="0"/>
    <n v="0"/>
    <n v="0"/>
    <n v="0"/>
    <n v="-1"/>
    <n v="0"/>
    <n v="1"/>
    <n v="0"/>
    <n v="0"/>
    <x v="0"/>
    <n v="0"/>
    <n v="0"/>
    <n v="0"/>
    <n v="0"/>
    <n v="0"/>
    <n v="0"/>
    <n v="0"/>
    <x v="0"/>
    <n v="0"/>
    <n v="0"/>
    <n v="0"/>
    <n v="0"/>
    <n v="0"/>
    <x v="8"/>
    <m/>
    <x v="1"/>
    <x v="0"/>
    <x v="0"/>
  </r>
  <r>
    <s v="14/3662/FUL"/>
    <x v="2"/>
    <x v="0"/>
    <s v="Ancaster House_x000d_Richmond Hill_x000d_Richmond_x000d_TW10 6RN_x000d_"/>
    <s v="Internal and external alterations to Ancaster House for a conversion to 3 houses comprising of 2 no 4 bed and 1 no 6 bed house together with incidental works and erection of 1 no 4 bed, and 3 no 3 bed houses situated within existing boundary wall  to"/>
    <d v="2016-01-15T00:00:00"/>
    <d v="2018-03-13T00:00:00"/>
    <x v="0"/>
    <x v="0"/>
    <m/>
    <x v="0"/>
    <n v="518495"/>
    <n v="173761"/>
    <m/>
    <n v="3"/>
    <n v="3"/>
    <n v="1"/>
    <n v="1"/>
    <m/>
    <m/>
    <m/>
    <n v="8"/>
    <m/>
    <m/>
    <m/>
    <n v="3"/>
    <n v="4"/>
    <m/>
    <m/>
    <m/>
    <n v="7"/>
    <n v="0"/>
    <n v="-3"/>
    <n v="-3"/>
    <n v="2"/>
    <n v="3"/>
    <n v="0"/>
    <n v="0"/>
    <n v="0"/>
    <n v="-1"/>
    <x v="0"/>
    <n v="-1"/>
    <n v="0"/>
    <n v="0"/>
    <n v="0"/>
    <n v="0"/>
    <n v="0"/>
    <n v="0"/>
    <x v="0"/>
    <n v="0"/>
    <n v="0"/>
    <n v="0"/>
    <n v="0"/>
    <n v="0"/>
    <x v="2"/>
    <m/>
    <x v="1"/>
    <x v="0"/>
    <x v="0"/>
  </r>
  <r>
    <s v="14/3756/FUL"/>
    <x v="2"/>
    <x v="0"/>
    <s v="San Toy_x000d_Old Farm Road_x000d_Hampton_x000d_TW12 3QT_x000d_"/>
    <s v="Demolition of existing dwelling and erection of new 2 storey detached house"/>
    <d v="2015-08-04T00:00:00"/>
    <d v="2017-04-19T00:00:00"/>
    <x v="0"/>
    <x v="0"/>
    <m/>
    <x v="0"/>
    <n v="512660"/>
    <n v="170659"/>
    <m/>
    <m/>
    <n v="1"/>
    <m/>
    <m/>
    <m/>
    <m/>
    <m/>
    <n v="1"/>
    <m/>
    <m/>
    <m/>
    <m/>
    <n v="1"/>
    <m/>
    <m/>
    <m/>
    <n v="1"/>
    <n v="0"/>
    <n v="0"/>
    <n v="-1"/>
    <n v="0"/>
    <n v="1"/>
    <n v="0"/>
    <n v="0"/>
    <n v="0"/>
    <n v="0"/>
    <x v="0"/>
    <n v="0"/>
    <n v="0"/>
    <n v="0"/>
    <n v="0"/>
    <n v="0"/>
    <n v="0"/>
    <n v="0"/>
    <x v="0"/>
    <n v="0"/>
    <n v="0"/>
    <n v="0"/>
    <n v="0"/>
    <n v="0"/>
    <x v="14"/>
    <m/>
    <x v="1"/>
    <x v="0"/>
    <x v="0"/>
  </r>
  <r>
    <s v="14/3780/FUL"/>
    <x v="4"/>
    <x v="0"/>
    <s v="Richmond Film Services_x000d_Park Lane_x000d_Richmond_x000d_TW9 2RA_x000d_"/>
    <s v="The conversion and restoration of the Old School building to form 5 no. residential apartments, and 90 square metres of B1a Office space, and the erection of 3no. terraced townhouses with basement accommodation at the rear, with car parking, landscap"/>
    <d v="2016-07-01T00:00:00"/>
    <d v="2018-06-29T00:00:00"/>
    <x v="1"/>
    <x v="0"/>
    <m/>
    <x v="0"/>
    <n v="517917"/>
    <n v="175196"/>
    <m/>
    <m/>
    <m/>
    <m/>
    <m/>
    <m/>
    <m/>
    <m/>
    <n v="0"/>
    <m/>
    <m/>
    <n v="5"/>
    <n v="3"/>
    <m/>
    <m/>
    <m/>
    <m/>
    <n v="8"/>
    <n v="0"/>
    <n v="0"/>
    <n v="5"/>
    <n v="3"/>
    <n v="0"/>
    <n v="0"/>
    <n v="0"/>
    <n v="0"/>
    <n v="8"/>
    <x v="0"/>
    <n v="0"/>
    <n v="8"/>
    <n v="0"/>
    <n v="0"/>
    <n v="0"/>
    <n v="0"/>
    <n v="0"/>
    <x v="0"/>
    <n v="0"/>
    <n v="0"/>
    <n v="0"/>
    <n v="0"/>
    <n v="0"/>
    <x v="12"/>
    <m/>
    <x v="1"/>
    <x v="4"/>
    <x v="0"/>
  </r>
  <r>
    <s v="14/3783/FUL"/>
    <x v="2"/>
    <x v="0"/>
    <s v="51 Burtons Road_x000d_Hampton Hill_x000d_Hampton_x000d_TW12 1DE"/>
    <s v="Erection of 2 bedroom house on land adjacent to 51 Burtons Road"/>
    <d v="2017-06-22T00:00:00"/>
    <d v="2018-07-01T00:00:00"/>
    <x v="1"/>
    <x v="0"/>
    <m/>
    <x v="0"/>
    <n v="514252"/>
    <n v="171505"/>
    <m/>
    <m/>
    <m/>
    <m/>
    <m/>
    <m/>
    <m/>
    <m/>
    <n v="0"/>
    <m/>
    <m/>
    <n v="1"/>
    <m/>
    <m/>
    <m/>
    <m/>
    <m/>
    <n v="1"/>
    <n v="0"/>
    <n v="0"/>
    <n v="1"/>
    <n v="0"/>
    <n v="0"/>
    <n v="0"/>
    <n v="0"/>
    <n v="0"/>
    <n v="1"/>
    <x v="0"/>
    <n v="0"/>
    <n v="1"/>
    <n v="0"/>
    <n v="0"/>
    <n v="0"/>
    <n v="0"/>
    <n v="0"/>
    <x v="0"/>
    <n v="0"/>
    <n v="0"/>
    <n v="0"/>
    <n v="0"/>
    <n v="0"/>
    <x v="9"/>
    <m/>
    <x v="1"/>
    <x v="0"/>
    <x v="0"/>
  </r>
  <r>
    <s v="14/3840/FUL"/>
    <x v="0"/>
    <x v="0"/>
    <s v="32 - 34 Paradise Road_x000d_Richmond_x000d_TW9 1SE_x000d_"/>
    <s v="Change of use and conversion from offices to 2 dwellinghouses, with associated internal and external works"/>
    <d v="2016-03-01T00:00:00"/>
    <d v="2017-11-23T00:00:00"/>
    <x v="0"/>
    <x v="0"/>
    <m/>
    <x v="0"/>
    <n v="518080"/>
    <n v="174863"/>
    <m/>
    <m/>
    <m/>
    <m/>
    <m/>
    <m/>
    <m/>
    <m/>
    <n v="0"/>
    <m/>
    <m/>
    <m/>
    <m/>
    <n v="2"/>
    <m/>
    <m/>
    <m/>
    <n v="2"/>
    <n v="0"/>
    <n v="0"/>
    <n v="0"/>
    <n v="0"/>
    <n v="2"/>
    <n v="0"/>
    <n v="0"/>
    <n v="0"/>
    <n v="2"/>
    <x v="0"/>
    <n v="2"/>
    <n v="0"/>
    <n v="0"/>
    <n v="0"/>
    <n v="0"/>
    <n v="0"/>
    <n v="0"/>
    <x v="0"/>
    <n v="0"/>
    <n v="0"/>
    <n v="0"/>
    <n v="0"/>
    <n v="0"/>
    <x v="12"/>
    <m/>
    <x v="1"/>
    <x v="4"/>
    <x v="0"/>
  </r>
  <r>
    <s v="14/3983/FUL"/>
    <x v="2"/>
    <x v="0"/>
    <s v="Kings Road Garage_x000d_Kings Road_x000d_Richmond_x000d_TW10 6EG_x000d_"/>
    <s v="Demolition of existing buildings and erection of 2 pairs of two storey four bedroom townhouses, with basements, roofspace accomodation, associated landscaping and 4 car parking spaces."/>
    <d v="2017-04-14T00:00:00"/>
    <m/>
    <x v="1"/>
    <x v="0"/>
    <m/>
    <x v="0"/>
    <n v="518627"/>
    <n v="175012"/>
    <m/>
    <m/>
    <m/>
    <m/>
    <m/>
    <m/>
    <m/>
    <m/>
    <n v="0"/>
    <m/>
    <m/>
    <m/>
    <m/>
    <n v="4"/>
    <m/>
    <m/>
    <m/>
    <n v="4"/>
    <n v="0"/>
    <n v="0"/>
    <n v="0"/>
    <n v="0"/>
    <n v="4"/>
    <n v="0"/>
    <n v="0"/>
    <n v="0"/>
    <n v="4"/>
    <x v="0"/>
    <n v="0"/>
    <n v="4"/>
    <n v="0"/>
    <n v="0"/>
    <n v="0"/>
    <n v="0"/>
    <n v="0"/>
    <x v="0"/>
    <n v="0"/>
    <n v="0"/>
    <n v="0"/>
    <n v="0"/>
    <n v="0"/>
    <x v="12"/>
    <m/>
    <x v="1"/>
    <x v="0"/>
    <x v="0"/>
  </r>
  <r>
    <s v="14/4044/P3JPA"/>
    <x v="0"/>
    <x v="1"/>
    <s v="4 Old Lodge Place_x000d_Twickenham_x000d_TW1 1RQ_x000d_"/>
    <s v="Proposed change of use from B1(a) Office use to C3 Residential use (4 No.residential flats)."/>
    <m/>
    <d v="2017-07-01T00:00:00"/>
    <x v="0"/>
    <x v="0"/>
    <n v="4"/>
    <x v="0"/>
    <n v="516835"/>
    <n v="174314"/>
    <m/>
    <m/>
    <m/>
    <m/>
    <m/>
    <m/>
    <m/>
    <m/>
    <n v="0"/>
    <m/>
    <n v="2"/>
    <n v="2"/>
    <m/>
    <m/>
    <m/>
    <m/>
    <m/>
    <n v="4"/>
    <n v="0"/>
    <n v="2"/>
    <n v="2"/>
    <n v="0"/>
    <n v="0"/>
    <n v="0"/>
    <n v="0"/>
    <n v="0"/>
    <n v="4"/>
    <x v="0"/>
    <n v="4"/>
    <n v="0"/>
    <n v="0"/>
    <n v="0"/>
    <n v="0"/>
    <n v="0"/>
    <n v="0"/>
    <x v="0"/>
    <n v="0"/>
    <n v="0"/>
    <n v="0"/>
    <n v="0"/>
    <n v="0"/>
    <x v="7"/>
    <m/>
    <x v="8"/>
    <x v="0"/>
    <x v="0"/>
  </r>
  <r>
    <s v="14/4045/P3JPA"/>
    <x v="0"/>
    <x v="1"/>
    <s v="5 Old Lodge Place_x000d_Twickenham_x000d_TW1 1RQ_x000d_"/>
    <s v="Proposed change of use from B1(a) Office use to C3 Residential use (5 No. 1-bed flats and 1No 2-bed flat) and associated on-site car parking (8 bays)."/>
    <m/>
    <d v="2017-04-10T00:00:00"/>
    <x v="0"/>
    <x v="0"/>
    <n v="6"/>
    <x v="0"/>
    <n v="516841"/>
    <n v="174321"/>
    <m/>
    <m/>
    <m/>
    <m/>
    <m/>
    <m/>
    <m/>
    <m/>
    <n v="0"/>
    <m/>
    <n v="6"/>
    <m/>
    <m/>
    <m/>
    <m/>
    <m/>
    <m/>
    <n v="6"/>
    <n v="0"/>
    <n v="6"/>
    <n v="0"/>
    <n v="0"/>
    <n v="0"/>
    <n v="0"/>
    <n v="0"/>
    <n v="0"/>
    <n v="6"/>
    <x v="0"/>
    <n v="6"/>
    <n v="0"/>
    <n v="0"/>
    <n v="0"/>
    <n v="0"/>
    <n v="0"/>
    <n v="0"/>
    <x v="0"/>
    <n v="0"/>
    <n v="0"/>
    <n v="0"/>
    <n v="0"/>
    <n v="0"/>
    <x v="7"/>
    <m/>
    <x v="8"/>
    <x v="0"/>
    <x v="0"/>
  </r>
  <r>
    <s v="14/4251/P3JPA"/>
    <x v="0"/>
    <x v="1"/>
    <s v="Clarence Court_x000d_5 Dee Road_x000d_Richmond_x000d__x000d_"/>
    <s v="Change of use of 3 floors from offices (B1) to residential (C3) to comprise 5 one and two bed apartments"/>
    <d v="2015-05-01T00:00:00"/>
    <d v="2017-09-26T00:00:00"/>
    <x v="0"/>
    <x v="0"/>
    <n v="5"/>
    <x v="0"/>
    <n v="518766"/>
    <n v="175373"/>
    <m/>
    <m/>
    <m/>
    <m/>
    <m/>
    <m/>
    <m/>
    <m/>
    <n v="0"/>
    <m/>
    <n v="3"/>
    <n v="2"/>
    <m/>
    <m/>
    <m/>
    <m/>
    <m/>
    <n v="5"/>
    <n v="0"/>
    <n v="3"/>
    <n v="2"/>
    <n v="0"/>
    <n v="0"/>
    <n v="0"/>
    <n v="0"/>
    <n v="0"/>
    <n v="5"/>
    <x v="0"/>
    <n v="5"/>
    <n v="0"/>
    <n v="0"/>
    <n v="0"/>
    <n v="0"/>
    <n v="0"/>
    <n v="0"/>
    <x v="0"/>
    <n v="0"/>
    <n v="0"/>
    <n v="0"/>
    <n v="0"/>
    <n v="0"/>
    <x v="8"/>
    <m/>
    <x v="1"/>
    <x v="0"/>
    <x v="0"/>
  </r>
  <r>
    <s v="14/4339/FUL"/>
    <x v="0"/>
    <x v="0"/>
    <s v="Sandycombe Lodge_x000d_40 Sandycoombe Road_x000d_Twickenham_x000d_TW1 2LR_x000d_"/>
    <s v="Restoration and conversion of existing residential dwelling (use class C3)  into a visitor attraction dedicated to Turner in Twickenham (use class D1). Works include alterations to the building - taking down later first floor additions to North and S"/>
    <d v="2016-06-21T00:00:00"/>
    <d v="2017-06-30T00:00:00"/>
    <x v="0"/>
    <x v="0"/>
    <m/>
    <x v="0"/>
    <n v="517090"/>
    <n v="174103"/>
    <m/>
    <m/>
    <m/>
    <n v="1"/>
    <m/>
    <m/>
    <m/>
    <m/>
    <n v="1"/>
    <m/>
    <m/>
    <m/>
    <m/>
    <m/>
    <m/>
    <m/>
    <m/>
    <n v="0"/>
    <n v="0"/>
    <n v="0"/>
    <n v="0"/>
    <n v="-1"/>
    <n v="0"/>
    <n v="0"/>
    <n v="0"/>
    <n v="0"/>
    <n v="-1"/>
    <x v="0"/>
    <n v="-1"/>
    <n v="0"/>
    <n v="0"/>
    <n v="0"/>
    <n v="0"/>
    <n v="0"/>
    <n v="0"/>
    <x v="0"/>
    <n v="0"/>
    <n v="0"/>
    <n v="0"/>
    <n v="0"/>
    <n v="0"/>
    <x v="11"/>
    <m/>
    <x v="1"/>
    <x v="0"/>
    <x v="0"/>
  </r>
  <r>
    <s v="14/4450/FUL"/>
    <x v="2"/>
    <x v="0"/>
    <s v="318B Upper Richmond Road West_x000d_East Sheen_x000d_London_x000d_SW14 7JN_x000d_"/>
    <s v="New single-storey (two bed) 'mews style' dwelling to the rear of the plot in place of existing workshop annexe."/>
    <d v="2016-06-30T00:00:00"/>
    <d v="2017-09-01T00:00:00"/>
    <x v="0"/>
    <x v="0"/>
    <m/>
    <x v="0"/>
    <n v="520265"/>
    <n v="175339"/>
    <m/>
    <m/>
    <m/>
    <m/>
    <m/>
    <m/>
    <m/>
    <m/>
    <n v="0"/>
    <m/>
    <m/>
    <n v="1"/>
    <m/>
    <m/>
    <m/>
    <m/>
    <m/>
    <n v="1"/>
    <n v="0"/>
    <n v="0"/>
    <n v="1"/>
    <n v="0"/>
    <n v="0"/>
    <n v="0"/>
    <n v="0"/>
    <n v="0"/>
    <n v="1"/>
    <x v="0"/>
    <n v="1"/>
    <n v="0"/>
    <n v="0"/>
    <n v="0"/>
    <n v="0"/>
    <n v="0"/>
    <n v="0"/>
    <x v="0"/>
    <n v="0"/>
    <n v="0"/>
    <n v="0"/>
    <n v="0"/>
    <n v="0"/>
    <x v="13"/>
    <m/>
    <x v="1"/>
    <x v="3"/>
    <x v="0"/>
  </r>
  <r>
    <s v="14/4464/P3JPA"/>
    <x v="0"/>
    <x v="1"/>
    <s v="111 Heath Road_x000d_Twickenham_x000d_TW1 4AH_x000d_"/>
    <s v="Change of use of part of the ground floor and first floor offices (B1a) to residential (C3) comprising 6 one bed  residential units."/>
    <d v="2018-02-01T00:00:00"/>
    <m/>
    <x v="1"/>
    <x v="0"/>
    <n v="6"/>
    <x v="0"/>
    <n v="515764"/>
    <n v="173105"/>
    <m/>
    <m/>
    <m/>
    <m/>
    <m/>
    <m/>
    <m/>
    <m/>
    <n v="0"/>
    <m/>
    <m/>
    <m/>
    <m/>
    <m/>
    <m/>
    <m/>
    <m/>
    <n v="0"/>
    <n v="0"/>
    <n v="0"/>
    <n v="0"/>
    <n v="0"/>
    <n v="0"/>
    <n v="0"/>
    <n v="0"/>
    <n v="0"/>
    <n v="6"/>
    <x v="0"/>
    <n v="0"/>
    <n v="6"/>
    <n v="0"/>
    <n v="0"/>
    <n v="0"/>
    <n v="0"/>
    <n v="0"/>
    <x v="0"/>
    <n v="0"/>
    <n v="0"/>
    <n v="0"/>
    <n v="0"/>
    <n v="0"/>
    <x v="4"/>
    <m/>
    <x v="1"/>
    <x v="1"/>
    <x v="0"/>
  </r>
  <r>
    <s v="14/4632/FUL"/>
    <x v="2"/>
    <x v="0"/>
    <s v="2 Manor Gardens_x000d_Hampton_x000d_TW12 2TU_x000d_"/>
    <s v="New detached 2 storey house at northern end of property plot, new single storey detached garage, new driveway off Cardinal's Walk. Existing house retained to Manor Gardens, sub division of plot."/>
    <m/>
    <m/>
    <x v="2"/>
    <x v="0"/>
    <m/>
    <x v="0"/>
    <n v="514133"/>
    <n v="170165"/>
    <m/>
    <m/>
    <m/>
    <m/>
    <m/>
    <m/>
    <m/>
    <m/>
    <n v="0"/>
    <m/>
    <m/>
    <m/>
    <n v="1"/>
    <m/>
    <m/>
    <m/>
    <m/>
    <n v="1"/>
    <n v="0"/>
    <n v="0"/>
    <n v="0"/>
    <n v="1"/>
    <n v="0"/>
    <n v="0"/>
    <n v="0"/>
    <n v="0"/>
    <n v="1"/>
    <x v="0"/>
    <n v="0"/>
    <n v="0"/>
    <n v="0.5"/>
    <n v="0.5"/>
    <n v="0"/>
    <n v="0"/>
    <n v="0"/>
    <x v="1"/>
    <n v="0"/>
    <n v="0"/>
    <n v="0"/>
    <n v="0"/>
    <n v="0"/>
    <x v="0"/>
    <m/>
    <x v="1"/>
    <x v="0"/>
    <x v="0"/>
  </r>
  <r>
    <s v="14/4669/P3JPA"/>
    <x v="0"/>
    <x v="1"/>
    <s v="5 The Mews_x000d_St Margarets Road_x000d_Twickenham_x000d_TW1 1RF_x000d_"/>
    <s v="Change of use from (B1a) office to (C3) residential use (1 No.House)."/>
    <m/>
    <m/>
    <x v="2"/>
    <x v="0"/>
    <n v="1"/>
    <x v="0"/>
    <n v="516725"/>
    <n v="174330"/>
    <m/>
    <m/>
    <m/>
    <m/>
    <m/>
    <m/>
    <m/>
    <m/>
    <n v="0"/>
    <m/>
    <m/>
    <m/>
    <m/>
    <m/>
    <m/>
    <m/>
    <m/>
    <n v="0"/>
    <n v="0"/>
    <n v="0"/>
    <n v="0"/>
    <n v="0"/>
    <n v="0"/>
    <n v="0"/>
    <n v="0"/>
    <n v="0"/>
    <n v="1"/>
    <x v="0"/>
    <n v="0"/>
    <n v="0"/>
    <n v="0.5"/>
    <n v="0.5"/>
    <n v="0"/>
    <n v="0"/>
    <n v="0"/>
    <x v="1"/>
    <n v="0"/>
    <n v="0"/>
    <n v="0"/>
    <n v="0"/>
    <n v="0"/>
    <x v="7"/>
    <m/>
    <x v="8"/>
    <x v="0"/>
    <x v="0"/>
  </r>
  <r>
    <s v="14/4721/FUL"/>
    <x v="2"/>
    <x v="0"/>
    <s v="97A White Hart Lane_x000d_Barnes_x000d_London_x000d_SW13 0JL_x000d_"/>
    <s v="Demolition of the existing buildings and erection of a mixed-use residential-led redevelopment of two storeys over basement with roof accommodation and balconies and roof terraces comprising eight apartments; 401m2 of B1(a) floorspace; twelve car par"/>
    <m/>
    <m/>
    <x v="2"/>
    <x v="0"/>
    <m/>
    <x v="1"/>
    <n v="521414"/>
    <n v="175749"/>
    <m/>
    <m/>
    <m/>
    <m/>
    <m/>
    <m/>
    <m/>
    <m/>
    <n v="0"/>
    <m/>
    <n v="2"/>
    <n v="6"/>
    <m/>
    <m/>
    <m/>
    <m/>
    <m/>
    <n v="8"/>
    <n v="0"/>
    <n v="2"/>
    <n v="6"/>
    <n v="0"/>
    <n v="0"/>
    <n v="0"/>
    <n v="0"/>
    <n v="0"/>
    <n v="8"/>
    <x v="0"/>
    <n v="0"/>
    <n v="0"/>
    <n v="2.6666666666666665"/>
    <n v="2.6666666666666665"/>
    <n v="2.6666666666666665"/>
    <n v="0"/>
    <n v="0"/>
    <x v="0"/>
    <n v="0"/>
    <n v="0"/>
    <n v="0"/>
    <n v="0"/>
    <n v="0"/>
    <x v="16"/>
    <m/>
    <x v="9"/>
    <x v="0"/>
    <x v="0"/>
  </r>
  <r>
    <s v="14/4724/FUL"/>
    <x v="1"/>
    <x v="0"/>
    <s v="60 High Street_x000d_Hampton Hill_x000d_TW12 1PD_x000d_"/>
    <s v="Conversion of rear of property and upper floors into 3 No. residential flats. Including the addition of a terrace with railings at first floor level to the rear of the property and change of garage doors to glazed doors to the rear elevation. Creatio"/>
    <m/>
    <m/>
    <x v="2"/>
    <x v="0"/>
    <m/>
    <x v="0"/>
    <n v="514380"/>
    <n v="170969"/>
    <m/>
    <m/>
    <m/>
    <n v="1"/>
    <m/>
    <m/>
    <m/>
    <m/>
    <n v="1"/>
    <m/>
    <n v="3"/>
    <m/>
    <m/>
    <m/>
    <m/>
    <m/>
    <m/>
    <n v="3"/>
    <n v="0"/>
    <n v="3"/>
    <n v="0"/>
    <n v="-1"/>
    <n v="0"/>
    <n v="0"/>
    <n v="0"/>
    <n v="0"/>
    <n v="2"/>
    <x v="0"/>
    <n v="0"/>
    <n v="0"/>
    <n v="1"/>
    <n v="1"/>
    <n v="0"/>
    <n v="0"/>
    <n v="0"/>
    <x v="1"/>
    <n v="0"/>
    <n v="0"/>
    <n v="0"/>
    <n v="0"/>
    <n v="0"/>
    <x v="9"/>
    <m/>
    <x v="5"/>
    <x v="0"/>
    <x v="0"/>
  </r>
  <r>
    <s v="14/4793/FUL"/>
    <x v="4"/>
    <x v="0"/>
    <s v="42 Sheen Lane_x000d_East Sheen_x000d_London_x000d_SW14 8LP_x000d_"/>
    <s v="Refurbishment of existing shop and refurbishment and part extension of existing 1st floor flat to provide 2 new 1 and 2 bed flats. Refurbishment and part demolition of existing 2 storey barn to provide new 2 bed 2 storey dwelling."/>
    <d v="2018-01-14T00:00:00"/>
    <m/>
    <x v="1"/>
    <x v="0"/>
    <m/>
    <x v="0"/>
    <n v="520471"/>
    <n v="175586"/>
    <m/>
    <m/>
    <m/>
    <m/>
    <n v="1"/>
    <m/>
    <m/>
    <m/>
    <n v="1"/>
    <m/>
    <n v="1"/>
    <n v="2"/>
    <m/>
    <m/>
    <m/>
    <m/>
    <m/>
    <n v="3"/>
    <n v="0"/>
    <n v="1"/>
    <n v="2"/>
    <n v="0"/>
    <n v="-1"/>
    <n v="0"/>
    <n v="0"/>
    <n v="0"/>
    <n v="2"/>
    <x v="0"/>
    <n v="0"/>
    <n v="2"/>
    <n v="0"/>
    <n v="0"/>
    <n v="0"/>
    <n v="0"/>
    <n v="0"/>
    <x v="0"/>
    <n v="0"/>
    <n v="0"/>
    <n v="0"/>
    <n v="0"/>
    <n v="0"/>
    <x v="13"/>
    <m/>
    <x v="1"/>
    <x v="3"/>
    <x v="0"/>
  </r>
  <r>
    <s v="14/4801/FUL"/>
    <x v="2"/>
    <x v="0"/>
    <s v="65 Heathside_x000d_Whitton_x000d_Hounslow_x000d_TW4 5NJ_x000d_"/>
    <s v="Erection of a detached 3 bedroom dwelling with associated landscaping, 2 no. off-street parking spaces and new vehicle crossover."/>
    <d v="2016-09-26T00:00:00"/>
    <d v="2018-08-31T00:00:00"/>
    <x v="1"/>
    <x v="0"/>
    <m/>
    <x v="0"/>
    <n v="512996"/>
    <n v="173588"/>
    <m/>
    <m/>
    <m/>
    <m/>
    <m/>
    <m/>
    <m/>
    <m/>
    <n v="0"/>
    <m/>
    <m/>
    <m/>
    <n v="1"/>
    <m/>
    <m/>
    <m/>
    <m/>
    <n v="1"/>
    <n v="0"/>
    <n v="0"/>
    <n v="0"/>
    <n v="1"/>
    <n v="0"/>
    <n v="0"/>
    <n v="0"/>
    <n v="0"/>
    <n v="1"/>
    <x v="0"/>
    <n v="0"/>
    <n v="1"/>
    <n v="0"/>
    <n v="0"/>
    <n v="0"/>
    <n v="0"/>
    <n v="0"/>
    <x v="0"/>
    <n v="0"/>
    <n v="0"/>
    <n v="0"/>
    <n v="0"/>
    <n v="0"/>
    <x v="1"/>
    <m/>
    <x v="1"/>
    <x v="0"/>
    <x v="0"/>
  </r>
  <r>
    <s v="14/4839/FUL"/>
    <x v="2"/>
    <x v="0"/>
    <s v="The Cottage_x000d_Eel Pie Island_x000d_Twickenham_x000d_TW1 3DY_x000d_"/>
    <s v="Demolition of existing house and construction of a new 3 bedroom house."/>
    <m/>
    <m/>
    <x v="2"/>
    <x v="0"/>
    <m/>
    <x v="0"/>
    <n v="516355"/>
    <n v="173076"/>
    <m/>
    <m/>
    <n v="1"/>
    <m/>
    <m/>
    <m/>
    <m/>
    <m/>
    <n v="1"/>
    <m/>
    <m/>
    <m/>
    <n v="1"/>
    <m/>
    <m/>
    <m/>
    <m/>
    <n v="1"/>
    <n v="0"/>
    <n v="0"/>
    <n v="-1"/>
    <n v="1"/>
    <n v="0"/>
    <n v="0"/>
    <n v="0"/>
    <n v="0"/>
    <n v="0"/>
    <x v="0"/>
    <n v="0"/>
    <n v="0"/>
    <n v="0"/>
    <n v="0"/>
    <n v="0"/>
    <n v="0"/>
    <n v="0"/>
    <x v="0"/>
    <n v="0"/>
    <n v="0"/>
    <n v="0"/>
    <n v="0"/>
    <n v="0"/>
    <x v="11"/>
    <m/>
    <x v="1"/>
    <x v="0"/>
    <x v="1"/>
  </r>
  <r>
    <s v="14/4842/FUL"/>
    <x v="0"/>
    <x v="0"/>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1"/>
    <m/>
    <x v="0"/>
    <n v="516146"/>
    <n v="173335"/>
    <m/>
    <m/>
    <m/>
    <m/>
    <m/>
    <m/>
    <m/>
    <m/>
    <n v="0"/>
    <m/>
    <n v="3"/>
    <n v="13"/>
    <m/>
    <m/>
    <m/>
    <m/>
    <m/>
    <n v="16"/>
    <n v="0"/>
    <n v="3"/>
    <n v="13"/>
    <n v="0"/>
    <n v="0"/>
    <n v="0"/>
    <n v="0"/>
    <n v="0"/>
    <n v="16"/>
    <x v="0"/>
    <n v="0"/>
    <n v="16"/>
    <n v="0"/>
    <n v="0"/>
    <n v="0"/>
    <n v="0"/>
    <n v="0"/>
    <x v="0"/>
    <n v="0"/>
    <n v="0"/>
    <n v="0"/>
    <n v="0"/>
    <n v="0"/>
    <x v="11"/>
    <m/>
    <x v="1"/>
    <x v="1"/>
    <x v="0"/>
  </r>
  <r>
    <s v="14/4842/FUL"/>
    <x v="0"/>
    <x v="0"/>
    <s v="Queens House_x000d_2 Holly Road_x000d_Twickenham_x000d__x000d_"/>
    <s v="Conversion, elevational alterations and infill extension of the existing Queens House building from office (B1) to residential use comprising 10 x 1 bed and 22 x 2 bed flats (100% affordable housing). Demolition of existing 2 storey extension to Quee"/>
    <d v="2016-06-06T00:00:00"/>
    <d v="2018-06-30T00:00:00"/>
    <x v="1"/>
    <x v="2"/>
    <m/>
    <x v="0"/>
    <n v="516146"/>
    <n v="173335"/>
    <m/>
    <m/>
    <m/>
    <m/>
    <m/>
    <m/>
    <m/>
    <m/>
    <n v="0"/>
    <m/>
    <n v="11"/>
    <n v="18"/>
    <m/>
    <m/>
    <m/>
    <m/>
    <m/>
    <n v="29"/>
    <n v="0"/>
    <n v="11"/>
    <n v="18"/>
    <n v="0"/>
    <n v="0"/>
    <n v="0"/>
    <n v="0"/>
    <n v="0"/>
    <n v="29"/>
    <x v="0"/>
    <n v="0"/>
    <n v="29"/>
    <n v="0"/>
    <n v="0"/>
    <n v="0"/>
    <n v="0"/>
    <n v="0"/>
    <x v="0"/>
    <n v="0"/>
    <n v="0"/>
    <n v="0"/>
    <n v="0"/>
    <n v="0"/>
    <x v="11"/>
    <m/>
    <x v="1"/>
    <x v="1"/>
    <x v="0"/>
  </r>
  <r>
    <s v="14/4848/FUL"/>
    <x v="2"/>
    <x v="0"/>
    <s v="Land On Corner Of Castlegate And Lower Mortlake Road_x000d_Castlegate_x000d_Richmond_x000d__x000d_"/>
    <s v="Erect a two storey detached house following demolition of existing garages."/>
    <m/>
    <m/>
    <x v="2"/>
    <x v="0"/>
    <m/>
    <x v="0"/>
    <n v="518775"/>
    <n v="175592"/>
    <m/>
    <m/>
    <m/>
    <m/>
    <m/>
    <m/>
    <m/>
    <m/>
    <n v="0"/>
    <m/>
    <m/>
    <n v="1"/>
    <m/>
    <m/>
    <m/>
    <m/>
    <m/>
    <n v="1"/>
    <n v="0"/>
    <n v="0"/>
    <n v="1"/>
    <n v="0"/>
    <n v="0"/>
    <n v="0"/>
    <n v="0"/>
    <n v="0"/>
    <n v="1"/>
    <x v="0"/>
    <n v="0"/>
    <n v="0"/>
    <n v="1"/>
    <n v="0"/>
    <n v="0"/>
    <n v="0"/>
    <n v="0"/>
    <x v="1"/>
    <n v="0"/>
    <n v="0"/>
    <n v="0"/>
    <n v="0"/>
    <n v="0"/>
    <x v="8"/>
    <m/>
    <x v="1"/>
    <x v="0"/>
    <x v="0"/>
  </r>
  <r>
    <s v="14/4865/FUL"/>
    <x v="2"/>
    <x v="0"/>
    <s v="93 - 95 High Street_x000d_Teddington_x000d__x000d_"/>
    <s v="Demolition of rear store and erection of 2 storey dwelling."/>
    <m/>
    <d v="2017-10-03T00:00:00"/>
    <x v="0"/>
    <x v="0"/>
    <m/>
    <x v="0"/>
    <n v="516234"/>
    <n v="171147"/>
    <m/>
    <m/>
    <m/>
    <m/>
    <m/>
    <m/>
    <m/>
    <m/>
    <n v="0"/>
    <m/>
    <m/>
    <n v="1"/>
    <m/>
    <m/>
    <m/>
    <m/>
    <m/>
    <n v="1"/>
    <n v="0"/>
    <n v="0"/>
    <n v="1"/>
    <n v="0"/>
    <n v="0"/>
    <n v="0"/>
    <n v="0"/>
    <n v="0"/>
    <n v="1"/>
    <x v="0"/>
    <n v="1"/>
    <n v="0"/>
    <n v="0"/>
    <n v="0"/>
    <n v="0"/>
    <n v="0"/>
    <n v="0"/>
    <x v="0"/>
    <n v="0"/>
    <n v="0"/>
    <n v="0"/>
    <n v="0"/>
    <n v="0"/>
    <x v="6"/>
    <m/>
    <x v="1"/>
    <x v="2"/>
    <x v="0"/>
  </r>
  <r>
    <s v="14/4978/FUL"/>
    <x v="2"/>
    <x v="0"/>
    <s v="37 Cambridge Park_x000d_Twickenham_x000d_TW1 2JU_x000d_"/>
    <s v="Replacing existing 4 bedroom house with a pair of semi-detached 4-5 bedroom houses with lower ground, ground and first floors plus roof space"/>
    <d v="2016-06-01T00:00:00"/>
    <d v="2017-04-01T00:00:00"/>
    <x v="0"/>
    <x v="0"/>
    <m/>
    <x v="0"/>
    <n v="517595"/>
    <n v="174010"/>
    <m/>
    <m/>
    <m/>
    <m/>
    <n v="1"/>
    <m/>
    <m/>
    <m/>
    <n v="1"/>
    <m/>
    <m/>
    <m/>
    <n v="2"/>
    <m/>
    <m/>
    <m/>
    <m/>
    <n v="2"/>
    <n v="0"/>
    <n v="0"/>
    <n v="0"/>
    <n v="2"/>
    <n v="-1"/>
    <n v="0"/>
    <n v="0"/>
    <n v="0"/>
    <n v="1"/>
    <x v="0"/>
    <n v="1"/>
    <n v="0"/>
    <n v="0"/>
    <n v="0"/>
    <n v="0"/>
    <n v="0"/>
    <n v="0"/>
    <x v="0"/>
    <n v="0"/>
    <n v="0"/>
    <n v="0"/>
    <n v="0"/>
    <n v="0"/>
    <x v="11"/>
    <m/>
    <x v="1"/>
    <x v="0"/>
    <x v="0"/>
  </r>
  <r>
    <s v="14/5167/FUL"/>
    <x v="2"/>
    <x v="0"/>
    <s v="24 Denbigh Gardens_x000d_Richmond_x000d_TW10 6EL_x000d_"/>
    <s v="Demolition of existing house. Erection of a new house with similar footprint and heights"/>
    <d v="2017-03-01T00:00:00"/>
    <m/>
    <x v="1"/>
    <x v="0"/>
    <m/>
    <x v="0"/>
    <n v="518835"/>
    <n v="174669"/>
    <m/>
    <m/>
    <m/>
    <m/>
    <n v="1"/>
    <m/>
    <m/>
    <m/>
    <n v="1"/>
    <m/>
    <m/>
    <m/>
    <m/>
    <n v="1"/>
    <m/>
    <m/>
    <m/>
    <n v="1"/>
    <n v="0"/>
    <n v="0"/>
    <n v="0"/>
    <n v="0"/>
    <n v="0"/>
    <n v="0"/>
    <n v="0"/>
    <n v="0"/>
    <n v="0"/>
    <x v="0"/>
    <n v="0"/>
    <n v="0"/>
    <n v="0"/>
    <n v="0"/>
    <n v="0"/>
    <n v="0"/>
    <n v="0"/>
    <x v="0"/>
    <n v="0"/>
    <n v="0"/>
    <n v="0"/>
    <n v="0"/>
    <n v="0"/>
    <x v="12"/>
    <m/>
    <x v="1"/>
    <x v="0"/>
    <x v="0"/>
  </r>
  <r>
    <s v="14/5240/FUL"/>
    <x v="2"/>
    <x v="0"/>
    <s v="60 Lowther Road_x000d_Barnes_x000d_London_x000d_SW13 9NU_x000d_"/>
    <s v="Complete demolition of existing single family dwelling to allow for the construction of a new four storey single family dwelling with basement level"/>
    <d v="2016-03-14T00:00:00"/>
    <d v="2017-04-28T00:00:00"/>
    <x v="0"/>
    <x v="0"/>
    <m/>
    <x v="0"/>
    <n v="521957"/>
    <n v="176986"/>
    <m/>
    <m/>
    <m/>
    <m/>
    <n v="1"/>
    <m/>
    <m/>
    <m/>
    <n v="1"/>
    <m/>
    <m/>
    <m/>
    <m/>
    <n v="1"/>
    <m/>
    <m/>
    <m/>
    <n v="1"/>
    <n v="0"/>
    <n v="0"/>
    <n v="0"/>
    <n v="0"/>
    <n v="0"/>
    <n v="0"/>
    <n v="0"/>
    <n v="0"/>
    <n v="0"/>
    <x v="0"/>
    <n v="0"/>
    <n v="0"/>
    <n v="0"/>
    <n v="0"/>
    <n v="0"/>
    <n v="0"/>
    <n v="0"/>
    <x v="0"/>
    <n v="0"/>
    <n v="0"/>
    <n v="0"/>
    <n v="0"/>
    <n v="0"/>
    <x v="5"/>
    <m/>
    <x v="1"/>
    <x v="0"/>
    <x v="0"/>
  </r>
  <r>
    <s v="14/5284/FUL"/>
    <x v="1"/>
    <x v="0"/>
    <s v="46 Halford Road_x000d_Richmond_x000d__x000d_"/>
    <s v="The reversion of a Building of Townscape Merit from two self-contained flats (1x1 and 1x3 beds) to a single-family dwelling (Use Class C3: Dwelling Houses) including a rear side infill extension with associated works."/>
    <m/>
    <d v="2018-03-23T00:00:00"/>
    <x v="0"/>
    <x v="0"/>
    <m/>
    <x v="0"/>
    <n v="518090"/>
    <n v="174701"/>
    <m/>
    <n v="1"/>
    <m/>
    <n v="1"/>
    <m/>
    <m/>
    <m/>
    <m/>
    <n v="2"/>
    <m/>
    <m/>
    <m/>
    <m/>
    <n v="1"/>
    <m/>
    <m/>
    <m/>
    <n v="1"/>
    <n v="0"/>
    <n v="-1"/>
    <n v="0"/>
    <n v="-1"/>
    <n v="1"/>
    <n v="0"/>
    <n v="0"/>
    <n v="0"/>
    <n v="-1"/>
    <x v="0"/>
    <n v="-1"/>
    <n v="0"/>
    <n v="0"/>
    <n v="0"/>
    <n v="0"/>
    <n v="0"/>
    <n v="0"/>
    <x v="0"/>
    <n v="0"/>
    <n v="0"/>
    <n v="0"/>
    <n v="0"/>
    <n v="0"/>
    <x v="12"/>
    <m/>
    <x v="1"/>
    <x v="0"/>
    <x v="0"/>
  </r>
  <r>
    <s v="14/5300/FUL"/>
    <x v="2"/>
    <x v="0"/>
    <s v="Land Adjacent To_x000d_29A High Street_x000d_Hampton Wick_x000d__x000d_"/>
    <s v="Demolition of two storage units and erection of new single dwelling"/>
    <m/>
    <m/>
    <x v="2"/>
    <x v="0"/>
    <m/>
    <x v="0"/>
    <n v="517535"/>
    <n v="169497"/>
    <m/>
    <m/>
    <m/>
    <m/>
    <m/>
    <m/>
    <m/>
    <m/>
    <n v="0"/>
    <m/>
    <m/>
    <n v="1"/>
    <m/>
    <m/>
    <m/>
    <m/>
    <m/>
    <n v="1"/>
    <n v="0"/>
    <n v="0"/>
    <n v="1"/>
    <n v="0"/>
    <n v="0"/>
    <n v="0"/>
    <n v="0"/>
    <n v="0"/>
    <n v="1"/>
    <x v="0"/>
    <n v="0"/>
    <n v="0"/>
    <n v="0.5"/>
    <n v="0.5"/>
    <n v="0"/>
    <n v="0"/>
    <n v="0"/>
    <x v="1"/>
    <n v="0"/>
    <n v="0"/>
    <n v="0"/>
    <n v="0"/>
    <n v="0"/>
    <x v="10"/>
    <m/>
    <x v="3"/>
    <x v="0"/>
    <x v="0"/>
  </r>
  <r>
    <s v="14/5306/FUL"/>
    <x v="0"/>
    <x v="0"/>
    <s v="21 - 21A St Johns Road_x000d_Richmond_x000d__x000d_"/>
    <s v="Change of use from B1 to residential (Number 21) and demolition of existing 2-storey dwelling (21A) with erection of back extension with basement"/>
    <d v="2017-05-01T00:00:00"/>
    <m/>
    <x v="1"/>
    <x v="0"/>
    <m/>
    <x v="0"/>
    <n v="518248"/>
    <n v="175334"/>
    <m/>
    <m/>
    <n v="1"/>
    <m/>
    <m/>
    <m/>
    <m/>
    <m/>
    <n v="1"/>
    <m/>
    <m/>
    <m/>
    <m/>
    <n v="1"/>
    <m/>
    <m/>
    <m/>
    <n v="1"/>
    <n v="0"/>
    <n v="0"/>
    <n v="-1"/>
    <n v="0"/>
    <n v="1"/>
    <n v="0"/>
    <n v="0"/>
    <n v="0"/>
    <n v="0"/>
    <x v="0"/>
    <n v="0"/>
    <n v="0"/>
    <n v="0"/>
    <n v="0"/>
    <n v="0"/>
    <n v="0"/>
    <n v="0"/>
    <x v="0"/>
    <n v="0"/>
    <n v="0"/>
    <n v="0"/>
    <n v="0"/>
    <n v="0"/>
    <x v="8"/>
    <m/>
    <x v="1"/>
    <x v="4"/>
    <x v="0"/>
  </r>
  <r>
    <s v="14/5364/P3JPA"/>
    <x v="0"/>
    <x v="1"/>
    <s v="22 Linden Road_x000d_Hampton_x000d_TW12 2JB_x000d_"/>
    <s v="change of use from B1 office use to C3 residential use"/>
    <d v="2016-03-01T00:00:00"/>
    <m/>
    <x v="1"/>
    <x v="0"/>
    <n v="1"/>
    <x v="0"/>
    <n v="513125"/>
    <n v="169836"/>
    <m/>
    <m/>
    <m/>
    <m/>
    <m/>
    <m/>
    <m/>
    <m/>
    <n v="0"/>
    <m/>
    <m/>
    <m/>
    <m/>
    <m/>
    <m/>
    <m/>
    <m/>
    <n v="0"/>
    <n v="0"/>
    <n v="0"/>
    <n v="0"/>
    <n v="0"/>
    <n v="0"/>
    <n v="0"/>
    <n v="0"/>
    <n v="0"/>
    <n v="1"/>
    <x v="0"/>
    <n v="0"/>
    <n v="1"/>
    <n v="0"/>
    <n v="0"/>
    <n v="0"/>
    <n v="0"/>
    <n v="0"/>
    <x v="0"/>
    <n v="0"/>
    <n v="0"/>
    <n v="0"/>
    <n v="0"/>
    <n v="0"/>
    <x v="0"/>
    <m/>
    <x v="1"/>
    <x v="0"/>
    <x v="0"/>
  </r>
  <r>
    <s v="15/0160/FUL"/>
    <x v="2"/>
    <x v="0"/>
    <s v="1 Latimer Road_x000d_Teddington_x000d_TW11 8QA_x000d_"/>
    <s v="Demolition of existing dwelling and erection of two buildings containing  1No. two bedroom house, 1No. two bedroom apartment and 1No. three bedroom apartment."/>
    <d v="2017-10-02T00:00:00"/>
    <m/>
    <x v="1"/>
    <x v="0"/>
    <m/>
    <x v="0"/>
    <n v="515646"/>
    <n v="171303"/>
    <m/>
    <m/>
    <m/>
    <n v="1"/>
    <m/>
    <m/>
    <m/>
    <m/>
    <n v="1"/>
    <m/>
    <m/>
    <n v="2"/>
    <n v="1"/>
    <m/>
    <m/>
    <m/>
    <m/>
    <n v="3"/>
    <n v="0"/>
    <n v="0"/>
    <n v="2"/>
    <n v="0"/>
    <n v="0"/>
    <n v="0"/>
    <n v="0"/>
    <n v="0"/>
    <n v="2"/>
    <x v="0"/>
    <n v="0"/>
    <n v="1"/>
    <n v="1"/>
    <n v="0"/>
    <n v="0"/>
    <n v="0"/>
    <n v="0"/>
    <x v="1"/>
    <n v="0"/>
    <n v="0"/>
    <n v="0"/>
    <n v="0"/>
    <n v="0"/>
    <x v="6"/>
    <m/>
    <x v="1"/>
    <x v="0"/>
    <x v="0"/>
  </r>
  <r>
    <s v="15/0182/FUL"/>
    <x v="2"/>
    <x v="0"/>
    <s v="2 Longford Close_x000d_Hampton Hill_x000d_TW12 1AB_x000d_"/>
    <s v="Extension to the side of the existing building, that will become a new 2 bedroom family dwelling."/>
    <d v="2016-03-14T00:00:00"/>
    <d v="2018-08-01T00:00:00"/>
    <x v="1"/>
    <x v="0"/>
    <m/>
    <x v="0"/>
    <n v="513256"/>
    <n v="171788"/>
    <m/>
    <m/>
    <m/>
    <m/>
    <m/>
    <m/>
    <m/>
    <m/>
    <n v="0"/>
    <m/>
    <m/>
    <n v="1"/>
    <m/>
    <m/>
    <m/>
    <m/>
    <m/>
    <n v="1"/>
    <n v="0"/>
    <n v="0"/>
    <n v="1"/>
    <n v="0"/>
    <n v="0"/>
    <n v="0"/>
    <n v="0"/>
    <n v="0"/>
    <n v="1"/>
    <x v="0"/>
    <n v="0"/>
    <n v="1"/>
    <n v="0"/>
    <n v="0"/>
    <n v="0"/>
    <n v="0"/>
    <n v="0"/>
    <x v="0"/>
    <n v="0"/>
    <n v="0"/>
    <n v="0"/>
    <n v="0"/>
    <n v="0"/>
    <x v="14"/>
    <m/>
    <x v="1"/>
    <x v="0"/>
    <x v="0"/>
  </r>
  <r>
    <s v="15/0421/FUL"/>
    <x v="1"/>
    <x v="0"/>
    <s v="17 Kings Road_x000d_Richmond_x000d__x000d_"/>
    <s v="Reversion of a Building of Townscape Merit from four self-contained flats (3x2 and 1x1 beds) to a single-family dwelling (Use Class C3: Dwelling Houses) with lower and upper ground rear extensions, external alterations to dormers, fenestration, and s"/>
    <d v="2018-03-01T00:00:00"/>
    <m/>
    <x v="1"/>
    <x v="0"/>
    <m/>
    <x v="0"/>
    <n v="518586"/>
    <n v="174575"/>
    <m/>
    <n v="1"/>
    <n v="3"/>
    <m/>
    <m/>
    <m/>
    <m/>
    <m/>
    <n v="4"/>
    <m/>
    <m/>
    <m/>
    <m/>
    <n v="1"/>
    <m/>
    <m/>
    <m/>
    <n v="1"/>
    <n v="0"/>
    <n v="-1"/>
    <n v="-3"/>
    <n v="0"/>
    <n v="1"/>
    <n v="0"/>
    <n v="0"/>
    <n v="0"/>
    <n v="-3"/>
    <x v="0"/>
    <n v="0"/>
    <n v="-3"/>
    <n v="0"/>
    <n v="0"/>
    <n v="0"/>
    <n v="0"/>
    <n v="0"/>
    <x v="0"/>
    <n v="0"/>
    <n v="0"/>
    <n v="0"/>
    <n v="0"/>
    <n v="0"/>
    <x v="12"/>
    <m/>
    <x v="1"/>
    <x v="0"/>
    <x v="0"/>
  </r>
  <r>
    <s v="15/0426/FUL"/>
    <x v="0"/>
    <x v="0"/>
    <s v="10 The Broadway_x000d_Barnes_x000d_London_x000d_SW13 0NY"/>
    <s v="Partial change of use of existing D1/D2 commercial premises via conversion of building at ground and basement levels to provide single residential unit, including external alterations and rear basement extension."/>
    <d v="2016-03-01T00:00:00"/>
    <d v="2017-06-01T00:00:00"/>
    <x v="0"/>
    <x v="0"/>
    <m/>
    <x v="0"/>
    <n v="521256"/>
    <n v="176019"/>
    <m/>
    <m/>
    <m/>
    <m/>
    <m/>
    <m/>
    <m/>
    <m/>
    <n v="0"/>
    <m/>
    <m/>
    <n v="1"/>
    <m/>
    <m/>
    <m/>
    <m/>
    <m/>
    <n v="1"/>
    <n v="0"/>
    <n v="0"/>
    <n v="1"/>
    <n v="0"/>
    <n v="0"/>
    <n v="0"/>
    <n v="0"/>
    <n v="0"/>
    <n v="1"/>
    <x v="0"/>
    <n v="1"/>
    <n v="0"/>
    <n v="0"/>
    <n v="0"/>
    <n v="0"/>
    <n v="0"/>
    <n v="0"/>
    <x v="0"/>
    <n v="0"/>
    <n v="0"/>
    <n v="0"/>
    <n v="0"/>
    <n v="0"/>
    <x v="16"/>
    <m/>
    <x v="10"/>
    <x v="0"/>
    <x v="0"/>
  </r>
  <r>
    <s v="15/0429/FUL"/>
    <x v="3"/>
    <x v="0"/>
    <s v="1 Ham Farm Road_x000d_Ham_x000d_Richmond_x000d_TW10 5ND_x000d_"/>
    <s v="Ground floor and first floor extension to rear of existing garage to create a self-contained residential unit."/>
    <m/>
    <m/>
    <x v="2"/>
    <x v="0"/>
    <m/>
    <x v="0"/>
    <n v="517863"/>
    <n v="171889"/>
    <m/>
    <m/>
    <m/>
    <m/>
    <m/>
    <m/>
    <m/>
    <m/>
    <n v="0"/>
    <m/>
    <m/>
    <m/>
    <n v="1"/>
    <m/>
    <m/>
    <m/>
    <m/>
    <n v="1"/>
    <n v="0"/>
    <n v="0"/>
    <n v="0"/>
    <n v="1"/>
    <n v="0"/>
    <n v="0"/>
    <n v="0"/>
    <n v="0"/>
    <n v="1"/>
    <x v="0"/>
    <n v="0"/>
    <n v="0"/>
    <n v="0.5"/>
    <n v="0.5"/>
    <n v="0"/>
    <n v="0"/>
    <n v="0"/>
    <x v="1"/>
    <n v="0"/>
    <n v="0"/>
    <n v="0"/>
    <n v="0"/>
    <n v="0"/>
    <x v="2"/>
    <m/>
    <x v="1"/>
    <x v="0"/>
    <x v="0"/>
  </r>
  <r>
    <s v="15/0547/FUL"/>
    <x v="2"/>
    <x v="0"/>
    <s v="97A - 97B High Street_x000d_Hampton Wick_x000d__x000d_"/>
    <s v="Demolition of shops and redevelopment to form 4 No self contained Residential Units"/>
    <d v="2016-10-01T00:00:00"/>
    <d v="2017-12-01T00:00:00"/>
    <x v="0"/>
    <x v="0"/>
    <m/>
    <x v="0"/>
    <n v="517388"/>
    <n v="169760"/>
    <m/>
    <m/>
    <m/>
    <m/>
    <m/>
    <m/>
    <m/>
    <m/>
    <n v="0"/>
    <m/>
    <n v="4"/>
    <m/>
    <m/>
    <m/>
    <m/>
    <m/>
    <m/>
    <n v="4"/>
    <n v="0"/>
    <n v="4"/>
    <n v="0"/>
    <n v="0"/>
    <n v="0"/>
    <n v="0"/>
    <n v="0"/>
    <n v="0"/>
    <n v="4"/>
    <x v="0"/>
    <n v="4"/>
    <n v="0"/>
    <n v="0"/>
    <n v="0"/>
    <n v="0"/>
    <n v="0"/>
    <n v="0"/>
    <x v="0"/>
    <n v="0"/>
    <n v="0"/>
    <n v="0"/>
    <n v="0"/>
    <n v="0"/>
    <x v="10"/>
    <m/>
    <x v="3"/>
    <x v="0"/>
    <x v="0"/>
  </r>
  <r>
    <s v="15/0588/FUL"/>
    <x v="2"/>
    <x v="0"/>
    <s v="Rear Of_x000d_70 - 74 Station Road_x000d_Hampton_x000d_TW12 2AX_x000d_"/>
    <s v="Renewal of planning permission 12/0052/FUL dated 11 May 2012 for the erection of a part single and part two-storey side extension to the existing building to provide for a two bedroom dwelling unit together with associated private amenity space, cycl"/>
    <d v="2016-04-01T00:00:00"/>
    <d v="2017-04-01T00:00:00"/>
    <x v="0"/>
    <x v="0"/>
    <m/>
    <x v="0"/>
    <n v="513727"/>
    <n v="169746"/>
    <m/>
    <m/>
    <m/>
    <m/>
    <m/>
    <m/>
    <m/>
    <m/>
    <n v="0"/>
    <m/>
    <m/>
    <n v="1"/>
    <m/>
    <m/>
    <m/>
    <m/>
    <m/>
    <n v="1"/>
    <n v="0"/>
    <n v="0"/>
    <n v="1"/>
    <n v="0"/>
    <n v="0"/>
    <n v="0"/>
    <n v="0"/>
    <n v="0"/>
    <n v="1"/>
    <x v="0"/>
    <n v="1"/>
    <n v="0"/>
    <n v="0"/>
    <n v="0"/>
    <n v="0"/>
    <n v="0"/>
    <n v="0"/>
    <x v="0"/>
    <n v="0"/>
    <n v="0"/>
    <n v="0"/>
    <n v="0"/>
    <n v="0"/>
    <x v="0"/>
    <m/>
    <x v="0"/>
    <x v="0"/>
    <x v="0"/>
  </r>
  <r>
    <s v="15/0591/FUL"/>
    <x v="2"/>
    <x v="0"/>
    <s v="23 Rodney Road_x000d_Twickenham_x000d_TW2 7AW_x000d_"/>
    <s v="Demolition of existing garden sheds and creation of a new two bedroom house adjoining No.23 Rodney Road."/>
    <m/>
    <m/>
    <x v="2"/>
    <x v="1"/>
    <m/>
    <x v="0"/>
    <n v="513235"/>
    <n v="173951"/>
    <m/>
    <m/>
    <m/>
    <m/>
    <m/>
    <m/>
    <m/>
    <m/>
    <n v="0"/>
    <m/>
    <m/>
    <n v="1"/>
    <m/>
    <m/>
    <m/>
    <m/>
    <m/>
    <n v="1"/>
    <n v="0"/>
    <n v="0"/>
    <n v="1"/>
    <n v="0"/>
    <n v="0"/>
    <n v="0"/>
    <n v="0"/>
    <n v="0"/>
    <n v="1"/>
    <x v="0"/>
    <n v="0"/>
    <n v="0"/>
    <n v="0.5"/>
    <n v="0.5"/>
    <n v="0"/>
    <n v="0"/>
    <n v="0"/>
    <x v="1"/>
    <n v="0"/>
    <n v="0"/>
    <n v="0"/>
    <n v="0"/>
    <n v="0"/>
    <x v="17"/>
    <m/>
    <x v="1"/>
    <x v="0"/>
    <x v="0"/>
  </r>
  <r>
    <s v="15/0659/P3JPA"/>
    <x v="0"/>
    <x v="1"/>
    <s v="The Lodge_x000d_69 The Green_x000d_Twickenham_x000d_TW2 5TU_x000d_"/>
    <s v="Proposed change of use from B1(a) (Office) use to C3 Residential use (1 no. 1 bed apartments and 4 no. 2 bed apartments)"/>
    <d v="2015-05-01T00:00:00"/>
    <d v="2017-06-27T00:00:00"/>
    <x v="0"/>
    <x v="0"/>
    <n v="5"/>
    <x v="0"/>
    <n v="515269"/>
    <n v="172790"/>
    <m/>
    <m/>
    <m/>
    <m/>
    <m/>
    <m/>
    <m/>
    <m/>
    <n v="0"/>
    <m/>
    <n v="1"/>
    <n v="4"/>
    <m/>
    <m/>
    <m/>
    <m/>
    <m/>
    <n v="5"/>
    <n v="0"/>
    <n v="1"/>
    <n v="4"/>
    <n v="0"/>
    <n v="0"/>
    <n v="0"/>
    <n v="0"/>
    <n v="0"/>
    <n v="5"/>
    <x v="0"/>
    <n v="5"/>
    <n v="0"/>
    <n v="0"/>
    <n v="0"/>
    <n v="0"/>
    <n v="0"/>
    <n v="0"/>
    <x v="0"/>
    <n v="0"/>
    <n v="0"/>
    <n v="0"/>
    <n v="0"/>
    <n v="0"/>
    <x v="4"/>
    <m/>
    <x v="1"/>
    <x v="0"/>
    <x v="0"/>
  </r>
  <r>
    <s v="15/0736/FUL"/>
    <x v="1"/>
    <x v="0"/>
    <s v="10A Red Lion Street_x000d_Richmond_x000d_TW9 1RW_x000d_"/>
    <s v="Change of use from a single two bedroom flat on first and second floor to two no. one bedroom flats"/>
    <d v="2018-03-29T00:00:00"/>
    <m/>
    <x v="1"/>
    <x v="0"/>
    <m/>
    <x v="0"/>
    <n v="517868"/>
    <n v="174750"/>
    <m/>
    <m/>
    <n v="1"/>
    <m/>
    <m/>
    <m/>
    <m/>
    <m/>
    <n v="1"/>
    <m/>
    <n v="2"/>
    <m/>
    <m/>
    <m/>
    <m/>
    <m/>
    <m/>
    <n v="2"/>
    <n v="0"/>
    <n v="2"/>
    <n v="-1"/>
    <n v="0"/>
    <n v="0"/>
    <n v="0"/>
    <n v="0"/>
    <n v="0"/>
    <n v="1"/>
    <x v="0"/>
    <n v="0"/>
    <n v="1"/>
    <n v="0"/>
    <n v="0"/>
    <n v="0"/>
    <n v="0"/>
    <n v="0"/>
    <x v="0"/>
    <n v="0"/>
    <n v="0"/>
    <n v="0"/>
    <n v="0"/>
    <n v="0"/>
    <x v="12"/>
    <m/>
    <x v="1"/>
    <x v="4"/>
    <x v="0"/>
  </r>
  <r>
    <s v="15/0802/FUL"/>
    <x v="2"/>
    <x v="0"/>
    <s v="Garages To Rear Of 18 To 20 Cassilis Road And_x000d_Norfolk Close_x000d_Twickenham_x000d__x000d_"/>
    <s v="Demolition of existing garages and erection of a new single storey 2 bedroom house with parking for one car."/>
    <d v="2016-12-19T00:00:00"/>
    <d v="2017-09-19T00:00:00"/>
    <x v="0"/>
    <x v="0"/>
    <m/>
    <x v="0"/>
    <n v="516789"/>
    <n v="174462"/>
    <m/>
    <m/>
    <m/>
    <m/>
    <m/>
    <m/>
    <m/>
    <m/>
    <n v="0"/>
    <m/>
    <m/>
    <n v="1"/>
    <m/>
    <m/>
    <m/>
    <m/>
    <m/>
    <n v="1"/>
    <n v="0"/>
    <n v="0"/>
    <n v="1"/>
    <n v="0"/>
    <n v="0"/>
    <n v="0"/>
    <n v="0"/>
    <n v="0"/>
    <n v="1"/>
    <x v="0"/>
    <n v="1"/>
    <n v="0"/>
    <n v="0"/>
    <n v="0"/>
    <n v="0"/>
    <n v="0"/>
    <n v="0"/>
    <x v="0"/>
    <n v="0"/>
    <n v="0"/>
    <n v="0"/>
    <n v="0"/>
    <n v="0"/>
    <x v="7"/>
    <m/>
    <x v="1"/>
    <x v="0"/>
    <x v="0"/>
  </r>
  <r>
    <s v="15/0834/FUL"/>
    <x v="2"/>
    <x v="0"/>
    <s v="48 Fourth Cross Road_x000d_Twickenham_x000d_TW2 5EL_x000d_"/>
    <s v="Demolition of Existing 3 Bedroom Bungalow and Erection Of a New 3-Bedroom Detached House."/>
    <m/>
    <m/>
    <x v="2"/>
    <x v="0"/>
    <m/>
    <x v="0"/>
    <n v="514720"/>
    <n v="172712"/>
    <m/>
    <m/>
    <m/>
    <n v="1"/>
    <m/>
    <m/>
    <m/>
    <m/>
    <n v="1"/>
    <m/>
    <m/>
    <m/>
    <n v="1"/>
    <m/>
    <m/>
    <m/>
    <m/>
    <n v="1"/>
    <n v="0"/>
    <n v="0"/>
    <n v="0"/>
    <n v="0"/>
    <n v="0"/>
    <n v="0"/>
    <n v="0"/>
    <n v="0"/>
    <n v="0"/>
    <x v="0"/>
    <n v="0"/>
    <n v="0"/>
    <n v="0"/>
    <n v="0"/>
    <n v="0"/>
    <n v="0"/>
    <n v="0"/>
    <x v="0"/>
    <n v="0"/>
    <n v="0"/>
    <n v="0"/>
    <n v="0"/>
    <n v="0"/>
    <x v="3"/>
    <m/>
    <x v="1"/>
    <x v="0"/>
    <x v="0"/>
  </r>
  <r>
    <s v="15/0853/P3JPA"/>
    <x v="0"/>
    <x v="1"/>
    <s v="116 St Margarets Road_x000d_Twickenham_x000d_TW1 2AA_x000d_"/>
    <s v="Proposed change of use for first and second floors from B1(a) Office use to C3 Residential use (2 x 1 bedroom flats)."/>
    <m/>
    <d v="2017-11-14T00:00:00"/>
    <x v="0"/>
    <x v="0"/>
    <n v="2"/>
    <x v="0"/>
    <n v="516859"/>
    <n v="174250"/>
    <m/>
    <m/>
    <m/>
    <m/>
    <m/>
    <m/>
    <m/>
    <m/>
    <n v="0"/>
    <m/>
    <n v="2"/>
    <m/>
    <m/>
    <m/>
    <m/>
    <m/>
    <m/>
    <n v="2"/>
    <n v="0"/>
    <n v="2"/>
    <n v="0"/>
    <n v="0"/>
    <n v="0"/>
    <n v="0"/>
    <n v="0"/>
    <n v="0"/>
    <n v="2"/>
    <x v="0"/>
    <n v="2"/>
    <n v="0"/>
    <n v="0"/>
    <n v="0"/>
    <n v="0"/>
    <n v="0"/>
    <n v="0"/>
    <x v="0"/>
    <n v="0"/>
    <n v="0"/>
    <n v="0"/>
    <n v="0"/>
    <n v="0"/>
    <x v="7"/>
    <m/>
    <x v="8"/>
    <x v="0"/>
    <x v="0"/>
  </r>
  <r>
    <s v="15/1135/PS192"/>
    <x v="0"/>
    <x v="0"/>
    <s v="Ground Floor_x000d_18 Water Lane_x000d_Richmond_x000d_TW9 1TJ_x000d_"/>
    <s v="Change of use from Office (B1) to residentail (C3)."/>
    <m/>
    <d v="2018-07-31T00:00:00"/>
    <x v="1"/>
    <x v="0"/>
    <m/>
    <x v="0"/>
    <n v="517679"/>
    <n v="174711"/>
    <m/>
    <m/>
    <m/>
    <m/>
    <m/>
    <m/>
    <m/>
    <m/>
    <n v="0"/>
    <m/>
    <n v="1"/>
    <m/>
    <m/>
    <m/>
    <m/>
    <m/>
    <m/>
    <n v="1"/>
    <n v="0"/>
    <n v="1"/>
    <n v="0"/>
    <n v="0"/>
    <n v="0"/>
    <n v="0"/>
    <n v="0"/>
    <n v="0"/>
    <n v="1"/>
    <x v="0"/>
    <n v="0"/>
    <n v="1"/>
    <n v="0"/>
    <n v="0"/>
    <n v="0"/>
    <n v="0"/>
    <n v="0"/>
    <x v="0"/>
    <n v="0"/>
    <n v="0"/>
    <n v="0"/>
    <n v="0"/>
    <n v="0"/>
    <x v="12"/>
    <m/>
    <x v="1"/>
    <x v="4"/>
    <x v="1"/>
  </r>
  <r>
    <s v="15/1214/FUL"/>
    <x v="1"/>
    <x v="0"/>
    <s v="129 Waldegrave Road_x000d_Teddington_x000d__x000d_"/>
    <s v="Ground, basement and first floor rear extensions, rear dormer/ front gable extensions and introduction of an additional self contained flat at 129 Waldegrave road"/>
    <d v="2015-05-22T00:00:00"/>
    <d v="2017-09-06T00:00:00"/>
    <x v="0"/>
    <x v="0"/>
    <m/>
    <x v="0"/>
    <n v="515693"/>
    <n v="171449"/>
    <m/>
    <n v="1"/>
    <m/>
    <m/>
    <m/>
    <m/>
    <m/>
    <m/>
    <n v="1"/>
    <m/>
    <m/>
    <n v="4"/>
    <m/>
    <m/>
    <m/>
    <m/>
    <m/>
    <n v="4"/>
    <n v="0"/>
    <n v="-1"/>
    <n v="4"/>
    <n v="0"/>
    <n v="0"/>
    <n v="0"/>
    <n v="0"/>
    <n v="0"/>
    <n v="3"/>
    <x v="0"/>
    <n v="3"/>
    <n v="0"/>
    <n v="0"/>
    <n v="0"/>
    <n v="0"/>
    <n v="0"/>
    <n v="0"/>
    <x v="0"/>
    <n v="0"/>
    <n v="0"/>
    <n v="0"/>
    <n v="0"/>
    <n v="0"/>
    <x v="6"/>
    <m/>
    <x v="1"/>
    <x v="0"/>
    <x v="0"/>
  </r>
  <r>
    <s v="15/1342/FUL"/>
    <x v="1"/>
    <x v="0"/>
    <s v="8 Cambrian Road_x000d_Richmond_x000d__x000d_"/>
    <s v="Conversion from three flats into one single dwellinghouse. Solar panels to the rear roof pitch."/>
    <m/>
    <m/>
    <x v="2"/>
    <x v="0"/>
    <m/>
    <x v="0"/>
    <n v="518700"/>
    <n v="174117"/>
    <m/>
    <n v="2"/>
    <n v="1"/>
    <m/>
    <m/>
    <m/>
    <m/>
    <m/>
    <n v="3"/>
    <m/>
    <m/>
    <m/>
    <m/>
    <n v="1"/>
    <m/>
    <m/>
    <m/>
    <n v="1"/>
    <n v="0"/>
    <n v="-2"/>
    <n v="-1"/>
    <n v="0"/>
    <n v="1"/>
    <n v="0"/>
    <n v="0"/>
    <n v="0"/>
    <n v="-2"/>
    <x v="0"/>
    <n v="0"/>
    <n v="0"/>
    <n v="-1"/>
    <n v="-1"/>
    <n v="0"/>
    <n v="0"/>
    <n v="0"/>
    <x v="1"/>
    <n v="0"/>
    <n v="0"/>
    <n v="0"/>
    <n v="0"/>
    <n v="0"/>
    <x v="12"/>
    <m/>
    <x v="1"/>
    <x v="0"/>
    <x v="0"/>
  </r>
  <r>
    <s v="15/1397/P3JPA"/>
    <x v="0"/>
    <x v="1"/>
    <s v="38-42 Hampton Road_x000d_Teddington_x000d_TW11 0JE_x000d_"/>
    <s v="Change of use from B1 office use to C3 residential use (17 x 1 bed units (2 person), 10 x 2 bed units (3 person), 8 x 2 bed units (4 person) units (totalling 35 residential units)."/>
    <d v="2017-10-02T00:00:00"/>
    <d v="2018-05-25T00:00:00"/>
    <x v="1"/>
    <x v="0"/>
    <n v="35"/>
    <x v="0"/>
    <n v="515085"/>
    <n v="171148"/>
    <m/>
    <m/>
    <m/>
    <m/>
    <m/>
    <m/>
    <m/>
    <m/>
    <n v="0"/>
    <m/>
    <m/>
    <m/>
    <m/>
    <m/>
    <m/>
    <m/>
    <m/>
    <n v="0"/>
    <n v="0"/>
    <n v="0"/>
    <n v="0"/>
    <n v="0"/>
    <n v="0"/>
    <n v="0"/>
    <n v="0"/>
    <n v="0"/>
    <n v="35"/>
    <x v="0"/>
    <n v="0"/>
    <n v="35"/>
    <n v="0"/>
    <n v="0"/>
    <n v="0"/>
    <n v="0"/>
    <n v="0"/>
    <x v="0"/>
    <n v="0"/>
    <n v="0"/>
    <n v="0"/>
    <n v="0"/>
    <n v="0"/>
    <x v="9"/>
    <m/>
    <x v="1"/>
    <x v="0"/>
    <x v="0"/>
  </r>
  <r>
    <s v="15/1444/FUL"/>
    <x v="0"/>
    <x v="0"/>
    <s v="3 - 5 Richmond Hill_x000d_Richmond_x000d__x000d_"/>
    <s v="The reversion of the interconnected Buildings of Townscape Merit from vacant office premises (Use Class B1: Business) to residential use single-family dwelling (Use Class C3: Dwelling Houses) with external alterations and associated works."/>
    <d v="2014-12-01T00:00:00"/>
    <m/>
    <x v="1"/>
    <x v="0"/>
    <m/>
    <x v="0"/>
    <n v="517973"/>
    <n v="174455"/>
    <m/>
    <m/>
    <m/>
    <m/>
    <m/>
    <m/>
    <m/>
    <m/>
    <n v="0"/>
    <m/>
    <m/>
    <m/>
    <m/>
    <n v="1"/>
    <m/>
    <m/>
    <m/>
    <n v="1"/>
    <n v="0"/>
    <n v="0"/>
    <n v="0"/>
    <n v="0"/>
    <n v="1"/>
    <n v="0"/>
    <n v="0"/>
    <n v="0"/>
    <n v="1"/>
    <x v="0"/>
    <m/>
    <m/>
    <n v="1"/>
    <n v="0"/>
    <n v="0"/>
    <n v="0"/>
    <n v="0"/>
    <x v="1"/>
    <n v="0"/>
    <n v="0"/>
    <n v="0"/>
    <n v="0"/>
    <n v="0"/>
    <x v="2"/>
    <m/>
    <x v="1"/>
    <x v="0"/>
    <x v="0"/>
  </r>
  <r>
    <s v="15/1485/FUL"/>
    <x v="1"/>
    <x v="0"/>
    <s v="26 St Stephens Gardens_x000d_Twickenham_x000d__x000d_"/>
    <s v="Conversion of three flats back into a single dwelling with ground floor extension and roof works"/>
    <d v="2016-02-01T00:00:00"/>
    <d v="2017-07-13T00:00:00"/>
    <x v="0"/>
    <x v="0"/>
    <m/>
    <x v="0"/>
    <n v="517161"/>
    <n v="174045"/>
    <m/>
    <m/>
    <n v="3"/>
    <m/>
    <m/>
    <m/>
    <m/>
    <m/>
    <n v="3"/>
    <m/>
    <m/>
    <m/>
    <m/>
    <n v="1"/>
    <m/>
    <m/>
    <m/>
    <n v="1"/>
    <n v="0"/>
    <n v="0"/>
    <n v="-3"/>
    <n v="0"/>
    <n v="1"/>
    <n v="0"/>
    <n v="0"/>
    <n v="0"/>
    <n v="-2"/>
    <x v="0"/>
    <n v="-2"/>
    <n v="0"/>
    <n v="0"/>
    <n v="0"/>
    <n v="0"/>
    <n v="0"/>
    <n v="0"/>
    <x v="0"/>
    <n v="0"/>
    <n v="0"/>
    <n v="0"/>
    <n v="0"/>
    <n v="0"/>
    <x v="11"/>
    <m/>
    <x v="1"/>
    <x v="0"/>
    <x v="0"/>
  </r>
  <r>
    <s v="15/1486/FUL"/>
    <x v="2"/>
    <x v="0"/>
    <s v="8 Heathside_x000d_Whitton_x000d_Hounslow_x000d_TW4 5NN_x000d_"/>
    <s v="Demolition of existing dwelling and erection of 2 No.4 bed semi-detached dwellings with associated parking and landscaping."/>
    <d v="2018-07-01T00:00:00"/>
    <m/>
    <x v="2"/>
    <x v="0"/>
    <m/>
    <x v="0"/>
    <n v="512819"/>
    <n v="173657"/>
    <m/>
    <m/>
    <n v="1"/>
    <m/>
    <m/>
    <m/>
    <m/>
    <m/>
    <n v="1"/>
    <m/>
    <m/>
    <m/>
    <m/>
    <n v="2"/>
    <m/>
    <m/>
    <m/>
    <n v="2"/>
    <n v="0"/>
    <n v="0"/>
    <n v="-1"/>
    <n v="0"/>
    <n v="2"/>
    <n v="0"/>
    <n v="0"/>
    <n v="0"/>
    <n v="1"/>
    <x v="0"/>
    <n v="0"/>
    <n v="0.5"/>
    <n v="0.5"/>
    <n v="0"/>
    <n v="0"/>
    <n v="0"/>
    <n v="0"/>
    <x v="1"/>
    <n v="0"/>
    <n v="0"/>
    <n v="0"/>
    <n v="0"/>
    <n v="0"/>
    <x v="1"/>
    <m/>
    <x v="1"/>
    <x v="0"/>
    <x v="0"/>
  </r>
  <r>
    <s v="15/1614/FUL"/>
    <x v="1"/>
    <x v="0"/>
    <s v="12 - 13 Church Street_x000d_Twickenham_x000d__x000d_"/>
    <s v="Conversion of existing flat to 2 flats, 2 x 2 Bed, including second floor rear extension to No. 12."/>
    <d v="2016-06-14T00:00:00"/>
    <d v="2017-06-08T00:00:00"/>
    <x v="0"/>
    <x v="0"/>
    <m/>
    <x v="0"/>
    <n v="516373"/>
    <n v="173327"/>
    <m/>
    <m/>
    <m/>
    <m/>
    <n v="1"/>
    <m/>
    <m/>
    <m/>
    <n v="1"/>
    <m/>
    <m/>
    <n v="2"/>
    <m/>
    <m/>
    <m/>
    <m/>
    <m/>
    <n v="2"/>
    <n v="0"/>
    <n v="0"/>
    <n v="2"/>
    <n v="0"/>
    <n v="-1"/>
    <n v="0"/>
    <n v="0"/>
    <n v="0"/>
    <n v="1"/>
    <x v="0"/>
    <n v="1"/>
    <n v="0"/>
    <n v="0"/>
    <n v="0"/>
    <n v="0"/>
    <n v="0"/>
    <n v="0"/>
    <x v="0"/>
    <n v="0"/>
    <n v="0"/>
    <n v="0"/>
    <n v="0"/>
    <n v="0"/>
    <x v="11"/>
    <m/>
    <x v="1"/>
    <x v="1"/>
    <x v="0"/>
  </r>
  <r>
    <s v="15/1638/FUL"/>
    <x v="2"/>
    <x v="0"/>
    <s v="53 Cole Park Road_x000d_Twickenham_x000d_TW1 1HT_x000d_"/>
    <s v="Demolition of the existing dwelling and erection of 2 No.semi-detached dwellings and associated hard and soft landscaping."/>
    <d v="2018-02-01T00:00:00"/>
    <m/>
    <x v="1"/>
    <x v="0"/>
    <m/>
    <x v="0"/>
    <n v="516222"/>
    <n v="174079"/>
    <m/>
    <m/>
    <m/>
    <m/>
    <m/>
    <n v="1"/>
    <m/>
    <m/>
    <n v="1"/>
    <m/>
    <m/>
    <m/>
    <m/>
    <m/>
    <n v="2"/>
    <m/>
    <m/>
    <n v="2"/>
    <n v="0"/>
    <n v="0"/>
    <n v="0"/>
    <n v="0"/>
    <n v="0"/>
    <n v="1"/>
    <n v="0"/>
    <n v="0"/>
    <n v="1"/>
    <x v="0"/>
    <n v="0"/>
    <n v="1"/>
    <n v="0"/>
    <n v="0"/>
    <n v="0"/>
    <n v="0"/>
    <n v="0"/>
    <x v="0"/>
    <n v="0"/>
    <n v="0"/>
    <n v="0"/>
    <n v="0"/>
    <n v="0"/>
    <x v="7"/>
    <m/>
    <x v="1"/>
    <x v="0"/>
    <x v="0"/>
  </r>
  <r>
    <s v="15/1687/FUL"/>
    <x v="0"/>
    <x v="0"/>
    <s v="186 Castelnau_x000d_Barnes_x000d_London_x000d_SW13 9DH"/>
    <s v="Change of use for part of the ground floor (A1 use) shop to (C3 use) residential and single storey rear extension to create a new 1 bedroom residential dwelling."/>
    <m/>
    <m/>
    <x v="2"/>
    <x v="0"/>
    <m/>
    <x v="0"/>
    <n v="522786"/>
    <n v="177761"/>
    <m/>
    <m/>
    <m/>
    <m/>
    <m/>
    <m/>
    <m/>
    <m/>
    <n v="0"/>
    <m/>
    <n v="1"/>
    <m/>
    <m/>
    <m/>
    <m/>
    <m/>
    <m/>
    <n v="1"/>
    <n v="0"/>
    <n v="1"/>
    <n v="0"/>
    <n v="0"/>
    <n v="0"/>
    <n v="0"/>
    <n v="0"/>
    <n v="0"/>
    <n v="1"/>
    <x v="0"/>
    <n v="0"/>
    <n v="0"/>
    <n v="0.5"/>
    <n v="0.5"/>
    <n v="0"/>
    <n v="0"/>
    <n v="0"/>
    <x v="1"/>
    <n v="0"/>
    <n v="0"/>
    <n v="0"/>
    <n v="0"/>
    <n v="0"/>
    <x v="5"/>
    <m/>
    <x v="11"/>
    <x v="0"/>
    <x v="0"/>
  </r>
  <r>
    <s v="15/1696/FUL"/>
    <x v="2"/>
    <x v="0"/>
    <s v="21A St Leonards Road_x000d_East Sheen_x000d_London_x000d_SW14 7LY_x000d_"/>
    <s v="Partial demolition and alterations to the existing building and the erection of 3 x 3-bedroom new build houses on the eastern part of the site, with associated parking and landscaping."/>
    <m/>
    <m/>
    <x v="2"/>
    <x v="0"/>
    <m/>
    <x v="0"/>
    <n v="520397"/>
    <n v="175552"/>
    <m/>
    <m/>
    <m/>
    <m/>
    <m/>
    <m/>
    <m/>
    <m/>
    <n v="0"/>
    <m/>
    <m/>
    <m/>
    <n v="3"/>
    <m/>
    <m/>
    <m/>
    <m/>
    <n v="3"/>
    <n v="0"/>
    <n v="0"/>
    <n v="0"/>
    <n v="3"/>
    <n v="0"/>
    <n v="0"/>
    <n v="0"/>
    <n v="0"/>
    <n v="3"/>
    <x v="0"/>
    <n v="0"/>
    <n v="0"/>
    <n v="1.5"/>
    <n v="1.5"/>
    <n v="0"/>
    <n v="0"/>
    <n v="0"/>
    <x v="1"/>
    <n v="0"/>
    <n v="0"/>
    <n v="0"/>
    <n v="0"/>
    <n v="0"/>
    <x v="13"/>
    <m/>
    <x v="1"/>
    <x v="3"/>
    <x v="0"/>
  </r>
  <r>
    <s v="15/1725/FUL"/>
    <x v="3"/>
    <x v="0"/>
    <s v="2 - 6 Bardolph Road_x000d_Richmond_x000d__x000d_"/>
    <s v="Single storey mansard style roof extension to provide 8 residential units to existing office building with the provision of stair access cores and associated site works and 3 storey extension for staircases, sustainability technologies and elevation"/>
    <m/>
    <d v="2017-05-15T00:00:00"/>
    <x v="0"/>
    <x v="0"/>
    <m/>
    <x v="0"/>
    <n v="518858"/>
    <n v="175468"/>
    <m/>
    <m/>
    <m/>
    <m/>
    <m/>
    <m/>
    <m/>
    <m/>
    <n v="0"/>
    <m/>
    <n v="4"/>
    <n v="4"/>
    <m/>
    <m/>
    <m/>
    <m/>
    <m/>
    <n v="8"/>
    <n v="0"/>
    <n v="4"/>
    <n v="4"/>
    <n v="0"/>
    <n v="0"/>
    <n v="0"/>
    <n v="0"/>
    <n v="0"/>
    <n v="8"/>
    <x v="1"/>
    <n v="8"/>
    <n v="0"/>
    <n v="0"/>
    <n v="0"/>
    <n v="0"/>
    <n v="0"/>
    <n v="0"/>
    <x v="0"/>
    <n v="0"/>
    <n v="0"/>
    <n v="0"/>
    <n v="0"/>
    <n v="0"/>
    <x v="8"/>
    <m/>
    <x v="1"/>
    <x v="0"/>
    <x v="0"/>
  </r>
  <r>
    <s v="15/1753/FUL"/>
    <x v="2"/>
    <x v="0"/>
    <s v="Prince House_x000d_116 High Street_x000d_Hampton Hill_x000d_Hampton_x000d_TW12 1NT_x000d_"/>
    <s v="Erection of a two bedroom flat at second floor level."/>
    <m/>
    <d v="2017-12-01T00:00:00"/>
    <x v="0"/>
    <x v="0"/>
    <m/>
    <x v="0"/>
    <n v="514512"/>
    <n v="171251"/>
    <m/>
    <m/>
    <m/>
    <m/>
    <m/>
    <m/>
    <m/>
    <m/>
    <n v="0"/>
    <m/>
    <m/>
    <n v="1"/>
    <m/>
    <m/>
    <m/>
    <m/>
    <m/>
    <n v="1"/>
    <n v="0"/>
    <n v="0"/>
    <n v="1"/>
    <n v="0"/>
    <n v="0"/>
    <n v="0"/>
    <n v="0"/>
    <n v="0"/>
    <n v="1"/>
    <x v="0"/>
    <n v="1"/>
    <n v="0"/>
    <n v="0"/>
    <n v="0"/>
    <n v="0"/>
    <n v="0"/>
    <n v="0"/>
    <x v="0"/>
    <n v="0"/>
    <n v="0"/>
    <n v="0"/>
    <n v="0"/>
    <n v="0"/>
    <x v="9"/>
    <m/>
    <x v="5"/>
    <x v="0"/>
    <x v="0"/>
  </r>
  <r>
    <s v="15/1784/FUL"/>
    <x v="1"/>
    <x v="0"/>
    <s v="5 The Crescent_x000d_Barnes_x000d_London_x000d_SW13 0NN"/>
    <s v="Change of use from 2x 1bedroom residential units to 1x 3bedroom family apartment with 2 pitched roof dormer extensions to the rear main roof"/>
    <m/>
    <m/>
    <x v="2"/>
    <x v="0"/>
    <m/>
    <x v="0"/>
    <n v="522089"/>
    <n v="176450"/>
    <m/>
    <n v="2"/>
    <m/>
    <m/>
    <m/>
    <m/>
    <m/>
    <m/>
    <n v="2"/>
    <m/>
    <m/>
    <m/>
    <n v="1"/>
    <m/>
    <m/>
    <m/>
    <m/>
    <n v="1"/>
    <n v="0"/>
    <n v="-2"/>
    <n v="0"/>
    <n v="1"/>
    <n v="0"/>
    <n v="0"/>
    <n v="0"/>
    <n v="0"/>
    <n v="-1"/>
    <x v="0"/>
    <n v="0"/>
    <n v="0"/>
    <n v="-0.5"/>
    <n v="-0.5"/>
    <n v="0"/>
    <n v="0"/>
    <n v="0"/>
    <x v="1"/>
    <n v="0"/>
    <n v="0"/>
    <n v="0"/>
    <n v="0"/>
    <n v="0"/>
    <x v="16"/>
    <m/>
    <x v="1"/>
    <x v="0"/>
    <x v="0"/>
  </r>
  <r>
    <s v="15/1805/FUL"/>
    <x v="0"/>
    <x v="0"/>
    <s v="2 Richmond Hill_x000d_Richmond_x000d__x000d_"/>
    <s v="The reversion of a Grade II Listed Building from office premises (Use Class B1: Business) to a single-family dwelling (Use Class C3: Dwelling Houses) with external alterations and associated works."/>
    <d v="2015-10-01T00:00:00"/>
    <d v="2018-01-31T00:00:00"/>
    <x v="0"/>
    <x v="0"/>
    <m/>
    <x v="0"/>
    <n v="517968"/>
    <n v="174497"/>
    <m/>
    <m/>
    <m/>
    <m/>
    <m/>
    <m/>
    <m/>
    <m/>
    <n v="0"/>
    <m/>
    <m/>
    <m/>
    <m/>
    <n v="1"/>
    <m/>
    <m/>
    <m/>
    <n v="1"/>
    <n v="0"/>
    <n v="0"/>
    <n v="0"/>
    <n v="0"/>
    <n v="1"/>
    <n v="0"/>
    <n v="0"/>
    <n v="0"/>
    <n v="1"/>
    <x v="0"/>
    <n v="1"/>
    <n v="0"/>
    <n v="0"/>
    <n v="0"/>
    <n v="0"/>
    <n v="0"/>
    <n v="0"/>
    <x v="0"/>
    <n v="0"/>
    <n v="0"/>
    <n v="0"/>
    <n v="0"/>
    <n v="0"/>
    <x v="2"/>
    <m/>
    <x v="1"/>
    <x v="4"/>
    <x v="0"/>
  </r>
  <r>
    <s v="15/1836/FUL"/>
    <x v="2"/>
    <x v="0"/>
    <s v="Land At Rear Of Latchmere Lodge_x000d_Church Road_x000d_Ham_x000d__x000d_"/>
    <s v="Proposed two bedroom house with two off-road parking spaces and enclosed garden."/>
    <d v="2016-10-03T00:00:00"/>
    <d v="2017-05-04T00:00:00"/>
    <x v="0"/>
    <x v="0"/>
    <m/>
    <x v="0"/>
    <n v="518422"/>
    <n v="171405"/>
    <m/>
    <m/>
    <m/>
    <m/>
    <m/>
    <m/>
    <m/>
    <m/>
    <n v="0"/>
    <m/>
    <m/>
    <n v="1"/>
    <m/>
    <m/>
    <m/>
    <m/>
    <m/>
    <n v="1"/>
    <n v="0"/>
    <n v="0"/>
    <n v="1"/>
    <n v="0"/>
    <n v="0"/>
    <n v="0"/>
    <n v="0"/>
    <n v="0"/>
    <n v="1"/>
    <x v="0"/>
    <n v="1"/>
    <n v="0"/>
    <n v="0"/>
    <n v="0"/>
    <n v="0"/>
    <n v="0"/>
    <n v="0"/>
    <x v="0"/>
    <n v="0"/>
    <n v="0"/>
    <n v="0"/>
    <n v="0"/>
    <n v="0"/>
    <x v="2"/>
    <m/>
    <x v="1"/>
    <x v="0"/>
    <x v="0"/>
  </r>
  <r>
    <s v="15/1881/P3JPA"/>
    <x v="0"/>
    <x v="1"/>
    <s v="Shanklin House_x000d_70 Sheen Road_x000d_Richmond_x000d_TW9 1UF_x000d_"/>
    <s v="Change of use of 1st and 2nd floors from B1 (office) use to 1 x 2 bed dwelling unit (C3) use."/>
    <m/>
    <m/>
    <x v="2"/>
    <x v="0"/>
    <n v="1"/>
    <x v="0"/>
    <n v="518392"/>
    <n v="175032"/>
    <m/>
    <m/>
    <m/>
    <m/>
    <m/>
    <m/>
    <m/>
    <m/>
    <n v="0"/>
    <m/>
    <m/>
    <m/>
    <m/>
    <m/>
    <m/>
    <m/>
    <m/>
    <n v="0"/>
    <n v="0"/>
    <n v="0"/>
    <n v="0"/>
    <n v="0"/>
    <n v="0"/>
    <n v="0"/>
    <n v="0"/>
    <n v="0"/>
    <n v="1"/>
    <x v="0"/>
    <n v="0"/>
    <n v="0"/>
    <n v="0.5"/>
    <n v="0.5"/>
    <n v="0"/>
    <n v="0"/>
    <n v="0"/>
    <x v="1"/>
    <n v="0"/>
    <n v="0"/>
    <n v="0"/>
    <n v="0"/>
    <n v="0"/>
    <x v="12"/>
    <m/>
    <x v="12"/>
    <x v="0"/>
    <x v="0"/>
  </r>
  <r>
    <s v="15/1884/FUL"/>
    <x v="3"/>
    <x v="0"/>
    <s v="1 Victoria Villas_x000d_Richmond_x000d_TW9 2GW"/>
    <s v="Erection of a single storey extension at fourth floor level on top of the existing building to provide 3 self contained flats."/>
    <m/>
    <d v="2017-08-30T00:00:00"/>
    <x v="0"/>
    <x v="0"/>
    <m/>
    <x v="0"/>
    <n v="518794"/>
    <n v="175433"/>
    <m/>
    <m/>
    <m/>
    <m/>
    <m/>
    <m/>
    <m/>
    <m/>
    <n v="0"/>
    <m/>
    <n v="2"/>
    <n v="1"/>
    <m/>
    <m/>
    <m/>
    <m/>
    <m/>
    <n v="3"/>
    <n v="0"/>
    <n v="2"/>
    <n v="1"/>
    <n v="0"/>
    <n v="0"/>
    <n v="0"/>
    <n v="0"/>
    <n v="0"/>
    <n v="3"/>
    <x v="0"/>
    <n v="3"/>
    <n v="0"/>
    <n v="0"/>
    <n v="0"/>
    <n v="0"/>
    <n v="0"/>
    <n v="0"/>
    <x v="0"/>
    <n v="0"/>
    <n v="0"/>
    <n v="0"/>
    <n v="0"/>
    <n v="0"/>
    <x v="8"/>
    <m/>
    <x v="1"/>
    <x v="0"/>
    <x v="0"/>
  </r>
  <r>
    <s v="15/1904/FUL"/>
    <x v="1"/>
    <x v="0"/>
    <s v="59 Lonsdale Road_x000d_Barnes_x000d_London_x000d_SW13 9JR_x000d_"/>
    <s v="Reunification of two flats into a single dwelling."/>
    <m/>
    <m/>
    <x v="2"/>
    <x v="0"/>
    <m/>
    <x v="0"/>
    <n v="522253"/>
    <n v="177766"/>
    <m/>
    <m/>
    <n v="1"/>
    <n v="1"/>
    <m/>
    <m/>
    <m/>
    <m/>
    <n v="2"/>
    <m/>
    <m/>
    <m/>
    <m/>
    <n v="1"/>
    <m/>
    <m/>
    <m/>
    <n v="1"/>
    <n v="0"/>
    <n v="0"/>
    <n v="-1"/>
    <n v="-1"/>
    <n v="1"/>
    <n v="0"/>
    <n v="0"/>
    <n v="0"/>
    <n v="-1"/>
    <x v="0"/>
    <n v="0"/>
    <n v="0"/>
    <n v="-0.5"/>
    <n v="-0.5"/>
    <n v="0"/>
    <n v="0"/>
    <n v="0"/>
    <x v="1"/>
    <n v="0"/>
    <n v="0"/>
    <n v="0"/>
    <n v="0"/>
    <n v="0"/>
    <x v="5"/>
    <m/>
    <x v="1"/>
    <x v="0"/>
    <x v="0"/>
  </r>
  <r>
    <s v="15/1932/P3JPA"/>
    <x v="0"/>
    <x v="1"/>
    <s v="52 - 54 Glentham Road_x000d_Barnes_x000d_London_x000d_SW13 9JJ_x000d_"/>
    <s v="Change of use from Office (B1a) to a single class C3 dwelling house"/>
    <d v="2015-11-01T00:00:00"/>
    <d v="2017-06-15T00:00:00"/>
    <x v="0"/>
    <x v="0"/>
    <n v="1"/>
    <x v="0"/>
    <n v="522590"/>
    <n v="177884"/>
    <m/>
    <m/>
    <m/>
    <m/>
    <m/>
    <m/>
    <m/>
    <m/>
    <n v="0"/>
    <m/>
    <m/>
    <m/>
    <m/>
    <m/>
    <n v="1"/>
    <m/>
    <m/>
    <n v="1"/>
    <n v="0"/>
    <n v="0"/>
    <n v="0"/>
    <n v="0"/>
    <n v="0"/>
    <n v="1"/>
    <n v="0"/>
    <n v="0"/>
    <n v="1"/>
    <x v="0"/>
    <n v="1"/>
    <n v="0"/>
    <n v="0"/>
    <n v="0"/>
    <n v="0"/>
    <n v="0"/>
    <n v="0"/>
    <x v="0"/>
    <n v="0"/>
    <n v="0"/>
    <n v="0"/>
    <n v="0"/>
    <n v="0"/>
    <x v="5"/>
    <m/>
    <x v="1"/>
    <x v="0"/>
    <x v="0"/>
  </r>
  <r>
    <s v="15/1949/FUL"/>
    <x v="1"/>
    <x v="0"/>
    <s v="1A Glebe Cottages_x000d_Twickenham Road_x000d_Hanworth_x000d_Feltham_x000d_TW13 6HG_x000d_"/>
    <s v="Proposed two storey side and single storey rear extension and conversion of the property into 2 No. 2 bedroom flats with associated front parking, refuse and cycle storage.  Construction of a rear outbuilding for residential use ancillary to the firs"/>
    <d v="2016-10-01T00:00:00"/>
    <d v="2017-11-01T00:00:00"/>
    <x v="0"/>
    <x v="0"/>
    <m/>
    <x v="0"/>
    <n v="513106"/>
    <n v="172165"/>
    <m/>
    <m/>
    <m/>
    <n v="1"/>
    <m/>
    <m/>
    <m/>
    <m/>
    <n v="1"/>
    <m/>
    <n v="2"/>
    <m/>
    <m/>
    <m/>
    <m/>
    <m/>
    <m/>
    <n v="2"/>
    <n v="0"/>
    <n v="2"/>
    <n v="0"/>
    <n v="-1"/>
    <n v="0"/>
    <n v="0"/>
    <n v="0"/>
    <n v="0"/>
    <n v="1"/>
    <x v="0"/>
    <n v="1"/>
    <n v="0"/>
    <n v="0"/>
    <n v="0"/>
    <n v="0"/>
    <n v="0"/>
    <n v="0"/>
    <x v="0"/>
    <n v="0"/>
    <n v="0"/>
    <n v="0"/>
    <n v="0"/>
    <n v="0"/>
    <x v="3"/>
    <m/>
    <x v="1"/>
    <x v="0"/>
    <x v="0"/>
  </r>
  <r>
    <s v="15/1968/FUL"/>
    <x v="3"/>
    <x v="0"/>
    <s v="Land Rear Of_x000d_70 - 76 Station Road_x000d_Hampton_x000d__x000d_"/>
    <s v="Renewal of planning permission 12/2084/FUL dated 15 October 2012 for the extension and alteration to the roof of No. 76d involving changes to the fenestration and the insertion of dormer windows and roof lights to create a one bedroom self-contained"/>
    <d v="2016-05-14T00:00:00"/>
    <d v="2017-04-01T00:00:00"/>
    <x v="0"/>
    <x v="0"/>
    <m/>
    <x v="0"/>
    <n v="513733"/>
    <n v="169743"/>
    <m/>
    <m/>
    <m/>
    <m/>
    <m/>
    <m/>
    <m/>
    <m/>
    <n v="0"/>
    <m/>
    <n v="1"/>
    <m/>
    <m/>
    <m/>
    <m/>
    <m/>
    <m/>
    <n v="1"/>
    <n v="0"/>
    <n v="1"/>
    <n v="0"/>
    <n v="0"/>
    <n v="0"/>
    <n v="0"/>
    <n v="0"/>
    <n v="0"/>
    <n v="1"/>
    <x v="0"/>
    <n v="1"/>
    <n v="0"/>
    <n v="0"/>
    <n v="0"/>
    <n v="0"/>
    <n v="0"/>
    <n v="0"/>
    <x v="0"/>
    <n v="0"/>
    <n v="0"/>
    <n v="0"/>
    <n v="0"/>
    <n v="0"/>
    <x v="0"/>
    <m/>
    <x v="0"/>
    <x v="0"/>
    <x v="0"/>
  </r>
  <r>
    <s v="15/2207/GPD15"/>
    <x v="0"/>
    <x v="1"/>
    <s v="20A London Road_x000d_Twickenham_x000d_TW1 3RR_x000d_"/>
    <s v="Change of use from office use (B1a) to residential use (C3) to create 2 flats."/>
    <m/>
    <d v="2017-04-07T00:00:00"/>
    <x v="0"/>
    <x v="0"/>
    <n v="2"/>
    <x v="0"/>
    <n v="516259"/>
    <n v="173377"/>
    <m/>
    <m/>
    <m/>
    <m/>
    <m/>
    <m/>
    <m/>
    <m/>
    <n v="0"/>
    <m/>
    <n v="1"/>
    <n v="1"/>
    <m/>
    <m/>
    <m/>
    <m/>
    <m/>
    <n v="2"/>
    <n v="0"/>
    <n v="1"/>
    <n v="1"/>
    <n v="0"/>
    <n v="0"/>
    <n v="0"/>
    <n v="0"/>
    <n v="0"/>
    <n v="2"/>
    <x v="0"/>
    <n v="2"/>
    <n v="0"/>
    <n v="0"/>
    <n v="0"/>
    <n v="0"/>
    <n v="0"/>
    <n v="0"/>
    <x v="0"/>
    <n v="0"/>
    <n v="0"/>
    <n v="0"/>
    <n v="0"/>
    <n v="0"/>
    <x v="11"/>
    <m/>
    <x v="1"/>
    <x v="1"/>
    <x v="0"/>
  </r>
  <r>
    <s v="15/2268/GPD15"/>
    <x v="0"/>
    <x v="1"/>
    <s v="19 - 21 High Street_x000d_Whitton_x000d_Twickenham_x000d_TW2 7LB_x000d_"/>
    <s v="Change of use from B1 offices to C3 residential."/>
    <d v="2016-07-21T00:00:00"/>
    <d v="2017-05-16T00:00:00"/>
    <x v="0"/>
    <x v="0"/>
    <n v="2"/>
    <x v="0"/>
    <n v="514204"/>
    <n v="173884"/>
    <m/>
    <m/>
    <m/>
    <m/>
    <m/>
    <m/>
    <m/>
    <m/>
    <n v="0"/>
    <m/>
    <m/>
    <n v="2"/>
    <m/>
    <m/>
    <m/>
    <m/>
    <m/>
    <n v="2"/>
    <n v="0"/>
    <n v="0"/>
    <n v="2"/>
    <n v="0"/>
    <n v="0"/>
    <n v="0"/>
    <n v="0"/>
    <n v="0"/>
    <n v="2"/>
    <x v="0"/>
    <n v="2"/>
    <n v="0"/>
    <n v="0"/>
    <n v="0"/>
    <n v="0"/>
    <n v="0"/>
    <n v="0"/>
    <x v="0"/>
    <n v="0"/>
    <n v="0"/>
    <n v="0"/>
    <n v="0"/>
    <n v="0"/>
    <x v="17"/>
    <m/>
    <x v="1"/>
    <x v="5"/>
    <x v="0"/>
  </r>
  <r>
    <s v="15/2318/FUL"/>
    <x v="0"/>
    <x v="0"/>
    <s v="27 Friars Stile Road_x000d_Richmond_x000d_TW10 6NH_x000d_"/>
    <s v="Change of use from dentist surgery to residential."/>
    <d v="2016-04-01T00:00:00"/>
    <d v="2017-06-14T00:00:00"/>
    <x v="0"/>
    <x v="0"/>
    <m/>
    <x v="0"/>
    <n v="518451"/>
    <n v="174379"/>
    <m/>
    <m/>
    <m/>
    <m/>
    <m/>
    <m/>
    <m/>
    <m/>
    <n v="0"/>
    <m/>
    <m/>
    <n v="1"/>
    <m/>
    <m/>
    <m/>
    <m/>
    <m/>
    <n v="1"/>
    <n v="0"/>
    <n v="0"/>
    <n v="1"/>
    <n v="0"/>
    <n v="0"/>
    <n v="0"/>
    <n v="0"/>
    <n v="0"/>
    <n v="1"/>
    <x v="0"/>
    <n v="1"/>
    <n v="0"/>
    <n v="0"/>
    <n v="0"/>
    <n v="0"/>
    <n v="0"/>
    <n v="0"/>
    <x v="0"/>
    <n v="0"/>
    <n v="0"/>
    <n v="0"/>
    <n v="0"/>
    <n v="0"/>
    <x v="12"/>
    <m/>
    <x v="1"/>
    <x v="0"/>
    <x v="0"/>
  </r>
  <r>
    <s v="15/2342/FUL"/>
    <x v="2"/>
    <x v="0"/>
    <s v="27 Popes Grove_x000d_Twickenham_x000d_TW1 4JZ_x000d_"/>
    <s v="Proposed new dwellinghouse to replace existing."/>
    <m/>
    <d v="2017-06-30T00:00:00"/>
    <x v="0"/>
    <x v="0"/>
    <m/>
    <x v="0"/>
    <n v="515567"/>
    <n v="172744"/>
    <m/>
    <m/>
    <m/>
    <n v="1"/>
    <m/>
    <m/>
    <m/>
    <m/>
    <n v="1"/>
    <m/>
    <m/>
    <m/>
    <m/>
    <n v="1"/>
    <m/>
    <m/>
    <m/>
    <n v="1"/>
    <n v="0"/>
    <n v="0"/>
    <n v="0"/>
    <n v="-1"/>
    <n v="1"/>
    <n v="0"/>
    <n v="0"/>
    <n v="0"/>
    <n v="0"/>
    <x v="0"/>
    <n v="0"/>
    <n v="0"/>
    <n v="0"/>
    <n v="0"/>
    <n v="0"/>
    <n v="0"/>
    <n v="0"/>
    <x v="0"/>
    <n v="0"/>
    <n v="0"/>
    <n v="0"/>
    <n v="0"/>
    <n v="0"/>
    <x v="4"/>
    <m/>
    <x v="1"/>
    <x v="0"/>
    <x v="0"/>
  </r>
  <r>
    <s v="15/2377/FUL"/>
    <x v="2"/>
    <x v="0"/>
    <s v="6 Manor Gardens_x000d_Hampton_x000d_TW12 2TU_x000d_"/>
    <s v="Two houses together with driveway access and landscpaing"/>
    <d v="2016-11-01T00:00:00"/>
    <d v="2017-09-29T00:00:00"/>
    <x v="0"/>
    <x v="0"/>
    <m/>
    <x v="0"/>
    <n v="514094"/>
    <n v="170156"/>
    <m/>
    <m/>
    <m/>
    <m/>
    <n v="1"/>
    <m/>
    <m/>
    <m/>
    <n v="1"/>
    <m/>
    <m/>
    <m/>
    <m/>
    <n v="2"/>
    <m/>
    <m/>
    <m/>
    <n v="2"/>
    <n v="0"/>
    <n v="0"/>
    <n v="0"/>
    <n v="0"/>
    <n v="1"/>
    <n v="0"/>
    <n v="0"/>
    <n v="0"/>
    <n v="1"/>
    <x v="0"/>
    <n v="1"/>
    <n v="0"/>
    <n v="0"/>
    <n v="0"/>
    <n v="0"/>
    <n v="0"/>
    <n v="0"/>
    <x v="0"/>
    <n v="0"/>
    <n v="0"/>
    <n v="0"/>
    <n v="0"/>
    <n v="0"/>
    <x v="0"/>
    <m/>
    <x v="1"/>
    <x v="0"/>
    <x v="0"/>
  </r>
  <r>
    <s v="15/2407/FUL"/>
    <x v="2"/>
    <x v="0"/>
    <s v="Car Park Adjacent To Number_x000d_23 Holly Road_x000d_Twickenham_x000d__x000d_"/>
    <s v="Erection of a pair of 2-storey semi-detached 1-bed cottages with car parking, cycle and refuse/recycling storage."/>
    <d v="2016-06-14T00:00:00"/>
    <d v="2017-09-15T00:00:00"/>
    <x v="0"/>
    <x v="0"/>
    <m/>
    <x v="0"/>
    <n v="516199"/>
    <n v="173320"/>
    <m/>
    <m/>
    <m/>
    <m/>
    <m/>
    <m/>
    <m/>
    <m/>
    <n v="0"/>
    <m/>
    <n v="2"/>
    <m/>
    <m/>
    <m/>
    <m/>
    <m/>
    <m/>
    <n v="2"/>
    <n v="0"/>
    <n v="2"/>
    <n v="0"/>
    <n v="0"/>
    <n v="0"/>
    <n v="0"/>
    <n v="0"/>
    <n v="0"/>
    <n v="2"/>
    <x v="0"/>
    <n v="2"/>
    <n v="0"/>
    <n v="0"/>
    <n v="0"/>
    <n v="0"/>
    <n v="0"/>
    <n v="0"/>
    <x v="0"/>
    <n v="0"/>
    <n v="0"/>
    <n v="0"/>
    <n v="0"/>
    <n v="0"/>
    <x v="11"/>
    <m/>
    <x v="1"/>
    <x v="1"/>
    <x v="0"/>
  </r>
  <r>
    <s v="15/2440/VRC"/>
    <x v="2"/>
    <x v="0"/>
    <s v="11 Sandycombe Road_x000d_Richmond_x000d_TW9 2EP_x000d_"/>
    <s v="Variation of condition 2 of application 08/4792/FUL to allow for amendments including:_x000d_- Introduction of clerestory windows to eastern elevation of office building;_x000d_- 2 Conservation rooflights added to front (western) elevation of residential buildin"/>
    <d v="2018-04-01T00:00:00"/>
    <m/>
    <x v="2"/>
    <x v="0"/>
    <m/>
    <x v="0"/>
    <n v="519022"/>
    <n v="175824"/>
    <m/>
    <m/>
    <m/>
    <m/>
    <m/>
    <m/>
    <m/>
    <m/>
    <n v="0"/>
    <m/>
    <m/>
    <n v="4"/>
    <m/>
    <m/>
    <m/>
    <m/>
    <m/>
    <n v="4"/>
    <n v="0"/>
    <n v="0"/>
    <n v="4"/>
    <n v="0"/>
    <n v="0"/>
    <n v="0"/>
    <n v="0"/>
    <n v="0"/>
    <n v="4"/>
    <x v="0"/>
    <n v="0"/>
    <n v="2"/>
    <n v="2"/>
    <n v="0"/>
    <n v="0"/>
    <n v="0"/>
    <n v="0"/>
    <x v="1"/>
    <n v="0"/>
    <n v="0"/>
    <n v="0"/>
    <n v="0"/>
    <n v="0"/>
    <x v="15"/>
    <m/>
    <x v="1"/>
    <x v="0"/>
    <x v="0"/>
  </r>
  <r>
    <s v="15/2452/FUL"/>
    <x v="2"/>
    <x v="0"/>
    <s v="77 - 79 Richmond Road_x000d_Twickenham_x000d__x000d_"/>
    <s v="Refurbishment and Extension of existing dwelling - No 79 Richmond Road; Demolition of existing shop and associated office, storage - No 77 Richmond Road; Erection of new single storey B1/D1 employment unit; Erection of new detached 3 Bed Family Unit."/>
    <d v="2016-05-12T00:00:00"/>
    <m/>
    <x v="1"/>
    <x v="0"/>
    <m/>
    <x v="0"/>
    <n v="516657"/>
    <n v="173659"/>
    <m/>
    <m/>
    <m/>
    <m/>
    <m/>
    <m/>
    <m/>
    <m/>
    <n v="0"/>
    <m/>
    <m/>
    <m/>
    <n v="1"/>
    <m/>
    <m/>
    <m/>
    <m/>
    <n v="1"/>
    <n v="0"/>
    <n v="0"/>
    <n v="0"/>
    <n v="1"/>
    <n v="0"/>
    <n v="0"/>
    <n v="0"/>
    <n v="0"/>
    <n v="1"/>
    <x v="0"/>
    <n v="0"/>
    <n v="1"/>
    <n v="0"/>
    <n v="0"/>
    <n v="0"/>
    <n v="0"/>
    <n v="0"/>
    <x v="0"/>
    <n v="0"/>
    <n v="0"/>
    <n v="0"/>
    <n v="0"/>
    <n v="0"/>
    <x v="11"/>
    <m/>
    <x v="1"/>
    <x v="0"/>
    <x v="0"/>
  </r>
  <r>
    <s v="15/2746/GPD15"/>
    <x v="0"/>
    <x v="0"/>
    <s v="Burnham House_x000d_4 Archer Mews_x000d_Hampton Hill_x000d_Hampton_x000d_TW12 1RN_x000d_"/>
    <s v="Change of use from B1a (office use) to C3 residential use (3 units)"/>
    <d v="2016-07-14T00:00:00"/>
    <d v="2017-04-01T00:00:00"/>
    <x v="0"/>
    <x v="0"/>
    <n v="3"/>
    <x v="0"/>
    <n v="514304"/>
    <n v="170984"/>
    <m/>
    <m/>
    <m/>
    <m/>
    <m/>
    <m/>
    <m/>
    <m/>
    <n v="0"/>
    <m/>
    <n v="1"/>
    <n v="1"/>
    <n v="1"/>
    <m/>
    <m/>
    <m/>
    <m/>
    <n v="3"/>
    <n v="0"/>
    <n v="1"/>
    <n v="1"/>
    <n v="1"/>
    <n v="0"/>
    <n v="0"/>
    <n v="0"/>
    <n v="0"/>
    <n v="3"/>
    <x v="0"/>
    <n v="3"/>
    <n v="0"/>
    <n v="0"/>
    <n v="0"/>
    <n v="0"/>
    <n v="0"/>
    <n v="0"/>
    <x v="0"/>
    <n v="0"/>
    <n v="0"/>
    <n v="0"/>
    <n v="0"/>
    <n v="0"/>
    <x v="9"/>
    <m/>
    <x v="1"/>
    <x v="0"/>
    <x v="0"/>
  </r>
  <r>
    <s v="15/2757/FUL"/>
    <x v="2"/>
    <x v="0"/>
    <s v="Land Adjacent To 32_x000d_Bexhill Road_x000d_East Sheen_x000d_London_x000d__x000d_"/>
    <s v="Erection of a single two-bedroom house and the demolition of three lock-up garages."/>
    <d v="2018-03-01T00:00:00"/>
    <m/>
    <x v="1"/>
    <x v="0"/>
    <m/>
    <x v="0"/>
    <n v="520254"/>
    <n v="175724"/>
    <m/>
    <m/>
    <m/>
    <m/>
    <m/>
    <m/>
    <m/>
    <m/>
    <n v="0"/>
    <m/>
    <m/>
    <n v="1"/>
    <m/>
    <m/>
    <m/>
    <m/>
    <m/>
    <n v="1"/>
    <n v="0"/>
    <n v="0"/>
    <n v="1"/>
    <n v="0"/>
    <n v="0"/>
    <n v="0"/>
    <n v="0"/>
    <n v="0"/>
    <n v="1"/>
    <x v="0"/>
    <n v="0"/>
    <n v="1"/>
    <n v="0"/>
    <n v="0"/>
    <n v="0"/>
    <n v="0"/>
    <n v="0"/>
    <x v="0"/>
    <n v="0"/>
    <n v="0"/>
    <n v="0"/>
    <n v="0"/>
    <n v="0"/>
    <x v="13"/>
    <m/>
    <x v="1"/>
    <x v="0"/>
    <x v="0"/>
  </r>
  <r>
    <s v="15/2854/FUL"/>
    <x v="2"/>
    <x v="0"/>
    <s v="Garages At_x000d_Riverside Drive_x000d_Ham_x000d__x000d_"/>
    <s v="Demolition of a row of 18 garages; Proposed to construct two two-bedroom Wheelchair Bungalows; Provision of two car parking spaces."/>
    <m/>
    <m/>
    <x v="2"/>
    <x v="1"/>
    <m/>
    <x v="0"/>
    <n v="517050"/>
    <n v="172680"/>
    <m/>
    <m/>
    <m/>
    <m/>
    <m/>
    <m/>
    <m/>
    <m/>
    <n v="0"/>
    <m/>
    <m/>
    <n v="2"/>
    <m/>
    <m/>
    <m/>
    <m/>
    <m/>
    <n v="2"/>
    <n v="0"/>
    <n v="0"/>
    <n v="2"/>
    <n v="0"/>
    <n v="0"/>
    <n v="0"/>
    <n v="0"/>
    <n v="0"/>
    <n v="2"/>
    <x v="0"/>
    <n v="0"/>
    <n v="0"/>
    <n v="1"/>
    <n v="1"/>
    <n v="0"/>
    <n v="0"/>
    <n v="0"/>
    <x v="1"/>
    <n v="0"/>
    <n v="0"/>
    <n v="0"/>
    <n v="0"/>
    <n v="0"/>
    <x v="2"/>
    <m/>
    <x v="1"/>
    <x v="0"/>
    <x v="0"/>
  </r>
  <r>
    <s v="15/2855/FUL"/>
    <x v="2"/>
    <x v="0"/>
    <s v="Garages At_x000d_Maguire Drive_x000d_Ham_x000d__x000d_"/>
    <s v="Demolition of 20 garages in two rows; Construction of two three-bedroom houses"/>
    <m/>
    <m/>
    <x v="2"/>
    <x v="1"/>
    <m/>
    <x v="0"/>
    <n v="517476"/>
    <n v="171658"/>
    <m/>
    <m/>
    <m/>
    <m/>
    <m/>
    <m/>
    <m/>
    <m/>
    <n v="0"/>
    <m/>
    <m/>
    <m/>
    <n v="2"/>
    <m/>
    <m/>
    <m/>
    <m/>
    <n v="2"/>
    <n v="0"/>
    <n v="0"/>
    <n v="0"/>
    <n v="2"/>
    <n v="0"/>
    <n v="0"/>
    <n v="0"/>
    <n v="0"/>
    <n v="2"/>
    <x v="0"/>
    <n v="0"/>
    <n v="0"/>
    <n v="1"/>
    <n v="1"/>
    <n v="0"/>
    <n v="0"/>
    <n v="0"/>
    <x v="1"/>
    <n v="0"/>
    <n v="0"/>
    <n v="0"/>
    <n v="0"/>
    <n v="0"/>
    <x v="2"/>
    <m/>
    <x v="1"/>
    <x v="0"/>
    <x v="0"/>
  </r>
  <r>
    <s v="15/2857/FUL"/>
    <x v="2"/>
    <x v="0"/>
    <s v="Garages At_x000d_Clifford Road_x000d_Petersham_x000d__x000d_"/>
    <s v="Removal of 26 garages; Creation of 3 two storey three-bedroom houses. Provision of 11 parking spaces in a shared surface courtyard"/>
    <m/>
    <m/>
    <x v="2"/>
    <x v="1"/>
    <m/>
    <x v="0"/>
    <n v="517848"/>
    <n v="172830"/>
    <m/>
    <m/>
    <m/>
    <m/>
    <m/>
    <m/>
    <m/>
    <m/>
    <n v="0"/>
    <m/>
    <m/>
    <m/>
    <n v="3"/>
    <m/>
    <m/>
    <m/>
    <m/>
    <n v="3"/>
    <n v="0"/>
    <n v="0"/>
    <n v="0"/>
    <n v="3"/>
    <n v="0"/>
    <n v="0"/>
    <n v="0"/>
    <n v="0"/>
    <n v="3"/>
    <x v="0"/>
    <n v="0"/>
    <n v="0"/>
    <n v="1.5"/>
    <n v="1.5"/>
    <n v="0"/>
    <n v="0"/>
    <n v="0"/>
    <x v="1"/>
    <n v="0"/>
    <n v="0"/>
    <n v="0"/>
    <n v="0"/>
    <n v="0"/>
    <x v="2"/>
    <m/>
    <x v="1"/>
    <x v="0"/>
    <x v="0"/>
  </r>
  <r>
    <s v="15/2904/FUL"/>
    <x v="0"/>
    <x v="0"/>
    <s v="1 London Road_x000d_Twickenham_x000d_TW1 3SX_x000d_"/>
    <s v="Conversion of A2 office space at the upper levels to 2 no. self-contained flats with access to the rear of the building."/>
    <m/>
    <m/>
    <x v="2"/>
    <x v="0"/>
    <m/>
    <x v="0"/>
    <n v="516260"/>
    <n v="173296"/>
    <m/>
    <m/>
    <m/>
    <m/>
    <m/>
    <m/>
    <m/>
    <m/>
    <n v="0"/>
    <m/>
    <n v="1"/>
    <n v="1"/>
    <m/>
    <m/>
    <m/>
    <m/>
    <m/>
    <n v="2"/>
    <n v="0"/>
    <n v="1"/>
    <n v="1"/>
    <n v="0"/>
    <n v="0"/>
    <n v="0"/>
    <n v="0"/>
    <n v="0"/>
    <n v="2"/>
    <x v="0"/>
    <n v="0"/>
    <n v="0"/>
    <n v="1"/>
    <n v="1"/>
    <n v="0"/>
    <n v="0"/>
    <n v="0"/>
    <x v="1"/>
    <n v="0"/>
    <n v="0"/>
    <n v="0"/>
    <n v="0"/>
    <n v="0"/>
    <x v="11"/>
    <m/>
    <x v="1"/>
    <x v="1"/>
    <x v="0"/>
  </r>
  <r>
    <s v="15/2911/FUL"/>
    <x v="2"/>
    <x v="0"/>
    <s v="17A Tower Road_x000d_Twickenham_x000d_TW1 4PD"/>
    <s v="Demolition of existing single family dwelling and creation of new replacement single family dwelling."/>
    <m/>
    <m/>
    <x v="2"/>
    <x v="0"/>
    <m/>
    <x v="0"/>
    <n v="515807"/>
    <n v="172452"/>
    <m/>
    <m/>
    <n v="1"/>
    <m/>
    <m/>
    <m/>
    <m/>
    <m/>
    <n v="1"/>
    <m/>
    <m/>
    <m/>
    <n v="1"/>
    <m/>
    <m/>
    <m/>
    <m/>
    <n v="1"/>
    <n v="0"/>
    <n v="0"/>
    <n v="-1"/>
    <n v="1"/>
    <n v="0"/>
    <n v="0"/>
    <n v="0"/>
    <n v="0"/>
    <n v="0"/>
    <x v="0"/>
    <n v="0"/>
    <n v="0"/>
    <n v="0"/>
    <n v="0"/>
    <n v="0"/>
    <n v="0"/>
    <n v="0"/>
    <x v="0"/>
    <n v="0"/>
    <n v="0"/>
    <n v="0"/>
    <n v="0"/>
    <n v="0"/>
    <x v="4"/>
    <m/>
    <x v="1"/>
    <x v="0"/>
    <x v="0"/>
  </r>
  <r>
    <s v="15/2975/FUL"/>
    <x v="0"/>
    <x v="0"/>
    <s v="14 King Street_x000d_Twickenham_x000d_TW1 3SN_x000d_"/>
    <s v="Erection of new pitched roof and conversion of upper floors over existing retail use to form 1no self-contained flat. Single storey rear extension to form additional flat. New shop front."/>
    <m/>
    <d v="2017-10-16T00:00:00"/>
    <x v="0"/>
    <x v="0"/>
    <m/>
    <x v="0"/>
    <n v="516248"/>
    <n v="173265"/>
    <m/>
    <m/>
    <m/>
    <m/>
    <m/>
    <m/>
    <m/>
    <m/>
    <n v="0"/>
    <m/>
    <n v="1"/>
    <n v="1"/>
    <m/>
    <m/>
    <m/>
    <m/>
    <m/>
    <n v="2"/>
    <n v="0"/>
    <n v="1"/>
    <n v="1"/>
    <n v="0"/>
    <n v="0"/>
    <n v="0"/>
    <n v="0"/>
    <n v="0"/>
    <n v="2"/>
    <x v="0"/>
    <n v="2"/>
    <n v="0"/>
    <n v="0"/>
    <n v="0"/>
    <n v="0"/>
    <n v="0"/>
    <n v="0"/>
    <x v="0"/>
    <n v="0"/>
    <n v="0"/>
    <n v="0"/>
    <n v="0"/>
    <n v="0"/>
    <x v="11"/>
    <m/>
    <x v="1"/>
    <x v="1"/>
    <x v="0"/>
  </r>
  <r>
    <s v="15/3062/FUL"/>
    <x v="1"/>
    <x v="0"/>
    <s v="20A Red Lion Street_x000d_Richmond_x000d_TW9 1RW_x000d_"/>
    <s v="Subdivision of existing flat to create an additional unit and infill of void and new roof"/>
    <m/>
    <d v="2018-06-29T00:00:00"/>
    <x v="1"/>
    <x v="0"/>
    <m/>
    <x v="0"/>
    <n v="517894"/>
    <n v="174757"/>
    <m/>
    <m/>
    <m/>
    <n v="1"/>
    <m/>
    <m/>
    <m/>
    <m/>
    <n v="1"/>
    <m/>
    <n v="2"/>
    <m/>
    <m/>
    <m/>
    <m/>
    <m/>
    <m/>
    <n v="2"/>
    <n v="0"/>
    <n v="2"/>
    <n v="0"/>
    <n v="-1"/>
    <n v="0"/>
    <n v="0"/>
    <n v="0"/>
    <n v="0"/>
    <n v="1"/>
    <x v="0"/>
    <n v="0"/>
    <n v="1"/>
    <n v="0"/>
    <n v="0"/>
    <n v="0"/>
    <n v="0"/>
    <n v="0"/>
    <x v="0"/>
    <n v="0"/>
    <n v="0"/>
    <n v="0"/>
    <n v="0"/>
    <n v="0"/>
    <x v="12"/>
    <m/>
    <x v="1"/>
    <x v="4"/>
    <x v="0"/>
  </r>
  <r>
    <s v="15/3072/FUL"/>
    <x v="0"/>
    <x v="0"/>
    <s v="Christ Church_x000d_Station Road_x000d_Teddington_x000d__x000d_"/>
    <s v="Conversion, extension and alteration of the existing church building to provide for 6 x 2 bedroom flats over four levels together with 6 off-street car parking spaces, motorcycle parking, garden amenity areas and refuse, recycling and cycle parking a"/>
    <d v="2018-03-01T00:00:00"/>
    <m/>
    <x v="1"/>
    <x v="0"/>
    <m/>
    <x v="0"/>
    <n v="516013"/>
    <n v="171023"/>
    <m/>
    <m/>
    <m/>
    <m/>
    <m/>
    <m/>
    <m/>
    <m/>
    <n v="0"/>
    <m/>
    <m/>
    <n v="6"/>
    <m/>
    <m/>
    <m/>
    <m/>
    <m/>
    <n v="6"/>
    <n v="0"/>
    <n v="0"/>
    <n v="6"/>
    <n v="0"/>
    <n v="0"/>
    <n v="0"/>
    <n v="0"/>
    <n v="0"/>
    <n v="6"/>
    <x v="0"/>
    <n v="0"/>
    <n v="3"/>
    <n v="3"/>
    <n v="0"/>
    <n v="0"/>
    <n v="0"/>
    <n v="0"/>
    <x v="1"/>
    <n v="0"/>
    <n v="0"/>
    <n v="0"/>
    <n v="0"/>
    <n v="0"/>
    <x v="6"/>
    <m/>
    <x v="1"/>
    <x v="0"/>
    <x v="0"/>
  </r>
  <r>
    <s v="15/3183/FUL"/>
    <x v="1"/>
    <x v="0"/>
    <s v="5A And 5B Upper Lodge Mews_x000d_Bushy Park_x000d_Hampton Hill_x000d__x000d_"/>
    <s v="Conversion of existing lower ground floor property and existing upper first floor property (5a and 5b) into one dwelling space and single storey rear extension"/>
    <m/>
    <m/>
    <x v="2"/>
    <x v="0"/>
    <m/>
    <x v="0"/>
    <n v="514482"/>
    <n v="170638"/>
    <m/>
    <n v="1"/>
    <m/>
    <n v="1"/>
    <m/>
    <m/>
    <m/>
    <m/>
    <n v="2"/>
    <m/>
    <m/>
    <m/>
    <m/>
    <n v="1"/>
    <m/>
    <m/>
    <m/>
    <n v="1"/>
    <n v="0"/>
    <n v="-1"/>
    <n v="0"/>
    <n v="-1"/>
    <n v="1"/>
    <n v="0"/>
    <n v="0"/>
    <n v="0"/>
    <n v="-1"/>
    <x v="0"/>
    <n v="0"/>
    <n v="0"/>
    <n v="-0.5"/>
    <n v="-0.5"/>
    <n v="0"/>
    <n v="0"/>
    <n v="0"/>
    <x v="1"/>
    <n v="0"/>
    <n v="0"/>
    <n v="0"/>
    <n v="0"/>
    <n v="0"/>
    <x v="9"/>
    <m/>
    <x v="1"/>
    <x v="0"/>
    <x v="0"/>
  </r>
  <r>
    <s v="15/3184/GPD15"/>
    <x v="0"/>
    <x v="1"/>
    <s v="31 Hampton Road_x000d_Twickenham_x000d_TW2 5QE_x000d_"/>
    <s v="Proposed change of use from B1(a) Office use to C3 Residential use (1 flat)."/>
    <m/>
    <m/>
    <x v="2"/>
    <x v="0"/>
    <n v="1"/>
    <x v="0"/>
    <n v="515147"/>
    <n v="172702"/>
    <m/>
    <m/>
    <m/>
    <m/>
    <m/>
    <m/>
    <m/>
    <m/>
    <n v="0"/>
    <m/>
    <m/>
    <m/>
    <m/>
    <m/>
    <m/>
    <m/>
    <m/>
    <n v="0"/>
    <n v="0"/>
    <n v="0"/>
    <n v="0"/>
    <n v="0"/>
    <n v="0"/>
    <n v="0"/>
    <n v="0"/>
    <n v="0"/>
    <n v="1"/>
    <x v="0"/>
    <n v="0"/>
    <n v="0"/>
    <n v="0.5"/>
    <n v="0.5"/>
    <n v="0"/>
    <n v="0"/>
    <n v="0"/>
    <x v="1"/>
    <n v="0"/>
    <n v="0"/>
    <n v="0"/>
    <n v="0"/>
    <n v="0"/>
    <x v="4"/>
    <m/>
    <x v="13"/>
    <x v="0"/>
    <x v="0"/>
  </r>
  <r>
    <s v="15/3256/GPD15"/>
    <x v="0"/>
    <x v="1"/>
    <s v="1D Becketts Place_x000d_Hampton Wick_x000d__x000d_"/>
    <s v="Change of use of B1 office to C3 residential use of ground and mezzanine floors (2 x 1 bed flats at ground floor level, 1 x 1 bed flat at first floor level)"/>
    <d v="2018-04-14T00:00:00"/>
    <d v="2018-10-01T00:00:00"/>
    <x v="2"/>
    <x v="0"/>
    <n v="3"/>
    <x v="0"/>
    <n v="517622"/>
    <n v="169605"/>
    <m/>
    <m/>
    <m/>
    <m/>
    <m/>
    <m/>
    <m/>
    <m/>
    <n v="0"/>
    <m/>
    <m/>
    <m/>
    <m/>
    <m/>
    <m/>
    <m/>
    <m/>
    <n v="0"/>
    <n v="0"/>
    <n v="0"/>
    <n v="0"/>
    <n v="0"/>
    <n v="0"/>
    <n v="0"/>
    <n v="0"/>
    <n v="0"/>
    <n v="3"/>
    <x v="0"/>
    <n v="0"/>
    <n v="3"/>
    <n v="0"/>
    <n v="0"/>
    <n v="0"/>
    <n v="0"/>
    <n v="0"/>
    <x v="0"/>
    <n v="0"/>
    <n v="0"/>
    <n v="0"/>
    <n v="0"/>
    <n v="0"/>
    <x v="10"/>
    <m/>
    <x v="3"/>
    <x v="0"/>
    <x v="1"/>
  </r>
  <r>
    <s v="15/3394/FUL"/>
    <x v="3"/>
    <x v="0"/>
    <s v="Wick House_x000d_10 Station Road_x000d_Hampton Wick_x000d__x000d_"/>
    <s v="Erection of new mansard roof to accommodate 2 new self contained flats, new lift shaft, new bin stores."/>
    <m/>
    <m/>
    <x v="2"/>
    <x v="0"/>
    <m/>
    <x v="0"/>
    <n v="517543"/>
    <n v="169767"/>
    <m/>
    <m/>
    <m/>
    <m/>
    <m/>
    <m/>
    <m/>
    <m/>
    <n v="0"/>
    <m/>
    <m/>
    <n v="2"/>
    <m/>
    <m/>
    <m/>
    <m/>
    <m/>
    <n v="2"/>
    <n v="0"/>
    <n v="0"/>
    <n v="2"/>
    <n v="0"/>
    <n v="0"/>
    <n v="0"/>
    <n v="0"/>
    <n v="0"/>
    <n v="2"/>
    <x v="0"/>
    <n v="0"/>
    <n v="0"/>
    <n v="0.66666666666666663"/>
    <n v="0.66666666666666663"/>
    <n v="0.66666666666666663"/>
    <n v="0"/>
    <n v="0"/>
    <x v="1"/>
    <n v="0"/>
    <n v="0"/>
    <n v="0"/>
    <n v="0"/>
    <n v="0"/>
    <x v="10"/>
    <m/>
    <x v="1"/>
    <x v="0"/>
    <x v="0"/>
  </r>
  <r>
    <s v="15/3424/FUL"/>
    <x v="2"/>
    <x v="0"/>
    <s v="South Corner_x000d_Upper Ham Road_x000d_Ham_x000d_Richmond_x000d_TW10 5LA_x000d_"/>
    <s v="Erection of detached house and garage following demolition of existing house and garage."/>
    <d v="2017-02-01T00:00:00"/>
    <d v="2017-12-01T00:00:00"/>
    <x v="0"/>
    <x v="0"/>
    <m/>
    <x v="0"/>
    <n v="517861"/>
    <n v="171792"/>
    <m/>
    <m/>
    <m/>
    <m/>
    <n v="1"/>
    <m/>
    <m/>
    <m/>
    <n v="1"/>
    <m/>
    <m/>
    <m/>
    <n v="1"/>
    <m/>
    <m/>
    <m/>
    <m/>
    <n v="1"/>
    <n v="0"/>
    <n v="0"/>
    <n v="0"/>
    <n v="1"/>
    <n v="-1"/>
    <n v="0"/>
    <n v="0"/>
    <n v="0"/>
    <n v="0"/>
    <x v="0"/>
    <n v="0"/>
    <n v="0"/>
    <n v="0"/>
    <n v="0"/>
    <n v="0"/>
    <n v="0"/>
    <n v="0"/>
    <x v="0"/>
    <n v="0"/>
    <n v="0"/>
    <n v="0"/>
    <n v="0"/>
    <n v="0"/>
    <x v="2"/>
    <m/>
    <x v="1"/>
    <x v="0"/>
    <x v="0"/>
  </r>
  <r>
    <s v="15/3424/FUL"/>
    <x v="2"/>
    <x v="0"/>
    <s v="South Corner_x000d_Upper Ham Road_x000d_Ham_x000d_Richmond_x000d_TW10 5LA_x000d_"/>
    <s v="Erection of detached house and garage following demolition of existing house and garage."/>
    <d v="2017-02-01T00:00:00"/>
    <m/>
    <x v="1"/>
    <x v="0"/>
    <m/>
    <x v="0"/>
    <n v="517861"/>
    <n v="171792"/>
    <m/>
    <m/>
    <m/>
    <m/>
    <n v="1"/>
    <m/>
    <m/>
    <m/>
    <n v="1"/>
    <m/>
    <m/>
    <m/>
    <m/>
    <n v="1"/>
    <m/>
    <m/>
    <m/>
    <n v="1"/>
    <n v="0"/>
    <n v="0"/>
    <n v="0"/>
    <n v="0"/>
    <n v="0"/>
    <n v="0"/>
    <n v="0"/>
    <n v="0"/>
    <n v="0"/>
    <x v="0"/>
    <n v="0"/>
    <n v="0"/>
    <n v="0"/>
    <n v="0"/>
    <n v="0"/>
    <n v="0"/>
    <n v="0"/>
    <x v="0"/>
    <n v="0"/>
    <n v="0"/>
    <n v="0"/>
    <n v="0"/>
    <n v="0"/>
    <x v="2"/>
    <m/>
    <x v="1"/>
    <x v="0"/>
    <x v="0"/>
  </r>
  <r>
    <s v="15/3496/GPD15"/>
    <x v="0"/>
    <x v="1"/>
    <s v="Vision House_x000d_3 Dee Road_x000d_Richmond_x000d__x000d_"/>
    <s v="Change of use of first floor from offices (B1) to residential (C3)."/>
    <m/>
    <d v="2017-12-13T00:00:00"/>
    <x v="0"/>
    <x v="0"/>
    <n v="2"/>
    <x v="0"/>
    <n v="518757"/>
    <n v="175368"/>
    <m/>
    <m/>
    <m/>
    <m/>
    <m/>
    <m/>
    <m/>
    <m/>
    <n v="0"/>
    <n v="1"/>
    <n v="1"/>
    <m/>
    <m/>
    <m/>
    <m/>
    <m/>
    <m/>
    <n v="2"/>
    <n v="1"/>
    <n v="1"/>
    <n v="0"/>
    <n v="0"/>
    <n v="0"/>
    <n v="0"/>
    <n v="0"/>
    <n v="0"/>
    <n v="2"/>
    <x v="0"/>
    <n v="2"/>
    <n v="0"/>
    <n v="0"/>
    <n v="0"/>
    <n v="0"/>
    <n v="0"/>
    <n v="0"/>
    <x v="0"/>
    <n v="0"/>
    <n v="0"/>
    <n v="0"/>
    <n v="0"/>
    <n v="0"/>
    <x v="8"/>
    <m/>
    <x v="1"/>
    <x v="0"/>
    <x v="0"/>
  </r>
  <r>
    <s v="15/3522/FUL"/>
    <x v="2"/>
    <x v="0"/>
    <s v="20 Sixth Cross Road_x000d_Twickenham_x000d_TW2 5PB_x000d_"/>
    <s v="Demolition of existing garage and conservatory to rear of No. 20.  Erection of a part 2 storey, part single storey 2 bedroom dwelling house adjoining No. 20 . Construction of a single storey rear extension, roof alterations and installation of 2 dorm"/>
    <m/>
    <m/>
    <x v="2"/>
    <x v="1"/>
    <m/>
    <x v="0"/>
    <n v="514619"/>
    <n v="172123"/>
    <m/>
    <m/>
    <m/>
    <m/>
    <m/>
    <m/>
    <m/>
    <m/>
    <n v="0"/>
    <m/>
    <m/>
    <n v="1"/>
    <m/>
    <m/>
    <m/>
    <m/>
    <m/>
    <n v="1"/>
    <n v="0"/>
    <n v="0"/>
    <n v="1"/>
    <n v="0"/>
    <n v="0"/>
    <n v="0"/>
    <n v="0"/>
    <n v="0"/>
    <n v="1"/>
    <x v="0"/>
    <n v="0"/>
    <n v="0"/>
    <n v="0.33333333333333331"/>
    <n v="0.33333333333333331"/>
    <n v="0.33333333333333331"/>
    <n v="0"/>
    <n v="0"/>
    <x v="1"/>
    <n v="0"/>
    <n v="0"/>
    <n v="0"/>
    <n v="0"/>
    <n v="0"/>
    <x v="3"/>
    <m/>
    <x v="1"/>
    <x v="0"/>
    <x v="0"/>
  </r>
  <r>
    <s v="15/3545/GPD15"/>
    <x v="0"/>
    <x v="1"/>
    <s v="10 - 12 Priests Bridge_x000d_East Sheen_x000d_London_x000d_SW15 5JE"/>
    <s v="Change of use from B1(a) office use to C3 residential use (1 no. unit)."/>
    <d v="2017-01-01T00:00:00"/>
    <d v="2017-08-14T00:00:00"/>
    <x v="0"/>
    <x v="0"/>
    <n v="1"/>
    <x v="0"/>
    <n v="521542"/>
    <n v="175519"/>
    <m/>
    <m/>
    <m/>
    <m/>
    <m/>
    <m/>
    <m/>
    <m/>
    <n v="0"/>
    <m/>
    <m/>
    <m/>
    <n v="1"/>
    <m/>
    <m/>
    <m/>
    <m/>
    <n v="1"/>
    <n v="0"/>
    <n v="0"/>
    <n v="0"/>
    <n v="1"/>
    <n v="0"/>
    <n v="0"/>
    <n v="0"/>
    <n v="0"/>
    <n v="1"/>
    <x v="0"/>
    <n v="1"/>
    <n v="0"/>
    <n v="0"/>
    <n v="0"/>
    <n v="0"/>
    <n v="0"/>
    <n v="0"/>
    <x v="0"/>
    <n v="0"/>
    <n v="0"/>
    <n v="0"/>
    <n v="0"/>
    <n v="0"/>
    <x v="16"/>
    <m/>
    <x v="1"/>
    <x v="0"/>
    <x v="0"/>
  </r>
  <r>
    <s v="15/3641/GPD15"/>
    <x v="0"/>
    <x v="1"/>
    <s v="Barnes Delivery Office_x000d_Station Road_x000d_Barnes_x000d_London_x000d__x000d_"/>
    <s v="Change of use of part of first floor level from B1(a) office use to C3 residential use to form one self contained apartment."/>
    <m/>
    <m/>
    <x v="2"/>
    <x v="0"/>
    <n v="1"/>
    <x v="0"/>
    <n v="521868"/>
    <n v="176267"/>
    <m/>
    <m/>
    <m/>
    <m/>
    <m/>
    <m/>
    <m/>
    <m/>
    <n v="0"/>
    <m/>
    <m/>
    <m/>
    <m/>
    <m/>
    <m/>
    <m/>
    <m/>
    <n v="0"/>
    <n v="0"/>
    <n v="0"/>
    <n v="0"/>
    <n v="0"/>
    <n v="0"/>
    <n v="0"/>
    <n v="0"/>
    <n v="0"/>
    <n v="1"/>
    <x v="0"/>
    <n v="0"/>
    <n v="0"/>
    <n v="0.33333333333333331"/>
    <n v="0.33333333333333331"/>
    <n v="0.33333333333333331"/>
    <n v="0"/>
    <n v="0"/>
    <x v="1"/>
    <n v="0"/>
    <n v="0"/>
    <n v="0"/>
    <n v="0"/>
    <n v="0"/>
    <x v="16"/>
    <m/>
    <x v="1"/>
    <x v="0"/>
    <x v="0"/>
  </r>
  <r>
    <s v="15/3654/PS192"/>
    <x v="0"/>
    <x v="0"/>
    <s v="341 Upper Richmond Road West_x000d_East Sheen_x000d_London_x000d_SW14 8QN_x000d_"/>
    <s v="Change of use of the first floor to 2 No. flats."/>
    <m/>
    <m/>
    <x v="2"/>
    <x v="0"/>
    <m/>
    <x v="0"/>
    <n v="520601"/>
    <n v="175400"/>
    <m/>
    <m/>
    <m/>
    <m/>
    <m/>
    <m/>
    <m/>
    <m/>
    <n v="0"/>
    <m/>
    <m/>
    <n v="2"/>
    <m/>
    <m/>
    <m/>
    <m/>
    <m/>
    <n v="2"/>
    <n v="0"/>
    <n v="0"/>
    <n v="2"/>
    <n v="0"/>
    <n v="0"/>
    <n v="0"/>
    <n v="0"/>
    <n v="0"/>
    <n v="2"/>
    <x v="0"/>
    <n v="0"/>
    <n v="0"/>
    <n v="0.66666666666666663"/>
    <n v="0.66666666666666663"/>
    <n v="0.66666666666666663"/>
    <n v="0"/>
    <n v="0"/>
    <x v="1"/>
    <n v="0"/>
    <n v="0"/>
    <n v="0"/>
    <n v="0"/>
    <n v="0"/>
    <x v="13"/>
    <m/>
    <x v="1"/>
    <x v="3"/>
    <x v="0"/>
  </r>
  <r>
    <s v="15/3691/FUL"/>
    <x v="0"/>
    <x v="0"/>
    <s v="6 Old Lodge Place_x000d_Twickenham_x000d_TW1 1RQ_x000d_"/>
    <s v="Change of use of third floor of existing unit from office to residential to provide 1 x 1 bed 1 person flat."/>
    <m/>
    <d v="2017-07-01T00:00:00"/>
    <x v="0"/>
    <x v="0"/>
    <m/>
    <x v="0"/>
    <n v="516849"/>
    <n v="174326"/>
    <m/>
    <m/>
    <m/>
    <m/>
    <m/>
    <m/>
    <m/>
    <m/>
    <n v="0"/>
    <m/>
    <n v="1"/>
    <m/>
    <m/>
    <m/>
    <m/>
    <m/>
    <m/>
    <n v="1"/>
    <n v="0"/>
    <n v="1"/>
    <n v="0"/>
    <n v="0"/>
    <n v="0"/>
    <n v="0"/>
    <n v="0"/>
    <n v="0"/>
    <n v="1"/>
    <x v="0"/>
    <n v="1"/>
    <n v="0"/>
    <n v="0"/>
    <n v="0"/>
    <n v="0"/>
    <n v="0"/>
    <n v="0"/>
    <x v="0"/>
    <n v="0"/>
    <n v="0"/>
    <n v="0"/>
    <n v="0"/>
    <n v="0"/>
    <x v="7"/>
    <m/>
    <x v="8"/>
    <x v="0"/>
    <x v="0"/>
  </r>
  <r>
    <s v="15/3804/FUL"/>
    <x v="1"/>
    <x v="0"/>
    <s v="10 Cambrian Road_x000d_Richmond_x000d__x000d_"/>
    <s v="Reversion from three flats into one single dwellinghouse. Solar panels to the rear roof pitch. Storage enclosure to front garden."/>
    <m/>
    <m/>
    <x v="2"/>
    <x v="0"/>
    <m/>
    <x v="0"/>
    <n v="518706"/>
    <n v="174114"/>
    <m/>
    <n v="1"/>
    <n v="1"/>
    <m/>
    <m/>
    <m/>
    <m/>
    <m/>
    <n v="2"/>
    <m/>
    <m/>
    <m/>
    <m/>
    <n v="1"/>
    <m/>
    <m/>
    <m/>
    <n v="1"/>
    <n v="0"/>
    <n v="-1"/>
    <n v="-1"/>
    <n v="0"/>
    <n v="1"/>
    <n v="0"/>
    <n v="0"/>
    <n v="0"/>
    <n v="-1"/>
    <x v="0"/>
    <n v="0"/>
    <n v="0"/>
    <n v="-0.33333333333333331"/>
    <n v="-0.33333333333333331"/>
    <n v="-0.33333333333333331"/>
    <n v="0"/>
    <n v="0"/>
    <x v="1"/>
    <n v="0"/>
    <n v="0"/>
    <n v="0"/>
    <n v="0"/>
    <n v="0"/>
    <x v="12"/>
    <m/>
    <x v="1"/>
    <x v="0"/>
    <x v="0"/>
  </r>
  <r>
    <s v="15/4229/FUL"/>
    <x v="2"/>
    <x v="0"/>
    <s v="33 Denbigh Gardens_x000d_Richmond_x000d_TW10 6EL_x000d_"/>
    <s v="Demolition of existing 5 bedroom detached house and construction of new detached house on the same site."/>
    <d v="2016-03-13T00:00:00"/>
    <d v="2017-07-31T00:00:00"/>
    <x v="0"/>
    <x v="0"/>
    <m/>
    <x v="0"/>
    <n v="518840"/>
    <n v="174795"/>
    <m/>
    <m/>
    <m/>
    <m/>
    <n v="1"/>
    <m/>
    <m/>
    <m/>
    <n v="1"/>
    <m/>
    <m/>
    <m/>
    <m/>
    <n v="1"/>
    <m/>
    <m/>
    <m/>
    <n v="1"/>
    <n v="0"/>
    <n v="0"/>
    <n v="0"/>
    <n v="0"/>
    <n v="0"/>
    <n v="0"/>
    <n v="0"/>
    <n v="0"/>
    <n v="0"/>
    <x v="0"/>
    <n v="0"/>
    <n v="0"/>
    <n v="0"/>
    <n v="0"/>
    <n v="0"/>
    <n v="0"/>
    <n v="0"/>
    <x v="0"/>
    <n v="0"/>
    <n v="0"/>
    <n v="0"/>
    <n v="0"/>
    <n v="0"/>
    <x v="12"/>
    <m/>
    <x v="1"/>
    <x v="0"/>
    <x v="0"/>
  </r>
  <r>
    <s v="15/4230/FUL"/>
    <x v="3"/>
    <x v="0"/>
    <s v="The Bungalow_x000d_Beresford Court_x000d_Park Road_x000d_Twickenham_x000d_TW1 2PU_x000d_"/>
    <s v="Extension to existing Bungalow to convert into 1No. Studio Flat &amp; 1No. 1 Bedroom Flat."/>
    <d v="2017-06-05T00:00:00"/>
    <m/>
    <x v="1"/>
    <x v="0"/>
    <m/>
    <x v="0"/>
    <n v="517353"/>
    <n v="174325"/>
    <m/>
    <m/>
    <n v="1"/>
    <m/>
    <m/>
    <m/>
    <m/>
    <m/>
    <n v="1"/>
    <m/>
    <n v="1"/>
    <m/>
    <m/>
    <m/>
    <m/>
    <m/>
    <m/>
    <n v="1"/>
    <n v="0"/>
    <n v="1"/>
    <n v="-1"/>
    <n v="0"/>
    <n v="0"/>
    <n v="0"/>
    <n v="0"/>
    <n v="0"/>
    <n v="0"/>
    <x v="0"/>
    <n v="0"/>
    <n v="0"/>
    <n v="0"/>
    <n v="0"/>
    <n v="0"/>
    <n v="0"/>
    <n v="0"/>
    <x v="0"/>
    <n v="0"/>
    <n v="0"/>
    <n v="0"/>
    <n v="0"/>
    <n v="0"/>
    <x v="11"/>
    <m/>
    <x v="1"/>
    <x v="0"/>
    <x v="0"/>
  </r>
  <r>
    <s v="15/4255/GPD15"/>
    <x v="0"/>
    <x v="1"/>
    <s v="Albion House_x000d_Colne Road_x000d_Twickenham_x000d_TW2 6QL_x000d_"/>
    <s v="Proposed change of use from B1(A) (Office) use to C3 (Residential) use to create 3No. dwellings (2No. 1-bed flats and 1No. 2-bed flat) with asociated internal parking facilities (3No. car spaces with car turntable), bin and cycle storage."/>
    <d v="2016-07-01T00:00:00"/>
    <m/>
    <x v="1"/>
    <x v="0"/>
    <n v="3"/>
    <x v="0"/>
    <n v="515383"/>
    <n v="173139"/>
    <m/>
    <m/>
    <m/>
    <m/>
    <m/>
    <m/>
    <m/>
    <m/>
    <n v="0"/>
    <m/>
    <m/>
    <m/>
    <m/>
    <m/>
    <m/>
    <m/>
    <m/>
    <n v="0"/>
    <n v="0"/>
    <n v="0"/>
    <n v="0"/>
    <n v="0"/>
    <n v="0"/>
    <n v="0"/>
    <n v="0"/>
    <n v="0"/>
    <n v="3"/>
    <x v="0"/>
    <n v="0"/>
    <n v="0"/>
    <n v="1"/>
    <n v="1"/>
    <n v="1"/>
    <n v="0"/>
    <n v="0"/>
    <x v="1"/>
    <n v="0"/>
    <n v="0"/>
    <n v="0"/>
    <n v="0"/>
    <n v="0"/>
    <x v="4"/>
    <m/>
    <x v="1"/>
    <x v="0"/>
    <x v="0"/>
  </r>
  <r>
    <s v="15/4257/FUL"/>
    <x v="1"/>
    <x v="0"/>
    <s v="13 Rectory Road_x000d_Barnes_x000d_London_x000d_SW13 0DU"/>
    <s v="Re-unification of two flats into a single house."/>
    <d v="2016-02-18T00:00:00"/>
    <m/>
    <x v="1"/>
    <x v="0"/>
    <m/>
    <x v="0"/>
    <n v="522332"/>
    <n v="176284"/>
    <m/>
    <n v="1"/>
    <m/>
    <n v="1"/>
    <m/>
    <m/>
    <m/>
    <m/>
    <n v="2"/>
    <m/>
    <m/>
    <m/>
    <m/>
    <n v="1"/>
    <m/>
    <m/>
    <m/>
    <n v="1"/>
    <n v="0"/>
    <n v="-1"/>
    <n v="0"/>
    <n v="-1"/>
    <n v="1"/>
    <n v="0"/>
    <n v="0"/>
    <n v="0"/>
    <n v="-1"/>
    <x v="0"/>
    <n v="0"/>
    <n v="0"/>
    <n v="-0.33333333333333331"/>
    <n v="-0.33333333333333331"/>
    <n v="-0.33333333333333331"/>
    <n v="0"/>
    <n v="0"/>
    <x v="1"/>
    <n v="0"/>
    <n v="0"/>
    <n v="0"/>
    <n v="0"/>
    <n v="0"/>
    <x v="5"/>
    <m/>
    <x v="1"/>
    <x v="0"/>
    <x v="0"/>
  </r>
  <r>
    <s v="15/4280/FUL"/>
    <x v="1"/>
    <x v="0"/>
    <s v="1 Bloxham Crescent_x000d_Hampton_x000d_TW12 2QF_x000d_"/>
    <s v="Conversion of an existing residential 3 bed property into two x 2 bed properties and two storey side extension with formation of new vehiclar access."/>
    <m/>
    <m/>
    <x v="2"/>
    <x v="0"/>
    <m/>
    <x v="0"/>
    <n v="513068"/>
    <n v="169904"/>
    <m/>
    <m/>
    <m/>
    <n v="1"/>
    <m/>
    <m/>
    <m/>
    <m/>
    <n v="1"/>
    <m/>
    <m/>
    <n v="2"/>
    <m/>
    <m/>
    <m/>
    <m/>
    <m/>
    <n v="2"/>
    <n v="0"/>
    <n v="0"/>
    <n v="2"/>
    <n v="-1"/>
    <n v="0"/>
    <n v="0"/>
    <n v="0"/>
    <n v="0"/>
    <n v="1"/>
    <x v="0"/>
    <n v="0"/>
    <n v="0"/>
    <n v="0.33333333333333331"/>
    <n v="0.33333333333333331"/>
    <n v="0.33333333333333331"/>
    <n v="0"/>
    <n v="0"/>
    <x v="1"/>
    <n v="0"/>
    <n v="0"/>
    <n v="0"/>
    <n v="0"/>
    <n v="0"/>
    <x v="0"/>
    <m/>
    <x v="1"/>
    <x v="0"/>
    <x v="0"/>
  </r>
  <r>
    <s v="15/4281/GPD15"/>
    <x v="0"/>
    <x v="1"/>
    <s v="31 Wick Road_x000d_Teddington_x000d_TW11 9DN_x000d_"/>
    <s v="Change of use of office building (B1) to 4 bed family dwelling (C3)."/>
    <m/>
    <m/>
    <x v="2"/>
    <x v="0"/>
    <n v="1"/>
    <x v="0"/>
    <n v="517033"/>
    <n v="170116"/>
    <m/>
    <m/>
    <m/>
    <m/>
    <m/>
    <m/>
    <m/>
    <m/>
    <n v="0"/>
    <m/>
    <m/>
    <m/>
    <m/>
    <m/>
    <m/>
    <m/>
    <m/>
    <n v="0"/>
    <n v="0"/>
    <n v="0"/>
    <n v="0"/>
    <n v="0"/>
    <n v="0"/>
    <n v="0"/>
    <n v="0"/>
    <n v="0"/>
    <n v="1"/>
    <x v="0"/>
    <n v="0"/>
    <n v="0"/>
    <n v="0.33333333333333331"/>
    <n v="0.33333333333333331"/>
    <n v="0.33333333333333331"/>
    <n v="0"/>
    <n v="0"/>
    <x v="1"/>
    <n v="0"/>
    <n v="0"/>
    <n v="0"/>
    <n v="0"/>
    <n v="0"/>
    <x v="10"/>
    <m/>
    <x v="1"/>
    <x v="0"/>
    <x v="0"/>
  </r>
  <r>
    <s v="15/4306/FUL"/>
    <x v="1"/>
    <x v="0"/>
    <s v="24 Haggard Road_x000d_Twickenham_x000d__x000d_"/>
    <s v="Reversion of a two bedroom flat and a one bedroom flat back to a three bedroom family dwelling house."/>
    <d v="2017-02-10T00:00:00"/>
    <d v="2017-05-09T00:00:00"/>
    <x v="0"/>
    <x v="0"/>
    <m/>
    <x v="0"/>
    <n v="516570"/>
    <n v="173745"/>
    <m/>
    <n v="1"/>
    <n v="1"/>
    <m/>
    <m/>
    <m/>
    <m/>
    <m/>
    <n v="2"/>
    <m/>
    <m/>
    <m/>
    <n v="1"/>
    <m/>
    <m/>
    <m/>
    <m/>
    <n v="1"/>
    <n v="0"/>
    <n v="-1"/>
    <n v="-1"/>
    <n v="1"/>
    <n v="0"/>
    <n v="0"/>
    <n v="0"/>
    <n v="0"/>
    <n v="-1"/>
    <x v="0"/>
    <n v="-1"/>
    <n v="0"/>
    <n v="0"/>
    <n v="0"/>
    <n v="0"/>
    <n v="0"/>
    <n v="0"/>
    <x v="0"/>
    <n v="0"/>
    <n v="0"/>
    <n v="0"/>
    <n v="0"/>
    <n v="0"/>
    <x v="11"/>
    <m/>
    <x v="1"/>
    <x v="0"/>
    <x v="0"/>
  </r>
  <r>
    <s v="15/4337/FUL"/>
    <x v="2"/>
    <x v="0"/>
    <s v="27 Grove Terrace_x000d_Teddington_x000d_TW11 8AU_x000d_"/>
    <s v="Construction of detached house with amenity space and off street car parking following removal of trees &amp; part removal/ replacement of boundary fence."/>
    <m/>
    <d v="2018-08-31T00:00:00"/>
    <x v="1"/>
    <x v="0"/>
    <m/>
    <x v="0"/>
    <n v="516231"/>
    <n v="171721"/>
    <m/>
    <m/>
    <m/>
    <m/>
    <m/>
    <m/>
    <m/>
    <m/>
    <n v="0"/>
    <m/>
    <n v="1"/>
    <m/>
    <m/>
    <m/>
    <m/>
    <m/>
    <m/>
    <n v="1"/>
    <n v="0"/>
    <n v="1"/>
    <n v="0"/>
    <n v="0"/>
    <n v="0"/>
    <n v="0"/>
    <n v="0"/>
    <n v="0"/>
    <n v="1"/>
    <x v="0"/>
    <n v="0"/>
    <n v="1"/>
    <n v="0"/>
    <n v="0"/>
    <n v="0"/>
    <n v="0"/>
    <n v="0"/>
    <x v="0"/>
    <n v="0"/>
    <n v="0"/>
    <n v="0"/>
    <n v="0"/>
    <n v="0"/>
    <x v="6"/>
    <m/>
    <x v="1"/>
    <x v="0"/>
    <x v="0"/>
  </r>
  <r>
    <s v="15/4390/GPD15"/>
    <x v="0"/>
    <x v="1"/>
    <s v="16 - 18 Crown Road_x000d_Twickenham_x000d__x000d_"/>
    <s v="Conversion of the existing offices (B1 use) to residential (C3 use)."/>
    <m/>
    <d v="2017-07-31T00:00:00"/>
    <x v="0"/>
    <x v="0"/>
    <n v="1"/>
    <x v="0"/>
    <n v="516864"/>
    <n v="174163"/>
    <m/>
    <m/>
    <m/>
    <m/>
    <m/>
    <m/>
    <m/>
    <m/>
    <n v="0"/>
    <m/>
    <m/>
    <m/>
    <n v="1"/>
    <m/>
    <m/>
    <m/>
    <m/>
    <n v="1"/>
    <n v="0"/>
    <n v="0"/>
    <n v="0"/>
    <n v="1"/>
    <n v="0"/>
    <n v="0"/>
    <n v="0"/>
    <n v="0"/>
    <n v="1"/>
    <x v="0"/>
    <n v="1"/>
    <n v="0"/>
    <n v="0"/>
    <n v="0"/>
    <n v="0"/>
    <n v="0"/>
    <n v="0"/>
    <x v="0"/>
    <n v="0"/>
    <n v="0"/>
    <n v="0"/>
    <n v="0"/>
    <n v="0"/>
    <x v="7"/>
    <m/>
    <x v="8"/>
    <x v="0"/>
    <x v="0"/>
  </r>
  <r>
    <s v="15/4434/FUL"/>
    <x v="1"/>
    <x v="0"/>
    <s v="20 Morley Road_x000d_Twickenham_x000d__x000d_"/>
    <s v="Reversion of 2No. self-contained flats to one single dwelling; Alterations to fenestration and existing rear infill extension; Installation of rooflights to front roofslope."/>
    <d v="2016-11-21T00:00:00"/>
    <d v="2017-06-01T00:00:00"/>
    <x v="0"/>
    <x v="0"/>
    <m/>
    <x v="0"/>
    <n v="517537"/>
    <n v="174209"/>
    <m/>
    <n v="1"/>
    <n v="1"/>
    <m/>
    <m/>
    <m/>
    <m/>
    <m/>
    <n v="2"/>
    <m/>
    <m/>
    <m/>
    <n v="1"/>
    <m/>
    <m/>
    <m/>
    <m/>
    <n v="1"/>
    <n v="0"/>
    <n v="-1"/>
    <n v="-1"/>
    <n v="1"/>
    <n v="0"/>
    <n v="0"/>
    <n v="0"/>
    <n v="0"/>
    <n v="-1"/>
    <x v="0"/>
    <n v="-1"/>
    <n v="0"/>
    <n v="0"/>
    <n v="0"/>
    <n v="0"/>
    <n v="0"/>
    <n v="0"/>
    <x v="0"/>
    <n v="0"/>
    <n v="0"/>
    <n v="0"/>
    <n v="0"/>
    <n v="0"/>
    <x v="11"/>
    <m/>
    <x v="1"/>
    <x v="0"/>
    <x v="0"/>
  </r>
  <r>
    <s v="15/4586/FUL"/>
    <x v="2"/>
    <x v="0"/>
    <s v="257 Waldegrave Road_x000d_Twickenham_x000d_TW1 4SY_x000d_"/>
    <s v="Erection of a two-storey replacement dwellinghouse with attic space."/>
    <m/>
    <m/>
    <x v="2"/>
    <x v="0"/>
    <m/>
    <x v="0"/>
    <n v="515611"/>
    <n v="172008"/>
    <m/>
    <m/>
    <m/>
    <m/>
    <n v="1"/>
    <m/>
    <m/>
    <m/>
    <n v="1"/>
    <m/>
    <m/>
    <m/>
    <m/>
    <m/>
    <n v="1"/>
    <m/>
    <m/>
    <n v="1"/>
    <n v="0"/>
    <n v="0"/>
    <n v="0"/>
    <n v="0"/>
    <n v="-1"/>
    <n v="1"/>
    <n v="0"/>
    <n v="0"/>
    <n v="0"/>
    <x v="0"/>
    <n v="0"/>
    <n v="0"/>
    <n v="0"/>
    <n v="0"/>
    <n v="0"/>
    <n v="0"/>
    <n v="0"/>
    <x v="0"/>
    <n v="0"/>
    <n v="0"/>
    <n v="0"/>
    <n v="0"/>
    <n v="0"/>
    <x v="4"/>
    <m/>
    <x v="1"/>
    <x v="0"/>
    <x v="0"/>
  </r>
  <r>
    <s v="15/4614/GPD15"/>
    <x v="0"/>
    <x v="1"/>
    <s v="2 - 6 Bardolph Road_x000d_Richmond_x000d__x000d_"/>
    <s v="Change of use from B1(A) Office use to 14 apartments (C3 Dwelling Houses)."/>
    <d v="2016-05-01T00:00:00"/>
    <d v="2017-05-15T00:00:00"/>
    <x v="0"/>
    <x v="0"/>
    <n v="14"/>
    <x v="0"/>
    <n v="518858"/>
    <n v="175468"/>
    <m/>
    <m/>
    <m/>
    <m/>
    <m/>
    <m/>
    <m/>
    <m/>
    <n v="0"/>
    <m/>
    <n v="2"/>
    <n v="12"/>
    <m/>
    <m/>
    <m/>
    <m/>
    <m/>
    <n v="14"/>
    <n v="0"/>
    <n v="2"/>
    <n v="12"/>
    <n v="0"/>
    <n v="0"/>
    <n v="0"/>
    <n v="0"/>
    <n v="0"/>
    <n v="14"/>
    <x v="1"/>
    <n v="14"/>
    <n v="0"/>
    <n v="0"/>
    <n v="0"/>
    <n v="0"/>
    <n v="0"/>
    <n v="0"/>
    <x v="0"/>
    <n v="0"/>
    <n v="0"/>
    <n v="0"/>
    <n v="0"/>
    <n v="0"/>
    <x v="8"/>
    <m/>
    <x v="1"/>
    <x v="0"/>
    <x v="0"/>
  </r>
  <r>
    <s v="15/4691/FUL"/>
    <x v="2"/>
    <x v="0"/>
    <s v="26 Runnymede Road_x000d_Twickenham_x000d_TW2 7HF_x000d_"/>
    <s v="Demolition of existing single storey dwelling and erection of three new three storey houses, with off street parking."/>
    <d v="2017-02-15T00:00:00"/>
    <d v="2018-04-25T00:00:00"/>
    <x v="1"/>
    <x v="0"/>
    <m/>
    <x v="0"/>
    <n v="513852"/>
    <n v="174314"/>
    <m/>
    <m/>
    <m/>
    <m/>
    <n v="1"/>
    <m/>
    <m/>
    <m/>
    <n v="1"/>
    <m/>
    <m/>
    <m/>
    <m/>
    <n v="3"/>
    <m/>
    <m/>
    <m/>
    <n v="3"/>
    <n v="0"/>
    <n v="0"/>
    <n v="0"/>
    <n v="0"/>
    <n v="2"/>
    <n v="0"/>
    <n v="0"/>
    <n v="0"/>
    <n v="2"/>
    <x v="0"/>
    <n v="0"/>
    <n v="2"/>
    <n v="0"/>
    <n v="0"/>
    <n v="0"/>
    <n v="0"/>
    <n v="0"/>
    <x v="0"/>
    <n v="0"/>
    <n v="0"/>
    <n v="0"/>
    <n v="0"/>
    <n v="0"/>
    <x v="17"/>
    <m/>
    <x v="1"/>
    <x v="0"/>
    <x v="0"/>
  </r>
  <r>
    <s v="15/4730/GPD15"/>
    <x v="0"/>
    <x v="1"/>
    <s v="16 Elmtree Road_x000d_Teddington_x000d__x000d_"/>
    <s v="Change of use of B1 office use to C3 residential use (6 Units)"/>
    <d v="2016-06-01T00:00:00"/>
    <d v="2017-05-01T00:00:00"/>
    <x v="0"/>
    <x v="0"/>
    <n v="6"/>
    <x v="0"/>
    <n v="515426"/>
    <n v="171451"/>
    <m/>
    <m/>
    <m/>
    <m/>
    <m/>
    <m/>
    <m/>
    <m/>
    <n v="0"/>
    <m/>
    <n v="4"/>
    <n v="2"/>
    <m/>
    <m/>
    <m/>
    <m/>
    <m/>
    <n v="6"/>
    <n v="0"/>
    <n v="4"/>
    <n v="2"/>
    <n v="0"/>
    <n v="0"/>
    <n v="0"/>
    <n v="0"/>
    <n v="0"/>
    <n v="6"/>
    <x v="0"/>
    <n v="6"/>
    <n v="0"/>
    <n v="0"/>
    <n v="0"/>
    <n v="0"/>
    <n v="0"/>
    <n v="0"/>
    <x v="0"/>
    <n v="0"/>
    <n v="0"/>
    <n v="0"/>
    <n v="0"/>
    <n v="0"/>
    <x v="9"/>
    <m/>
    <x v="1"/>
    <x v="0"/>
    <x v="0"/>
  </r>
  <r>
    <s v="15/4822/FUL"/>
    <x v="1"/>
    <x v="0"/>
    <s v="88 Church Road_x000d_Barnes_x000d_London_x000d_SW13 0DQ"/>
    <s v="Conversion of first and second floors into two self-contained flats, new external staircase with refuse storage under and conversion of existing out building for cycle storage."/>
    <d v="2018-03-01T00:00:00"/>
    <m/>
    <x v="1"/>
    <x v="0"/>
    <m/>
    <x v="0"/>
    <n v="522318"/>
    <n v="176582"/>
    <m/>
    <m/>
    <m/>
    <n v="1"/>
    <m/>
    <m/>
    <m/>
    <m/>
    <n v="1"/>
    <m/>
    <m/>
    <n v="2"/>
    <m/>
    <m/>
    <m/>
    <m/>
    <m/>
    <n v="2"/>
    <n v="0"/>
    <n v="0"/>
    <n v="2"/>
    <n v="-1"/>
    <n v="0"/>
    <n v="0"/>
    <n v="0"/>
    <n v="0"/>
    <n v="1"/>
    <x v="0"/>
    <n v="0"/>
    <n v="0"/>
    <n v="0.33333333333333331"/>
    <n v="0.33333333333333331"/>
    <n v="0.33333333333333331"/>
    <n v="0"/>
    <n v="0"/>
    <x v="1"/>
    <n v="0"/>
    <n v="0"/>
    <n v="0"/>
    <n v="0"/>
    <n v="0"/>
    <x v="5"/>
    <m/>
    <x v="14"/>
    <x v="0"/>
    <x v="0"/>
  </r>
  <r>
    <s v="15/4835/FUL"/>
    <x v="2"/>
    <x v="0"/>
    <s v="9 Gloucester Road_x000d_Teddington_x000d__x000d_"/>
    <s v="Erection of a three bedroom chalet bungalow on land to the rear of 9 Gloucester Road."/>
    <m/>
    <m/>
    <x v="2"/>
    <x v="0"/>
    <m/>
    <x v="0"/>
    <n v="515214"/>
    <n v="171265"/>
    <m/>
    <m/>
    <m/>
    <m/>
    <m/>
    <m/>
    <m/>
    <m/>
    <n v="0"/>
    <m/>
    <m/>
    <m/>
    <n v="1"/>
    <m/>
    <m/>
    <m/>
    <m/>
    <n v="1"/>
    <n v="0"/>
    <n v="0"/>
    <n v="0"/>
    <n v="1"/>
    <n v="0"/>
    <n v="0"/>
    <n v="0"/>
    <n v="0"/>
    <n v="1"/>
    <x v="0"/>
    <n v="0"/>
    <n v="0"/>
    <n v="0.33333333333333331"/>
    <n v="0.33333333333333331"/>
    <n v="0.33333333333333331"/>
    <n v="0"/>
    <n v="0"/>
    <x v="1"/>
    <n v="0"/>
    <n v="0"/>
    <n v="0"/>
    <n v="0"/>
    <n v="0"/>
    <x v="9"/>
    <m/>
    <x v="1"/>
    <x v="0"/>
    <x v="0"/>
  </r>
  <r>
    <s v="15/4878/FUL"/>
    <x v="2"/>
    <x v="0"/>
    <s v="6 Ham Farm Road_x000d_Ham_x000d_Richmond_x000d_TW10 5LZ_x000d_"/>
    <s v="Demolition of existing dwelling and detached garage and erection of a 2-storey replacement dwellinghouse and detached carport with altered driveway road access."/>
    <d v="2017-05-22T00:00:00"/>
    <m/>
    <x v="1"/>
    <x v="0"/>
    <m/>
    <x v="0"/>
    <n v="518127"/>
    <n v="171610"/>
    <m/>
    <m/>
    <m/>
    <m/>
    <n v="1"/>
    <m/>
    <m/>
    <m/>
    <n v="1"/>
    <m/>
    <m/>
    <m/>
    <m/>
    <n v="1"/>
    <m/>
    <m/>
    <m/>
    <n v="1"/>
    <n v="0"/>
    <n v="0"/>
    <n v="0"/>
    <n v="0"/>
    <n v="0"/>
    <n v="0"/>
    <n v="0"/>
    <n v="0"/>
    <n v="0"/>
    <x v="0"/>
    <n v="0"/>
    <n v="0"/>
    <n v="0"/>
    <n v="0"/>
    <n v="0"/>
    <n v="0"/>
    <n v="0"/>
    <x v="0"/>
    <n v="0"/>
    <n v="0"/>
    <n v="0"/>
    <n v="0"/>
    <n v="0"/>
    <x v="2"/>
    <m/>
    <x v="1"/>
    <x v="0"/>
    <x v="0"/>
  </r>
  <r>
    <s v="15/5095/GPD15"/>
    <x v="0"/>
    <x v="1"/>
    <s v="47 White Hart Lane_x000d_Barnes_x000d_London_x000d_SW13 0PP_x000d_"/>
    <s v="Change of use from B1a (Office) to C3 (Residential)."/>
    <d v="2017-04-01T00:00:00"/>
    <d v="2018-02-01T00:00:00"/>
    <x v="0"/>
    <x v="0"/>
    <n v="1"/>
    <x v="0"/>
    <n v="521315"/>
    <n v="175935"/>
    <m/>
    <m/>
    <m/>
    <m/>
    <m/>
    <m/>
    <m/>
    <m/>
    <n v="0"/>
    <m/>
    <m/>
    <n v="1"/>
    <m/>
    <m/>
    <m/>
    <m/>
    <m/>
    <n v="1"/>
    <n v="0"/>
    <n v="0"/>
    <n v="1"/>
    <n v="0"/>
    <n v="0"/>
    <n v="0"/>
    <n v="0"/>
    <n v="0"/>
    <n v="1"/>
    <x v="0"/>
    <n v="1"/>
    <n v="0"/>
    <n v="0"/>
    <n v="0"/>
    <n v="0"/>
    <n v="0"/>
    <n v="0"/>
    <x v="0"/>
    <n v="0"/>
    <n v="0"/>
    <n v="0"/>
    <n v="0"/>
    <n v="0"/>
    <x v="16"/>
    <m/>
    <x v="1"/>
    <x v="0"/>
    <x v="0"/>
  </r>
  <r>
    <s v="15/5216/FUL"/>
    <x v="2"/>
    <x v="0"/>
    <s v="The Avenue Centre_x000d_1 Normansfield Avenue_x000d_Hampton Wick_x000d_Teddington_x000d_TW11 9RP_x000d_"/>
    <s v="Redevelopment of the site to provide a care home, 4 supported living units and 15 affordable housing units, with associated onsite parking and external works.  (This scheme is linked to application 15/5217/FUL - whereby the existing care home at Silv"/>
    <d v="2017-11-01T00:00:00"/>
    <m/>
    <x v="1"/>
    <x v="1"/>
    <m/>
    <x v="0"/>
    <n v="517536"/>
    <n v="170257"/>
    <m/>
    <m/>
    <m/>
    <m/>
    <m/>
    <m/>
    <m/>
    <m/>
    <n v="0"/>
    <m/>
    <n v="2"/>
    <n v="8"/>
    <n v="5"/>
    <m/>
    <m/>
    <m/>
    <m/>
    <n v="15"/>
    <n v="0"/>
    <n v="2"/>
    <n v="8"/>
    <n v="5"/>
    <n v="0"/>
    <n v="0"/>
    <n v="0"/>
    <n v="0"/>
    <n v="15"/>
    <x v="0"/>
    <n v="0"/>
    <n v="7.5"/>
    <n v="7.5"/>
    <n v="0"/>
    <n v="0"/>
    <n v="0"/>
    <n v="0"/>
    <x v="1"/>
    <n v="0"/>
    <n v="0"/>
    <n v="0"/>
    <n v="0"/>
    <n v="0"/>
    <x v="10"/>
    <m/>
    <x v="1"/>
    <x v="0"/>
    <x v="0"/>
  </r>
  <r>
    <s v="15/5217/FUL"/>
    <x v="2"/>
    <x v="0"/>
    <s v="Silver Birches_x000d_2 - 6 Marchmont Road_x000d_Richmond_x000d_TW10 6HH_x000d_"/>
    <s v="Demolition of care home, and the construction of nine residential units and associated works. (The affordable housing associated to this development is proposed off site on The Avenue Centre site as part of its redevelopment - refer to application 15"/>
    <m/>
    <m/>
    <x v="2"/>
    <x v="0"/>
    <m/>
    <x v="0"/>
    <n v="518559"/>
    <n v="174698"/>
    <m/>
    <n v="1"/>
    <m/>
    <m/>
    <m/>
    <m/>
    <m/>
    <m/>
    <n v="1"/>
    <m/>
    <m/>
    <n v="2"/>
    <n v="5"/>
    <n v="2"/>
    <m/>
    <m/>
    <m/>
    <n v="9"/>
    <n v="0"/>
    <n v="-1"/>
    <n v="2"/>
    <n v="5"/>
    <n v="2"/>
    <n v="0"/>
    <n v="0"/>
    <n v="0"/>
    <n v="8"/>
    <x v="0"/>
    <n v="0"/>
    <n v="0"/>
    <n v="2.6666666666666665"/>
    <n v="2.6666666666666665"/>
    <n v="2.6666666666666665"/>
    <n v="0"/>
    <n v="0"/>
    <x v="1"/>
    <n v="0"/>
    <n v="0"/>
    <n v="0"/>
    <n v="0"/>
    <n v="0"/>
    <x v="12"/>
    <m/>
    <x v="1"/>
    <x v="0"/>
    <x v="0"/>
  </r>
  <r>
    <s v="15/5333/FUL"/>
    <x v="0"/>
    <x v="0"/>
    <s v="144 Heath Road_x000d_Twickenham_x000d_TW1 4BN_x000d_"/>
    <s v="Sub-division of the existing mixed Class A1 and A3 use at ground floor level, conversion of the rear part of the ground floor to a self-contained one bedroom flat and the retention of an independent mixed Class A1 and Class A3 use fronting Heath Road"/>
    <m/>
    <d v="2017-10-24T00:00:00"/>
    <x v="0"/>
    <x v="0"/>
    <m/>
    <x v="0"/>
    <n v="515683"/>
    <n v="173145"/>
    <m/>
    <m/>
    <m/>
    <m/>
    <m/>
    <m/>
    <m/>
    <m/>
    <n v="0"/>
    <n v="1"/>
    <m/>
    <m/>
    <m/>
    <m/>
    <m/>
    <m/>
    <m/>
    <n v="1"/>
    <n v="1"/>
    <n v="0"/>
    <n v="0"/>
    <n v="0"/>
    <n v="0"/>
    <n v="0"/>
    <n v="0"/>
    <n v="0"/>
    <n v="1"/>
    <x v="0"/>
    <n v="1"/>
    <n v="0"/>
    <n v="0"/>
    <n v="0"/>
    <n v="0"/>
    <n v="0"/>
    <n v="0"/>
    <x v="0"/>
    <n v="0"/>
    <n v="0"/>
    <n v="0"/>
    <n v="0"/>
    <n v="0"/>
    <x v="4"/>
    <m/>
    <x v="1"/>
    <x v="0"/>
    <x v="0"/>
  </r>
  <r>
    <s v="15/5351/FUL"/>
    <x v="2"/>
    <x v="0"/>
    <s v="11 Fifth Cross Road_x000d_Twickenham_x000d__x000d_"/>
    <s v="Erection of a pair of two-bedroom, semi-detached dwellings with associated access, car turntable, parking and amenity space following the demolition of existing dwelling."/>
    <m/>
    <m/>
    <x v="2"/>
    <x v="0"/>
    <m/>
    <x v="0"/>
    <n v="514775"/>
    <n v="172397"/>
    <m/>
    <m/>
    <m/>
    <n v="1"/>
    <m/>
    <m/>
    <m/>
    <m/>
    <n v="1"/>
    <m/>
    <m/>
    <n v="2"/>
    <m/>
    <m/>
    <m/>
    <m/>
    <m/>
    <n v="2"/>
    <n v="0"/>
    <n v="0"/>
    <n v="2"/>
    <n v="-1"/>
    <n v="0"/>
    <n v="0"/>
    <n v="0"/>
    <n v="0"/>
    <n v="1"/>
    <x v="0"/>
    <n v="0"/>
    <n v="0"/>
    <n v="0.33333333333333331"/>
    <n v="0.33333333333333331"/>
    <n v="0.33333333333333331"/>
    <n v="0"/>
    <n v="0"/>
    <x v="1"/>
    <n v="0"/>
    <n v="0"/>
    <n v="0"/>
    <n v="0"/>
    <n v="0"/>
    <x v="3"/>
    <m/>
    <x v="1"/>
    <x v="0"/>
    <x v="0"/>
  </r>
  <r>
    <s v="15/5369/FUL"/>
    <x v="2"/>
    <x v="0"/>
    <s v="65 Wensleydale Road_x000d_Hampton_x000d_TW12 2LP_x000d_"/>
    <s v="Demolition of existing bungalow and replacement dwelling house (Class C3) comprising ground and lower ground floor."/>
    <m/>
    <m/>
    <x v="2"/>
    <x v="0"/>
    <m/>
    <x v="0"/>
    <n v="513492"/>
    <n v="170250"/>
    <m/>
    <m/>
    <m/>
    <n v="1"/>
    <m/>
    <m/>
    <m/>
    <m/>
    <n v="1"/>
    <m/>
    <m/>
    <m/>
    <n v="1"/>
    <m/>
    <m/>
    <m/>
    <m/>
    <n v="1"/>
    <n v="0"/>
    <n v="0"/>
    <n v="0"/>
    <n v="0"/>
    <n v="0"/>
    <n v="0"/>
    <n v="0"/>
    <n v="0"/>
    <n v="0"/>
    <x v="0"/>
    <n v="0"/>
    <n v="0"/>
    <n v="0"/>
    <n v="0"/>
    <n v="0"/>
    <n v="0"/>
    <n v="0"/>
    <x v="0"/>
    <n v="0"/>
    <n v="0"/>
    <n v="0"/>
    <n v="0"/>
    <n v="0"/>
    <x v="0"/>
    <m/>
    <x v="1"/>
    <x v="0"/>
    <x v="0"/>
  </r>
  <r>
    <s v="15/5376/FUL"/>
    <x v="2"/>
    <x v="0"/>
    <s v="Sandycombe Centre_x000d_1 - 9 Sandycombe Road_x000d_Richmond_x000d__x000d_"/>
    <s v="Redevelopment of site to provide for a mixed use development of 535m2 of commercial space (B1(a) offices, B1(b) research and development, B1(c) light industrial and B8 storage Use Class) and 20 residential units, together with car parking and landsca"/>
    <m/>
    <m/>
    <x v="2"/>
    <x v="0"/>
    <m/>
    <x v="0"/>
    <n v="519012"/>
    <n v="175761"/>
    <m/>
    <m/>
    <m/>
    <m/>
    <m/>
    <m/>
    <m/>
    <m/>
    <n v="0"/>
    <m/>
    <n v="9"/>
    <n v="7"/>
    <n v="4"/>
    <m/>
    <m/>
    <m/>
    <m/>
    <n v="20"/>
    <n v="0"/>
    <n v="9"/>
    <n v="7"/>
    <n v="4"/>
    <n v="0"/>
    <n v="0"/>
    <n v="0"/>
    <n v="0"/>
    <n v="20"/>
    <x v="0"/>
    <n v="0"/>
    <n v="0"/>
    <n v="6.666666666666667"/>
    <n v="6.666666666666667"/>
    <n v="6.666666666666667"/>
    <n v="0"/>
    <n v="0"/>
    <x v="1"/>
    <n v="0"/>
    <n v="0"/>
    <n v="0"/>
    <n v="0"/>
    <n v="0"/>
    <x v="15"/>
    <m/>
    <x v="1"/>
    <x v="0"/>
    <x v="0"/>
  </r>
  <r>
    <s v="15/5395/FUL"/>
    <x v="1"/>
    <x v="0"/>
    <s v="68 Shalstone Road_x000d_Mortlake_x000d_London_x000d__x000d_"/>
    <s v="Conversion from 2 flats to a single dwelling house and the addition of an entrance porch and window."/>
    <m/>
    <m/>
    <x v="2"/>
    <x v="0"/>
    <m/>
    <x v="0"/>
    <n v="519787"/>
    <n v="175797"/>
    <m/>
    <n v="2"/>
    <m/>
    <m/>
    <m/>
    <m/>
    <m/>
    <m/>
    <n v="2"/>
    <m/>
    <m/>
    <m/>
    <m/>
    <n v="1"/>
    <m/>
    <m/>
    <m/>
    <n v="1"/>
    <n v="0"/>
    <n v="-2"/>
    <n v="0"/>
    <n v="0"/>
    <n v="1"/>
    <n v="0"/>
    <n v="0"/>
    <n v="0"/>
    <n v="-1"/>
    <x v="0"/>
    <n v="0"/>
    <n v="0"/>
    <n v="-0.33333333333333331"/>
    <n v="-0.33333333333333331"/>
    <n v="-0.33333333333333331"/>
    <n v="0"/>
    <n v="0"/>
    <x v="1"/>
    <n v="0"/>
    <n v="0"/>
    <n v="0"/>
    <n v="0"/>
    <n v="0"/>
    <x v="8"/>
    <m/>
    <x v="1"/>
    <x v="0"/>
    <x v="0"/>
  </r>
  <r>
    <s v="15/5414/FUL"/>
    <x v="0"/>
    <x v="0"/>
    <s v="85 High Street_x000d_Hampton Hill_x000d_TW12 1NH_x000d_"/>
    <s v="Change of use from D1 (day nursery) to C3 (residential). Removal of existing porch, addition of external wall insulation and alterations to elevations , together with provision of larger roof terrace/balcony and  two parking spaces."/>
    <m/>
    <d v="2017-05-15T00:00:00"/>
    <x v="0"/>
    <x v="0"/>
    <m/>
    <x v="0"/>
    <n v="514242"/>
    <n v="170894"/>
    <m/>
    <m/>
    <m/>
    <m/>
    <m/>
    <m/>
    <m/>
    <m/>
    <n v="0"/>
    <m/>
    <m/>
    <m/>
    <m/>
    <n v="1"/>
    <m/>
    <m/>
    <m/>
    <n v="1"/>
    <n v="0"/>
    <n v="0"/>
    <n v="0"/>
    <n v="0"/>
    <n v="1"/>
    <n v="0"/>
    <n v="0"/>
    <n v="0"/>
    <n v="1"/>
    <x v="0"/>
    <n v="1"/>
    <n v="0"/>
    <n v="0"/>
    <n v="0"/>
    <n v="0"/>
    <n v="0"/>
    <n v="0"/>
    <x v="0"/>
    <n v="0"/>
    <n v="0"/>
    <n v="0"/>
    <n v="0"/>
    <n v="0"/>
    <x v="9"/>
    <m/>
    <x v="5"/>
    <x v="0"/>
    <x v="0"/>
  </r>
  <r>
    <s v="15/5417/FUL"/>
    <x v="0"/>
    <x v="0"/>
    <s v="Kings Arms_x000d_40 Albion Road_x000d_Twickenham_x000d_TW2 6QJ_x000d_"/>
    <s v="Change of use from public house to 3 bedroom self-contained flat and demolition of rear extension."/>
    <d v="2017-05-15T00:00:00"/>
    <d v="2017-09-04T00:00:00"/>
    <x v="0"/>
    <x v="0"/>
    <m/>
    <x v="0"/>
    <n v="515279"/>
    <n v="173095"/>
    <m/>
    <m/>
    <m/>
    <m/>
    <m/>
    <m/>
    <m/>
    <m/>
    <n v="0"/>
    <m/>
    <m/>
    <m/>
    <n v="1"/>
    <m/>
    <m/>
    <m/>
    <m/>
    <n v="1"/>
    <n v="0"/>
    <n v="0"/>
    <n v="0"/>
    <n v="1"/>
    <n v="0"/>
    <n v="0"/>
    <n v="0"/>
    <n v="0"/>
    <n v="1"/>
    <x v="0"/>
    <n v="1"/>
    <n v="0"/>
    <n v="0"/>
    <n v="0"/>
    <n v="0"/>
    <n v="0"/>
    <n v="0"/>
    <x v="0"/>
    <n v="0"/>
    <n v="0"/>
    <n v="0"/>
    <n v="0"/>
    <n v="0"/>
    <x v="4"/>
    <m/>
    <x v="1"/>
    <x v="0"/>
    <x v="0"/>
  </r>
  <r>
    <s v="16/0046/FUL"/>
    <x v="2"/>
    <x v="0"/>
    <s v="283 Lonsdale Road_x000d_Barnes_x000d_London_x000d_SW13 9QB"/>
    <s v="Demolition of the existing building and the erection of three x 2 bed dwellings with associated parking, landscaping and basement."/>
    <d v="2017-04-01T00:00:00"/>
    <m/>
    <x v="1"/>
    <x v="0"/>
    <m/>
    <x v="0"/>
    <n v="521655"/>
    <n v="176613"/>
    <m/>
    <m/>
    <m/>
    <n v="1"/>
    <m/>
    <m/>
    <m/>
    <m/>
    <n v="1"/>
    <m/>
    <m/>
    <n v="3"/>
    <m/>
    <m/>
    <m/>
    <m/>
    <m/>
    <n v="3"/>
    <n v="0"/>
    <n v="0"/>
    <n v="3"/>
    <n v="-1"/>
    <n v="0"/>
    <n v="0"/>
    <n v="0"/>
    <n v="0"/>
    <n v="2"/>
    <x v="0"/>
    <n v="0"/>
    <n v="1"/>
    <n v="1"/>
    <n v="0"/>
    <n v="0"/>
    <n v="0"/>
    <n v="0"/>
    <x v="1"/>
    <n v="0"/>
    <n v="0"/>
    <n v="0"/>
    <n v="0"/>
    <n v="0"/>
    <x v="5"/>
    <m/>
    <x v="1"/>
    <x v="0"/>
    <x v="1"/>
  </r>
  <r>
    <s v="16/0058/FUL"/>
    <x v="0"/>
    <x v="0"/>
    <s v="29 George Street_x000d_Richmond_x000d_TW9 1HY_x000d_"/>
    <s v="Change of use of 2nd floor and 3rd floor level from ancillary retail to nine 1 bedroom flats (C3 use) with external alterations and enclosure of walkway at 1st floor, new residential access, bin store, bicycle storage, replacement of plant, new stair"/>
    <m/>
    <m/>
    <x v="2"/>
    <x v="0"/>
    <m/>
    <x v="0"/>
    <n v="517924"/>
    <n v="174891"/>
    <m/>
    <m/>
    <m/>
    <m/>
    <m/>
    <m/>
    <m/>
    <m/>
    <n v="0"/>
    <m/>
    <n v="9"/>
    <m/>
    <m/>
    <m/>
    <m/>
    <m/>
    <m/>
    <n v="9"/>
    <n v="0"/>
    <n v="9"/>
    <n v="0"/>
    <n v="0"/>
    <n v="0"/>
    <n v="0"/>
    <n v="0"/>
    <n v="0"/>
    <n v="9"/>
    <x v="0"/>
    <n v="0"/>
    <n v="0"/>
    <n v="3"/>
    <n v="3"/>
    <n v="3"/>
    <n v="0"/>
    <n v="0"/>
    <x v="1"/>
    <n v="0"/>
    <n v="0"/>
    <n v="0"/>
    <n v="0"/>
    <n v="0"/>
    <x v="12"/>
    <m/>
    <x v="1"/>
    <x v="4"/>
    <x v="0"/>
  </r>
  <r>
    <s v="16/0084/FUL"/>
    <x v="1"/>
    <x v="0"/>
    <s v="7 Gomer Gardens_x000d_Teddington_x000d_TW11 9AU_x000d_"/>
    <s v="Conversion of property into two dwellings, including: front and side elevations reconfiguration, single storey rear and side extension, loft extension, opening of roof-lights and internal alterations."/>
    <d v="2017-03-15T00:00:00"/>
    <d v="2017-09-25T00:00:00"/>
    <x v="0"/>
    <x v="0"/>
    <m/>
    <x v="0"/>
    <n v="516236"/>
    <n v="170907"/>
    <m/>
    <m/>
    <m/>
    <m/>
    <n v="1"/>
    <m/>
    <m/>
    <m/>
    <n v="1"/>
    <m/>
    <m/>
    <m/>
    <n v="2"/>
    <m/>
    <m/>
    <m/>
    <m/>
    <n v="2"/>
    <n v="0"/>
    <n v="0"/>
    <n v="0"/>
    <n v="2"/>
    <n v="-1"/>
    <n v="0"/>
    <n v="0"/>
    <n v="0"/>
    <n v="1"/>
    <x v="0"/>
    <n v="1"/>
    <n v="0"/>
    <n v="0"/>
    <n v="0"/>
    <n v="0"/>
    <n v="0"/>
    <n v="0"/>
    <x v="0"/>
    <n v="0"/>
    <n v="0"/>
    <n v="0"/>
    <n v="0"/>
    <n v="0"/>
    <x v="6"/>
    <m/>
    <x v="1"/>
    <x v="0"/>
    <x v="0"/>
  </r>
  <r>
    <s v="16/0197/FUL"/>
    <x v="1"/>
    <x v="0"/>
    <s v="3 Elm Road_x000d_East Sheen_x000d_London_x000d__x000d_"/>
    <s v="Single storey rear extension, two storey side extension &amp; the conversion of the existing two flats back in to a five bedroom family dwelling house."/>
    <m/>
    <d v="2017-05-01T00:00:00"/>
    <x v="0"/>
    <x v="0"/>
    <m/>
    <x v="0"/>
    <n v="520275"/>
    <n v="175373"/>
    <m/>
    <n v="1"/>
    <m/>
    <m/>
    <n v="1"/>
    <m/>
    <m/>
    <m/>
    <n v="2"/>
    <m/>
    <m/>
    <m/>
    <m/>
    <n v="1"/>
    <m/>
    <m/>
    <m/>
    <n v="1"/>
    <n v="0"/>
    <n v="-1"/>
    <n v="0"/>
    <n v="0"/>
    <n v="0"/>
    <n v="0"/>
    <n v="0"/>
    <n v="0"/>
    <n v="-1"/>
    <x v="0"/>
    <n v="-1"/>
    <n v="0"/>
    <n v="0"/>
    <n v="0"/>
    <n v="0"/>
    <n v="0"/>
    <n v="0"/>
    <x v="0"/>
    <n v="0"/>
    <n v="0"/>
    <n v="0"/>
    <n v="0"/>
    <n v="0"/>
    <x v="13"/>
    <m/>
    <x v="1"/>
    <x v="0"/>
    <x v="0"/>
  </r>
  <r>
    <s v="16/0234/FUL"/>
    <x v="2"/>
    <x v="0"/>
    <s v="31 Poulett Gardens_x000d_Twickenham_x000d_TW1 4QS_x000d_"/>
    <s v="Demolition of existing garage and construction of a two storey terraced house with associated landscaping, cycle store, rear car parking and access thereto."/>
    <d v="2017-12-01T00:00:00"/>
    <m/>
    <x v="1"/>
    <x v="0"/>
    <m/>
    <x v="0"/>
    <n v="515988"/>
    <n v="173004"/>
    <m/>
    <m/>
    <m/>
    <m/>
    <m/>
    <m/>
    <m/>
    <m/>
    <n v="0"/>
    <m/>
    <m/>
    <m/>
    <m/>
    <n v="1"/>
    <m/>
    <m/>
    <m/>
    <n v="1"/>
    <n v="0"/>
    <n v="0"/>
    <n v="0"/>
    <n v="0"/>
    <n v="1"/>
    <n v="0"/>
    <n v="0"/>
    <n v="0"/>
    <n v="1"/>
    <x v="0"/>
    <n v="0"/>
    <n v="1"/>
    <n v="0"/>
    <n v="0"/>
    <n v="0"/>
    <n v="0"/>
    <n v="0"/>
    <x v="0"/>
    <n v="0"/>
    <n v="0"/>
    <n v="0"/>
    <n v="0"/>
    <n v="0"/>
    <x v="4"/>
    <m/>
    <x v="1"/>
    <x v="0"/>
    <x v="0"/>
  </r>
  <r>
    <s v="16/0279/FUL"/>
    <x v="2"/>
    <x v="0"/>
    <s v="Wild Thyme_x000d_Eel Pie Island_x000d_Twickenham_x000d_TW1 3DY_x000d_"/>
    <s v="Demolition of existing single-storey dwelling and creation of new single-storey, single family residential dwelling."/>
    <d v="2017-07-01T00:00:00"/>
    <m/>
    <x v="1"/>
    <x v="0"/>
    <m/>
    <x v="0"/>
    <n v="516367"/>
    <n v="173082"/>
    <m/>
    <n v="1"/>
    <m/>
    <m/>
    <m/>
    <m/>
    <m/>
    <m/>
    <n v="1"/>
    <m/>
    <m/>
    <m/>
    <n v="1"/>
    <m/>
    <m/>
    <m/>
    <m/>
    <n v="1"/>
    <n v="0"/>
    <n v="-1"/>
    <n v="0"/>
    <n v="1"/>
    <n v="0"/>
    <n v="0"/>
    <n v="0"/>
    <n v="0"/>
    <n v="0"/>
    <x v="0"/>
    <n v="0"/>
    <n v="0"/>
    <n v="0"/>
    <n v="0"/>
    <n v="0"/>
    <n v="0"/>
    <n v="0"/>
    <x v="0"/>
    <n v="0"/>
    <n v="0"/>
    <n v="0"/>
    <n v="0"/>
    <n v="0"/>
    <x v="11"/>
    <m/>
    <x v="1"/>
    <x v="0"/>
    <x v="1"/>
  </r>
  <r>
    <s v="16/0344/FUL"/>
    <x v="1"/>
    <x v="0"/>
    <s v="113 Stanley Road_x000d_Teddington_x000d_TW11 8UB_x000d_"/>
    <s v="Side extension to existing 1st floor back addition and convert existing 1 bedroom flat to two studio flats"/>
    <m/>
    <m/>
    <x v="2"/>
    <x v="0"/>
    <m/>
    <x v="0"/>
    <n v="515085"/>
    <n v="171577"/>
    <m/>
    <m/>
    <n v="1"/>
    <m/>
    <m/>
    <m/>
    <m/>
    <m/>
    <n v="1"/>
    <m/>
    <n v="2"/>
    <m/>
    <m/>
    <m/>
    <m/>
    <m/>
    <m/>
    <n v="2"/>
    <n v="0"/>
    <n v="2"/>
    <n v="-1"/>
    <n v="0"/>
    <n v="0"/>
    <n v="0"/>
    <n v="0"/>
    <n v="0"/>
    <n v="1"/>
    <x v="0"/>
    <n v="0"/>
    <n v="0"/>
    <n v="0.33333333333333331"/>
    <n v="0.33333333333333331"/>
    <n v="0.33333333333333331"/>
    <n v="0"/>
    <n v="0"/>
    <x v="1"/>
    <n v="0"/>
    <n v="0"/>
    <n v="0"/>
    <n v="0"/>
    <n v="0"/>
    <x v="9"/>
    <m/>
    <x v="6"/>
    <x v="0"/>
    <x v="0"/>
  </r>
  <r>
    <s v="16/0400/FUL"/>
    <x v="1"/>
    <x v="0"/>
    <s v="16A Red Lion Street_x000d_Richmond_x000d_TW9 1RW_x000d_"/>
    <s v="Subdivision of existing flat to create an additional residential unit. Infill of light well on first and second floors."/>
    <d v="2017-01-19T00:00:00"/>
    <d v="2018-06-29T00:00:00"/>
    <x v="1"/>
    <x v="0"/>
    <m/>
    <x v="0"/>
    <n v="517884"/>
    <n v="174754"/>
    <m/>
    <m/>
    <m/>
    <n v="1"/>
    <m/>
    <m/>
    <m/>
    <m/>
    <n v="1"/>
    <m/>
    <n v="2"/>
    <m/>
    <m/>
    <m/>
    <m/>
    <m/>
    <m/>
    <n v="2"/>
    <n v="0"/>
    <n v="2"/>
    <n v="0"/>
    <n v="-1"/>
    <n v="0"/>
    <n v="0"/>
    <n v="0"/>
    <n v="0"/>
    <n v="1"/>
    <x v="0"/>
    <n v="0"/>
    <n v="1"/>
    <n v="0"/>
    <n v="0"/>
    <n v="0"/>
    <n v="0"/>
    <n v="0"/>
    <x v="0"/>
    <n v="0"/>
    <n v="0"/>
    <n v="0"/>
    <n v="0"/>
    <n v="0"/>
    <x v="12"/>
    <m/>
    <x v="1"/>
    <x v="4"/>
    <x v="0"/>
  </r>
  <r>
    <s v="16/0401/FUL"/>
    <x v="1"/>
    <x v="0"/>
    <s v="18A Red Lion Street_x000d_Richmond_x000d__x000d_"/>
    <s v="Subdivision of existing flat to create an additional unit at same time as filling in the light well on first and second floors."/>
    <d v="2017-01-19T00:00:00"/>
    <d v="2018-06-29T00:00:00"/>
    <x v="1"/>
    <x v="0"/>
    <m/>
    <x v="0"/>
    <n v="517889"/>
    <n v="174757"/>
    <m/>
    <m/>
    <m/>
    <n v="1"/>
    <m/>
    <m/>
    <m/>
    <m/>
    <n v="1"/>
    <m/>
    <n v="2"/>
    <m/>
    <m/>
    <m/>
    <m/>
    <m/>
    <m/>
    <n v="2"/>
    <n v="0"/>
    <n v="2"/>
    <n v="0"/>
    <n v="-1"/>
    <n v="0"/>
    <n v="0"/>
    <n v="0"/>
    <n v="0"/>
    <n v="1"/>
    <x v="0"/>
    <n v="0"/>
    <n v="1"/>
    <n v="0"/>
    <n v="0"/>
    <n v="0"/>
    <n v="0"/>
    <n v="0"/>
    <x v="0"/>
    <n v="0"/>
    <n v="0"/>
    <n v="0"/>
    <n v="0"/>
    <n v="0"/>
    <x v="12"/>
    <m/>
    <x v="1"/>
    <x v="4"/>
    <x v="0"/>
  </r>
  <r>
    <s v="16/0432/FUL"/>
    <x v="2"/>
    <x v="0"/>
    <s v="48 Glentham Road_x000d_Barnes_x000d_London_x000d_SW13 9JJ"/>
    <s v="Demolition of existing building and erection of three storey building plus basement to provide B1 use at basement, ground floor and first floor, and one 2 bedroom apartment above at second floor level."/>
    <d v="2017-05-09T00:00:00"/>
    <m/>
    <x v="1"/>
    <x v="0"/>
    <m/>
    <x v="0"/>
    <n v="522622"/>
    <n v="177876"/>
    <m/>
    <m/>
    <m/>
    <m/>
    <m/>
    <m/>
    <m/>
    <m/>
    <n v="0"/>
    <m/>
    <m/>
    <n v="1"/>
    <m/>
    <m/>
    <m/>
    <m/>
    <m/>
    <n v="1"/>
    <n v="0"/>
    <n v="0"/>
    <n v="1"/>
    <n v="0"/>
    <n v="0"/>
    <n v="0"/>
    <n v="0"/>
    <n v="0"/>
    <n v="1"/>
    <x v="0"/>
    <n v="0"/>
    <n v="1"/>
    <n v="0"/>
    <n v="0"/>
    <n v="0"/>
    <n v="0"/>
    <n v="0"/>
    <x v="0"/>
    <n v="0"/>
    <n v="0"/>
    <n v="0"/>
    <n v="0"/>
    <n v="0"/>
    <x v="5"/>
    <m/>
    <x v="1"/>
    <x v="0"/>
    <x v="0"/>
  </r>
  <r>
    <s v="16/0444/FUL"/>
    <x v="3"/>
    <x v="0"/>
    <s v="39D Cambridge Park_x000d_Twickenham_x000d_TW1 2JU_x000d_"/>
    <s v="Division of existing house into two separate dwellings. Demolition of garage to the rear to provide a garden. Roof extension with new roof profile with dormer"/>
    <d v="2016-11-01T00:00:00"/>
    <d v="2018-03-23T00:00:00"/>
    <x v="0"/>
    <x v="0"/>
    <m/>
    <x v="0"/>
    <n v="517478"/>
    <n v="174089"/>
    <m/>
    <m/>
    <m/>
    <n v="1"/>
    <m/>
    <m/>
    <m/>
    <m/>
    <n v="1"/>
    <m/>
    <m/>
    <n v="1"/>
    <n v="1"/>
    <m/>
    <m/>
    <m/>
    <m/>
    <n v="2"/>
    <n v="0"/>
    <n v="0"/>
    <n v="1"/>
    <n v="0"/>
    <n v="0"/>
    <n v="0"/>
    <n v="0"/>
    <n v="0"/>
    <n v="1"/>
    <x v="0"/>
    <n v="1"/>
    <n v="0"/>
    <n v="0"/>
    <n v="0"/>
    <n v="0"/>
    <n v="0"/>
    <n v="0"/>
    <x v="0"/>
    <n v="0"/>
    <n v="0"/>
    <n v="0"/>
    <n v="0"/>
    <n v="0"/>
    <x v="11"/>
    <m/>
    <x v="1"/>
    <x v="0"/>
    <x v="0"/>
  </r>
  <r>
    <s v="16/0537/FUL"/>
    <x v="2"/>
    <x v="0"/>
    <s v="51A Third Cross Road_x000d_Twickenham_x000d_TW2 5DY_x000d_"/>
    <s v="Replacement of existing single storey dwelling house with new two storey dwellinghouse."/>
    <m/>
    <d v="2018-08-31T00:00:00"/>
    <x v="1"/>
    <x v="0"/>
    <m/>
    <x v="0"/>
    <n v="514973"/>
    <n v="172813"/>
    <m/>
    <n v="1"/>
    <m/>
    <m/>
    <m/>
    <m/>
    <m/>
    <m/>
    <n v="1"/>
    <m/>
    <n v="1"/>
    <m/>
    <m/>
    <m/>
    <m/>
    <m/>
    <m/>
    <n v="1"/>
    <n v="0"/>
    <n v="0"/>
    <n v="0"/>
    <n v="0"/>
    <n v="0"/>
    <n v="0"/>
    <n v="0"/>
    <n v="0"/>
    <n v="0"/>
    <x v="0"/>
    <n v="0"/>
    <n v="0"/>
    <n v="0"/>
    <n v="0"/>
    <n v="0"/>
    <n v="0"/>
    <n v="0"/>
    <x v="0"/>
    <n v="0"/>
    <n v="0"/>
    <n v="0"/>
    <n v="0"/>
    <n v="0"/>
    <x v="3"/>
    <m/>
    <x v="1"/>
    <x v="0"/>
    <x v="0"/>
  </r>
  <r>
    <s v="16/0553/FUL"/>
    <x v="1"/>
    <x v="0"/>
    <s v="56A High Street_x000d_Hampton Hill_x000d_TW12 1PD_x000d_"/>
    <s v="Rear dormer and conversion of existing flat into 2x2 bedroom flats with a roof terrace and 2 roof lights and sun pipes on the outrigger."/>
    <m/>
    <m/>
    <x v="2"/>
    <x v="0"/>
    <m/>
    <x v="0"/>
    <n v="514372"/>
    <n v="170959"/>
    <m/>
    <m/>
    <m/>
    <m/>
    <n v="1"/>
    <m/>
    <m/>
    <m/>
    <n v="1"/>
    <m/>
    <m/>
    <n v="2"/>
    <m/>
    <m/>
    <m/>
    <m/>
    <m/>
    <n v="2"/>
    <n v="0"/>
    <n v="0"/>
    <n v="2"/>
    <n v="0"/>
    <n v="-1"/>
    <n v="0"/>
    <n v="0"/>
    <n v="0"/>
    <n v="1"/>
    <x v="0"/>
    <n v="0"/>
    <n v="0"/>
    <n v="0.33333333333333331"/>
    <n v="0.33333333333333331"/>
    <n v="0.33333333333333331"/>
    <n v="0"/>
    <n v="0"/>
    <x v="1"/>
    <n v="0"/>
    <n v="0"/>
    <n v="0"/>
    <n v="0"/>
    <n v="0"/>
    <x v="9"/>
    <m/>
    <x v="5"/>
    <x v="0"/>
    <x v="0"/>
  </r>
  <r>
    <s v="16/0602/FUL"/>
    <x v="0"/>
    <x v="0"/>
    <s v="The Idle Hour _x000d_62 Railway Side_x000d_Barnes_x000d_London_x000d_SW13 0PQ"/>
    <s v="Extension and conversion of existing pub and three-bedroom flat to create a two-bedroom house and two two-bedroom flats."/>
    <d v="2017-05-15T00:00:00"/>
    <d v="2018-05-31T00:00:00"/>
    <x v="1"/>
    <x v="0"/>
    <m/>
    <x v="0"/>
    <n v="521683"/>
    <n v="175950"/>
    <m/>
    <m/>
    <m/>
    <n v="1"/>
    <m/>
    <m/>
    <m/>
    <m/>
    <n v="1"/>
    <m/>
    <m/>
    <n v="3"/>
    <m/>
    <m/>
    <m/>
    <m/>
    <m/>
    <n v="3"/>
    <n v="0"/>
    <n v="0"/>
    <n v="3"/>
    <n v="-1"/>
    <n v="0"/>
    <n v="0"/>
    <n v="0"/>
    <n v="0"/>
    <n v="2"/>
    <x v="0"/>
    <n v="0"/>
    <n v="2"/>
    <n v="0"/>
    <n v="0"/>
    <n v="0"/>
    <n v="0"/>
    <n v="0"/>
    <x v="0"/>
    <n v="0"/>
    <n v="0"/>
    <n v="0"/>
    <n v="0"/>
    <n v="0"/>
    <x v="16"/>
    <m/>
    <x v="1"/>
    <x v="0"/>
    <x v="0"/>
  </r>
  <r>
    <s v="16/0606/FUL"/>
    <x v="4"/>
    <x v="0"/>
    <s v="Police Station_x000d_60 - 68 Station Road_x000d_Hampton_x000d__x000d_"/>
    <s v="Retention of former police station building with partial demolition of the rear wings of the police station and demolition of the rear garages and the construction of 28 residential units (4 x 1 bedroom, 12 x 2 bedroom, 10 x 3 bedroom and 2 x 4 bedro"/>
    <m/>
    <m/>
    <x v="2"/>
    <x v="0"/>
    <m/>
    <x v="0"/>
    <n v="513766"/>
    <n v="169736"/>
    <m/>
    <m/>
    <m/>
    <m/>
    <m/>
    <m/>
    <m/>
    <m/>
    <n v="0"/>
    <m/>
    <n v="2"/>
    <n v="9"/>
    <n v="10"/>
    <n v="2"/>
    <m/>
    <m/>
    <m/>
    <n v="23"/>
    <n v="0"/>
    <n v="2"/>
    <n v="9"/>
    <n v="10"/>
    <n v="2"/>
    <n v="0"/>
    <n v="0"/>
    <n v="0"/>
    <n v="23"/>
    <x v="0"/>
    <n v="0"/>
    <n v="0"/>
    <n v="7.666666666666667"/>
    <n v="7.666666666666667"/>
    <n v="7.666666666666667"/>
    <n v="0"/>
    <n v="0"/>
    <x v="1"/>
    <n v="0"/>
    <n v="0"/>
    <n v="0"/>
    <n v="0"/>
    <n v="0"/>
    <x v="0"/>
    <m/>
    <x v="0"/>
    <x v="0"/>
    <x v="0"/>
  </r>
  <r>
    <s v="16/0647/FUL"/>
    <x v="2"/>
    <x v="0"/>
    <s v="Garages Rear Of 8_x000d_Atbara Road_x000d_Teddington_x000d__x000d_"/>
    <s v="Demolition of the existing garages and redevelopment of the site with the erection of two residential houses with associated landscaping."/>
    <m/>
    <m/>
    <x v="2"/>
    <x v="0"/>
    <m/>
    <x v="0"/>
    <n v="516905"/>
    <n v="170733"/>
    <m/>
    <m/>
    <m/>
    <m/>
    <m/>
    <m/>
    <m/>
    <m/>
    <n v="0"/>
    <m/>
    <m/>
    <m/>
    <n v="2"/>
    <m/>
    <m/>
    <m/>
    <m/>
    <n v="2"/>
    <n v="0"/>
    <n v="0"/>
    <n v="0"/>
    <n v="2"/>
    <n v="0"/>
    <n v="0"/>
    <n v="0"/>
    <n v="0"/>
    <n v="2"/>
    <x v="0"/>
    <n v="0"/>
    <n v="0"/>
    <n v="0.66666666666666663"/>
    <n v="0.66666666666666663"/>
    <n v="0.66666666666666663"/>
    <n v="0"/>
    <n v="0"/>
    <x v="1"/>
    <n v="0"/>
    <n v="0"/>
    <n v="0"/>
    <n v="0"/>
    <n v="0"/>
    <x v="10"/>
    <m/>
    <x v="1"/>
    <x v="0"/>
    <x v="0"/>
  </r>
  <r>
    <s v="16/0680/FUL"/>
    <x v="3"/>
    <x v="0"/>
    <s v="2 Firs Avenue_x000d_East Sheen_x000d_London_x000d_SW14 7NZ_x000d_"/>
    <s v="Part demolition of single dwelling house and formation of two semi-detached houses."/>
    <d v="2016-07-01T00:00:00"/>
    <m/>
    <x v="1"/>
    <x v="0"/>
    <m/>
    <x v="0"/>
    <n v="520343"/>
    <n v="175141"/>
    <m/>
    <m/>
    <m/>
    <m/>
    <n v="1"/>
    <m/>
    <m/>
    <m/>
    <n v="1"/>
    <m/>
    <m/>
    <m/>
    <m/>
    <n v="2"/>
    <m/>
    <m/>
    <m/>
    <n v="2"/>
    <n v="0"/>
    <n v="0"/>
    <n v="0"/>
    <n v="0"/>
    <n v="1"/>
    <n v="0"/>
    <n v="0"/>
    <n v="0"/>
    <n v="1"/>
    <x v="0"/>
    <n v="0"/>
    <n v="0"/>
    <n v="0.33333333333333331"/>
    <n v="0.33333333333333331"/>
    <n v="0.33333333333333331"/>
    <n v="0"/>
    <n v="0"/>
    <x v="1"/>
    <n v="0"/>
    <n v="0"/>
    <n v="0"/>
    <n v="0"/>
    <n v="0"/>
    <x v="13"/>
    <m/>
    <x v="1"/>
    <x v="0"/>
    <x v="0"/>
  </r>
  <r>
    <s v="16/0693/FUL"/>
    <x v="1"/>
    <x v="0"/>
    <s v="25 School House Lane_x000d_Teddington_x000d_TW11 9DP_x000d_"/>
    <s v="Conversion of one dwelling into two new homes. Retention of and alteration to openings in the front façade with an additional front entrance. part single, part two storey extension to the rear. Internal works throughout to create new layout"/>
    <m/>
    <d v="2018-04-18T00:00:00"/>
    <x v="1"/>
    <x v="0"/>
    <m/>
    <x v="0"/>
    <n v="517058"/>
    <n v="170060"/>
    <m/>
    <m/>
    <m/>
    <m/>
    <n v="1"/>
    <m/>
    <m/>
    <m/>
    <n v="1"/>
    <m/>
    <m/>
    <n v="2"/>
    <m/>
    <m/>
    <m/>
    <m/>
    <m/>
    <n v="2"/>
    <n v="0"/>
    <n v="0"/>
    <n v="2"/>
    <n v="0"/>
    <n v="-1"/>
    <n v="0"/>
    <n v="0"/>
    <n v="0"/>
    <n v="1"/>
    <x v="0"/>
    <n v="0"/>
    <n v="1"/>
    <n v="0"/>
    <n v="0"/>
    <n v="0"/>
    <n v="0"/>
    <n v="0"/>
    <x v="0"/>
    <n v="0"/>
    <n v="0"/>
    <n v="0"/>
    <n v="0"/>
    <n v="0"/>
    <x v="10"/>
    <m/>
    <x v="1"/>
    <x v="0"/>
    <x v="0"/>
  </r>
  <r>
    <s v="16/0706/GPD13"/>
    <x v="0"/>
    <x v="1"/>
    <s v="23 Hampton Road_x000d_Twickenham_x000d_TW2 5QE_x000d_"/>
    <s v="Proposed change of use from a shop to C3 residential use class (1 No.2 bedroom unit)."/>
    <d v="2017-03-01T00:00:00"/>
    <d v="2017-12-01T00:00:00"/>
    <x v="0"/>
    <x v="0"/>
    <n v="1"/>
    <x v="0"/>
    <n v="515163"/>
    <n v="172715"/>
    <m/>
    <m/>
    <m/>
    <m/>
    <m/>
    <m/>
    <m/>
    <m/>
    <n v="0"/>
    <m/>
    <m/>
    <n v="1"/>
    <m/>
    <m/>
    <m/>
    <m/>
    <m/>
    <n v="1"/>
    <n v="0"/>
    <n v="0"/>
    <n v="1"/>
    <n v="0"/>
    <n v="0"/>
    <n v="0"/>
    <n v="0"/>
    <n v="0"/>
    <n v="1"/>
    <x v="0"/>
    <n v="1"/>
    <n v="0"/>
    <n v="0"/>
    <n v="0"/>
    <n v="0"/>
    <n v="0"/>
    <n v="0"/>
    <x v="0"/>
    <n v="0"/>
    <n v="0"/>
    <n v="0"/>
    <n v="0"/>
    <n v="0"/>
    <x v="4"/>
    <m/>
    <x v="13"/>
    <x v="0"/>
    <x v="0"/>
  </r>
  <r>
    <s v="16/0726/FUL"/>
    <x v="1"/>
    <x v="0"/>
    <s v="5 St Johns Road_x000d_Richmond_x000d_TW9 2PE_x000d_"/>
    <s v="Change of use from a basement flat and a maisonette to a single dwelling, with minor alterations."/>
    <m/>
    <d v="2018-06-30T00:00:00"/>
    <x v="1"/>
    <x v="0"/>
    <m/>
    <x v="0"/>
    <n v="518202"/>
    <n v="175297"/>
    <m/>
    <n v="1"/>
    <m/>
    <m/>
    <n v="1"/>
    <m/>
    <m/>
    <m/>
    <n v="2"/>
    <m/>
    <m/>
    <m/>
    <m/>
    <n v="1"/>
    <m/>
    <m/>
    <m/>
    <n v="1"/>
    <n v="0"/>
    <n v="-1"/>
    <n v="0"/>
    <n v="0"/>
    <n v="0"/>
    <n v="0"/>
    <n v="0"/>
    <n v="0"/>
    <n v="-1"/>
    <x v="0"/>
    <n v="0"/>
    <n v="-1"/>
    <n v="0"/>
    <n v="0"/>
    <n v="0"/>
    <n v="0"/>
    <n v="0"/>
    <x v="0"/>
    <n v="0"/>
    <n v="0"/>
    <n v="0"/>
    <n v="0"/>
    <n v="0"/>
    <x v="8"/>
    <m/>
    <x v="1"/>
    <x v="4"/>
    <x v="0"/>
  </r>
  <r>
    <s v="16/0775/FUL"/>
    <x v="1"/>
    <x v="0"/>
    <s v="The Chaplains House_x000d_164 Sheen Road_x000d_Richmond_x000d_TW9 1XD_x000d_"/>
    <s v="Conversion of existing house to 1 x 1 bed and 1 x 3 bed flats."/>
    <m/>
    <m/>
    <x v="2"/>
    <x v="0"/>
    <m/>
    <x v="0"/>
    <n v="518893"/>
    <n v="175056"/>
    <m/>
    <m/>
    <m/>
    <m/>
    <n v="1"/>
    <m/>
    <m/>
    <m/>
    <n v="1"/>
    <m/>
    <n v="1"/>
    <m/>
    <n v="1"/>
    <m/>
    <m/>
    <m/>
    <m/>
    <n v="2"/>
    <n v="0"/>
    <n v="1"/>
    <n v="0"/>
    <n v="1"/>
    <n v="-1"/>
    <n v="0"/>
    <n v="0"/>
    <n v="0"/>
    <n v="1"/>
    <x v="0"/>
    <n v="0"/>
    <n v="0"/>
    <n v="0.33333333333333331"/>
    <n v="0.33333333333333331"/>
    <n v="0.33333333333333331"/>
    <n v="0"/>
    <n v="0"/>
    <x v="1"/>
    <n v="0"/>
    <n v="0"/>
    <n v="0"/>
    <n v="0"/>
    <n v="0"/>
    <x v="8"/>
    <m/>
    <x v="1"/>
    <x v="0"/>
    <x v="0"/>
  </r>
  <r>
    <s v="16/0905/FUL"/>
    <x v="2"/>
    <x v="0"/>
    <s v="275 Sandycombe Road_x000d_Richmond_x000d_TW9 3LU_x000d_"/>
    <s v="Demolition of the existing hall and the erection of a new community facility building and 6 flats"/>
    <m/>
    <m/>
    <x v="2"/>
    <x v="0"/>
    <m/>
    <x v="0"/>
    <n v="519126"/>
    <n v="176420"/>
    <m/>
    <m/>
    <m/>
    <m/>
    <m/>
    <m/>
    <m/>
    <m/>
    <n v="0"/>
    <m/>
    <n v="4"/>
    <n v="2"/>
    <m/>
    <m/>
    <m/>
    <m/>
    <m/>
    <n v="6"/>
    <n v="0"/>
    <n v="4"/>
    <n v="2"/>
    <n v="0"/>
    <n v="0"/>
    <n v="0"/>
    <n v="0"/>
    <n v="0"/>
    <n v="6"/>
    <x v="0"/>
    <n v="0"/>
    <n v="0"/>
    <n v="2"/>
    <n v="2"/>
    <n v="2"/>
    <n v="0"/>
    <n v="0"/>
    <x v="1"/>
    <n v="0"/>
    <n v="0"/>
    <n v="0"/>
    <n v="0"/>
    <n v="0"/>
    <x v="15"/>
    <m/>
    <x v="15"/>
    <x v="0"/>
    <x v="0"/>
  </r>
  <r>
    <s v="16/0966/GPD15"/>
    <x v="0"/>
    <x v="1"/>
    <s v="Sheen Stables Rear Of 119_x000d_Sheen Lane_x000d_East Sheen_x000d_London_x000d_SW14 8AE_x000d_"/>
    <s v="Change of use from 5 no. offices (B1a use) to 2 no. residential houses (C3 use)."/>
    <d v="2017-10-01T00:00:00"/>
    <m/>
    <x v="1"/>
    <x v="0"/>
    <n v="2"/>
    <x v="0"/>
    <n v="520522"/>
    <n v="175477"/>
    <m/>
    <m/>
    <m/>
    <m/>
    <m/>
    <m/>
    <m/>
    <m/>
    <n v="0"/>
    <m/>
    <m/>
    <m/>
    <m/>
    <m/>
    <m/>
    <m/>
    <m/>
    <n v="0"/>
    <n v="0"/>
    <n v="0"/>
    <n v="0"/>
    <n v="0"/>
    <n v="0"/>
    <n v="0"/>
    <n v="0"/>
    <n v="0"/>
    <n v="2"/>
    <x v="0"/>
    <n v="0"/>
    <n v="0"/>
    <n v="0.66666666666666663"/>
    <n v="0.66666666666666663"/>
    <n v="0.66666666666666663"/>
    <n v="0"/>
    <n v="0"/>
    <x v="1"/>
    <n v="0"/>
    <n v="0"/>
    <n v="0"/>
    <n v="0"/>
    <n v="0"/>
    <x v="13"/>
    <m/>
    <x v="1"/>
    <x v="3"/>
    <x v="0"/>
  </r>
  <r>
    <s v="16/1105/GPD16"/>
    <x v="0"/>
    <x v="1"/>
    <s v="136 Heath Road_x000d_Twickenham_x000d_TW1 4BN_x000d_"/>
    <s v="Conversion of Existing Coach House (B8 Use Class) to 1 No. 1-bedroom house (C3 Use Class)."/>
    <d v="2016-06-21T00:00:00"/>
    <d v="2017-06-26T00:00:00"/>
    <x v="0"/>
    <x v="0"/>
    <n v="1"/>
    <x v="0"/>
    <n v="515717"/>
    <n v="173154"/>
    <m/>
    <m/>
    <m/>
    <m/>
    <m/>
    <m/>
    <m/>
    <m/>
    <n v="0"/>
    <m/>
    <n v="1"/>
    <m/>
    <m/>
    <m/>
    <m/>
    <m/>
    <m/>
    <n v="1"/>
    <n v="0"/>
    <n v="1"/>
    <n v="0"/>
    <n v="0"/>
    <n v="0"/>
    <n v="0"/>
    <n v="0"/>
    <n v="0"/>
    <n v="1"/>
    <x v="0"/>
    <n v="1"/>
    <n v="0"/>
    <n v="0"/>
    <n v="0"/>
    <n v="0"/>
    <n v="0"/>
    <n v="0"/>
    <x v="0"/>
    <n v="0"/>
    <n v="0"/>
    <n v="0"/>
    <n v="0"/>
    <n v="0"/>
    <x v="4"/>
    <m/>
    <x v="1"/>
    <x v="1"/>
    <x v="0"/>
  </r>
  <r>
    <s v="16/1145/FUL"/>
    <x v="1"/>
    <x v="0"/>
    <s v="19 - 21 Lower Teddington Road_x000d_Hampton Wick_x000d__x000d_"/>
    <s v="Conversion of part lower ground floor to form 1 x 1 bed self contained flat. New external staircase to match existing"/>
    <m/>
    <m/>
    <x v="2"/>
    <x v="0"/>
    <m/>
    <x v="0"/>
    <n v="517615"/>
    <n v="169709"/>
    <m/>
    <m/>
    <m/>
    <m/>
    <m/>
    <m/>
    <m/>
    <m/>
    <n v="0"/>
    <m/>
    <n v="1"/>
    <m/>
    <m/>
    <m/>
    <m/>
    <m/>
    <m/>
    <n v="1"/>
    <n v="0"/>
    <n v="1"/>
    <n v="0"/>
    <n v="0"/>
    <n v="0"/>
    <n v="0"/>
    <n v="0"/>
    <n v="0"/>
    <n v="1"/>
    <x v="0"/>
    <n v="0"/>
    <n v="0"/>
    <n v="0.33333333333333331"/>
    <n v="0.33333333333333331"/>
    <n v="0.33333333333333331"/>
    <n v="0"/>
    <n v="0"/>
    <x v="1"/>
    <n v="0"/>
    <n v="0"/>
    <n v="0"/>
    <n v="0"/>
    <n v="0"/>
    <x v="10"/>
    <m/>
    <x v="1"/>
    <x v="0"/>
    <x v="0"/>
  </r>
  <r>
    <s v="16/1279/GPD15"/>
    <x v="0"/>
    <x v="1"/>
    <s v="115 White Hart Lane_x000d_Barnes_x000d_London_x000d_SW13 0JL_x000d_"/>
    <s v="Change of use from office (B1a) to residential (C3)."/>
    <m/>
    <m/>
    <x v="2"/>
    <x v="0"/>
    <n v="0"/>
    <x v="0"/>
    <n v="521408"/>
    <n v="175714"/>
    <m/>
    <m/>
    <m/>
    <m/>
    <n v="1"/>
    <m/>
    <m/>
    <m/>
    <n v="1"/>
    <m/>
    <m/>
    <m/>
    <m/>
    <m/>
    <n v="1"/>
    <m/>
    <m/>
    <n v="1"/>
    <n v="0"/>
    <n v="0"/>
    <n v="0"/>
    <n v="0"/>
    <n v="-1"/>
    <n v="1"/>
    <n v="0"/>
    <n v="0"/>
    <n v="0"/>
    <x v="0"/>
    <n v="0"/>
    <n v="0"/>
    <n v="0"/>
    <n v="0"/>
    <n v="0"/>
    <n v="0"/>
    <n v="0"/>
    <x v="0"/>
    <n v="0"/>
    <n v="0"/>
    <n v="0"/>
    <n v="0"/>
    <n v="0"/>
    <x v="16"/>
    <m/>
    <x v="1"/>
    <x v="0"/>
    <x v="0"/>
  </r>
  <r>
    <s v="16/1293/FUL"/>
    <x v="3"/>
    <x v="0"/>
    <s v="111 Heath Road_x000d_Twickenham_x000d_TW1 4AH_x000d_"/>
    <s v="Creation of an additional floor to create 4 'car free' residential units (2 No.2 bed and 2 No.1 bed flats) and incorporate external extensions and alterations to fenestration of the building.  Provision of 6 cycle parking spaces, refuse storage for c"/>
    <d v="2018-02-01T00:00:00"/>
    <m/>
    <x v="1"/>
    <x v="0"/>
    <m/>
    <x v="0"/>
    <n v="515764"/>
    <n v="173105"/>
    <m/>
    <m/>
    <m/>
    <m/>
    <m/>
    <m/>
    <m/>
    <m/>
    <n v="0"/>
    <m/>
    <n v="2"/>
    <n v="2"/>
    <m/>
    <m/>
    <m/>
    <m/>
    <m/>
    <n v="4"/>
    <n v="0"/>
    <n v="2"/>
    <n v="2"/>
    <n v="0"/>
    <n v="0"/>
    <n v="0"/>
    <n v="0"/>
    <n v="0"/>
    <n v="4"/>
    <x v="0"/>
    <n v="0"/>
    <n v="0"/>
    <n v="1.3333333333333333"/>
    <n v="1.3333333333333333"/>
    <n v="1.3333333333333333"/>
    <n v="0"/>
    <n v="0"/>
    <x v="1"/>
    <n v="0"/>
    <n v="0"/>
    <n v="0"/>
    <n v="0"/>
    <n v="0"/>
    <x v="4"/>
    <m/>
    <x v="1"/>
    <x v="1"/>
    <x v="0"/>
  </r>
  <r>
    <s v="16/1344/FUL"/>
    <x v="0"/>
    <x v="0"/>
    <s v="208 - 210 Amyand Park Road_x000d_Twickenham_x000d_TW1 3HY_x000d_"/>
    <s v="Conversion works to lower ground floor to provide 1No 1-bedroom flat and basement storage for use ancillary to upper ground floor minicab offices.  Conversion of first floor to 2No. 1-bedroom flats (including conversion of part upper ground floor to"/>
    <d v="2018-01-08T00:00:00"/>
    <m/>
    <x v="1"/>
    <x v="0"/>
    <m/>
    <x v="0"/>
    <n v="516815"/>
    <n v="174220"/>
    <m/>
    <m/>
    <m/>
    <m/>
    <m/>
    <m/>
    <m/>
    <m/>
    <n v="0"/>
    <m/>
    <n v="3"/>
    <m/>
    <m/>
    <m/>
    <m/>
    <m/>
    <m/>
    <n v="3"/>
    <n v="0"/>
    <n v="3"/>
    <n v="0"/>
    <n v="0"/>
    <n v="0"/>
    <n v="0"/>
    <n v="0"/>
    <n v="0"/>
    <n v="3"/>
    <x v="0"/>
    <n v="0"/>
    <n v="0"/>
    <n v="1"/>
    <n v="1"/>
    <n v="1"/>
    <n v="0"/>
    <n v="0"/>
    <x v="1"/>
    <n v="0"/>
    <n v="0"/>
    <n v="0"/>
    <n v="0"/>
    <n v="0"/>
    <x v="7"/>
    <m/>
    <x v="8"/>
    <x v="0"/>
    <x v="0"/>
  </r>
  <r>
    <s v="16/1373/FUL"/>
    <x v="1"/>
    <x v="0"/>
    <s v="17 The Green_x000d_Richmond_x000d_TW9 1PX_x000d_"/>
    <s v="Alterations and refurbishment to provide a single family dwelling house."/>
    <d v="2017-11-24T00:00:00"/>
    <m/>
    <x v="1"/>
    <x v="0"/>
    <m/>
    <x v="0"/>
    <n v="517807"/>
    <n v="174892"/>
    <m/>
    <m/>
    <m/>
    <m/>
    <m/>
    <m/>
    <m/>
    <m/>
    <n v="0"/>
    <m/>
    <m/>
    <m/>
    <m/>
    <n v="1"/>
    <m/>
    <m/>
    <m/>
    <n v="1"/>
    <n v="0"/>
    <n v="0"/>
    <n v="0"/>
    <n v="0"/>
    <n v="1"/>
    <n v="0"/>
    <n v="0"/>
    <n v="0"/>
    <n v="1"/>
    <x v="0"/>
    <n v="0"/>
    <n v="0.5"/>
    <n v="0.5"/>
    <n v="0"/>
    <n v="0"/>
    <n v="0"/>
    <n v="0"/>
    <x v="1"/>
    <n v="0"/>
    <n v="0"/>
    <n v="0"/>
    <n v="0"/>
    <n v="0"/>
    <x v="12"/>
    <m/>
    <x v="1"/>
    <x v="0"/>
    <x v="0"/>
  </r>
  <r>
    <s v="16/1495/GPD15"/>
    <x v="0"/>
    <x v="1"/>
    <s v="62 Glentham Road_x000d_Barnes_x000d_London_x000d_SW13 9JJ_x000d_"/>
    <s v="Change of use from B1 (Offices) to C3(a) (Dwellings) (1 x 1 bed and 1 x 2 bed)."/>
    <m/>
    <m/>
    <x v="2"/>
    <x v="0"/>
    <n v="2"/>
    <x v="0"/>
    <n v="522531"/>
    <n v="177884"/>
    <m/>
    <m/>
    <m/>
    <m/>
    <m/>
    <m/>
    <m/>
    <m/>
    <n v="0"/>
    <m/>
    <m/>
    <m/>
    <m/>
    <m/>
    <m/>
    <m/>
    <m/>
    <n v="0"/>
    <n v="0"/>
    <n v="0"/>
    <n v="0"/>
    <n v="0"/>
    <n v="0"/>
    <n v="0"/>
    <n v="0"/>
    <n v="0"/>
    <n v="2"/>
    <x v="0"/>
    <n v="0"/>
    <n v="0"/>
    <n v="0.66666666666666663"/>
    <n v="0.66666666666666663"/>
    <n v="0.66666666666666663"/>
    <n v="0"/>
    <n v="0"/>
    <x v="1"/>
    <n v="0"/>
    <n v="0"/>
    <n v="0"/>
    <n v="0"/>
    <n v="0"/>
    <x v="5"/>
    <m/>
    <x v="1"/>
    <x v="0"/>
    <x v="0"/>
  </r>
  <r>
    <s v="16/1537/FUL"/>
    <x v="1"/>
    <x v="0"/>
    <s v="85 Station Road_x000d_Hampton_x000d_TW12 2BJ_x000d_"/>
    <s v="Convert the house into two family dwellings."/>
    <m/>
    <m/>
    <x v="2"/>
    <x v="0"/>
    <m/>
    <x v="0"/>
    <n v="513716"/>
    <n v="169674"/>
    <m/>
    <m/>
    <m/>
    <m/>
    <n v="1"/>
    <m/>
    <m/>
    <m/>
    <n v="1"/>
    <m/>
    <m/>
    <n v="1"/>
    <n v="1"/>
    <m/>
    <m/>
    <m/>
    <m/>
    <n v="2"/>
    <n v="0"/>
    <n v="0"/>
    <n v="1"/>
    <n v="1"/>
    <n v="-1"/>
    <n v="0"/>
    <n v="0"/>
    <n v="0"/>
    <n v="1"/>
    <x v="0"/>
    <n v="0"/>
    <n v="0"/>
    <n v="0.33333333333333331"/>
    <n v="0.33333333333333331"/>
    <n v="0.33333333333333331"/>
    <n v="0"/>
    <n v="0"/>
    <x v="1"/>
    <n v="0"/>
    <n v="0"/>
    <n v="0"/>
    <n v="0"/>
    <n v="0"/>
    <x v="0"/>
    <m/>
    <x v="0"/>
    <x v="0"/>
    <x v="0"/>
  </r>
  <r>
    <s v="16/1592/FUL"/>
    <x v="0"/>
    <x v="0"/>
    <s v="5 Royal Parade_x000d_Kew_x000d_Richmond_x000d_TW9 3QD_x000d_"/>
    <s v="Change of use of the rear of the ground floor level from an 'A1' shop (Dry-cleaning), to C3 Dwelling for use as a 2 bedroom maisonette flat, extending the basement level, together with some internal reconfiguration."/>
    <m/>
    <m/>
    <x v="2"/>
    <x v="0"/>
    <m/>
    <x v="0"/>
    <n v="519112"/>
    <n v="176842"/>
    <m/>
    <m/>
    <m/>
    <m/>
    <m/>
    <m/>
    <m/>
    <m/>
    <n v="0"/>
    <m/>
    <m/>
    <n v="1"/>
    <m/>
    <m/>
    <m/>
    <m/>
    <m/>
    <n v="1"/>
    <n v="0"/>
    <n v="0"/>
    <n v="1"/>
    <n v="0"/>
    <n v="0"/>
    <n v="0"/>
    <n v="0"/>
    <n v="0"/>
    <n v="1"/>
    <x v="0"/>
    <n v="0"/>
    <n v="0"/>
    <n v="0.33333333333333331"/>
    <n v="0.33333333333333331"/>
    <n v="0.33333333333333331"/>
    <n v="0"/>
    <n v="0"/>
    <x v="1"/>
    <n v="0"/>
    <n v="0"/>
    <n v="0"/>
    <n v="0"/>
    <n v="0"/>
    <x v="15"/>
    <m/>
    <x v="16"/>
    <x v="0"/>
    <x v="0"/>
  </r>
  <r>
    <s v="16/1624/FUL"/>
    <x v="1"/>
    <x v="0"/>
    <s v="18 Cambrian Road_x000d_Richmond_x000d_TW10 6JQ_x000d_"/>
    <s v="Conversion of the existing house into 2No. self-contained split level maisonettes. Installation of solar photovoltaic panels to the rear roofslope and storage enclosure to front garden._x000d_"/>
    <d v="2017-05-01T00:00:00"/>
    <d v="2018-04-03T00:00:00"/>
    <x v="1"/>
    <x v="0"/>
    <m/>
    <x v="0"/>
    <n v="518724"/>
    <n v="174102"/>
    <m/>
    <m/>
    <m/>
    <m/>
    <n v="1"/>
    <m/>
    <m/>
    <m/>
    <n v="1"/>
    <m/>
    <m/>
    <n v="2"/>
    <m/>
    <m/>
    <m/>
    <m/>
    <m/>
    <n v="2"/>
    <n v="0"/>
    <n v="0"/>
    <n v="2"/>
    <n v="0"/>
    <n v="-1"/>
    <n v="0"/>
    <n v="0"/>
    <n v="0"/>
    <n v="1"/>
    <x v="0"/>
    <n v="0"/>
    <n v="1"/>
    <n v="0"/>
    <n v="0"/>
    <n v="0"/>
    <n v="0"/>
    <n v="0"/>
    <x v="0"/>
    <n v="0"/>
    <n v="0"/>
    <n v="0"/>
    <n v="0"/>
    <n v="0"/>
    <x v="12"/>
    <m/>
    <x v="1"/>
    <x v="0"/>
    <x v="0"/>
  </r>
  <r>
    <s v="16/1634/GPD15"/>
    <x v="0"/>
    <x v="1"/>
    <s v="42 Glentham Road_x000d_Barnes_x000d_London_x000d__x000d_"/>
    <s v="Change of use of building from offices (B1(a) use class) to two self contained flats (C3 use class)."/>
    <d v="2016-06-01T00:00:00"/>
    <d v="2017-05-22T00:00:00"/>
    <x v="0"/>
    <x v="0"/>
    <n v="2"/>
    <x v="0"/>
    <n v="522642"/>
    <n v="177878"/>
    <m/>
    <m/>
    <m/>
    <m/>
    <m/>
    <m/>
    <m/>
    <m/>
    <n v="0"/>
    <m/>
    <m/>
    <n v="2"/>
    <m/>
    <m/>
    <m/>
    <m/>
    <m/>
    <n v="2"/>
    <n v="0"/>
    <n v="0"/>
    <n v="2"/>
    <n v="0"/>
    <n v="0"/>
    <n v="0"/>
    <n v="0"/>
    <n v="0"/>
    <n v="2"/>
    <x v="0"/>
    <n v="2"/>
    <n v="0"/>
    <n v="0"/>
    <n v="0"/>
    <n v="0"/>
    <n v="0"/>
    <n v="0"/>
    <x v="0"/>
    <n v="0"/>
    <n v="0"/>
    <n v="0"/>
    <n v="0"/>
    <n v="0"/>
    <x v="5"/>
    <m/>
    <x v="1"/>
    <x v="0"/>
    <x v="0"/>
  </r>
  <r>
    <s v="16/1729/FUL"/>
    <x v="4"/>
    <x v="0"/>
    <s v="67 - 71 Station Road_x000d_Hampton_x000d_TW12 2BT_x000d_"/>
    <s v="Refurbishment of all existing buildings on the site, including improvements to existing shop fronts, and a first floor extension, to provide a mixed use scheme comprising three retail units and four residential dwellings, incorporating off-street par"/>
    <m/>
    <m/>
    <x v="2"/>
    <x v="0"/>
    <m/>
    <x v="0"/>
    <n v="513783"/>
    <n v="169643"/>
    <m/>
    <m/>
    <n v="1"/>
    <m/>
    <m/>
    <m/>
    <m/>
    <m/>
    <n v="1"/>
    <m/>
    <n v="2"/>
    <n v="2"/>
    <m/>
    <m/>
    <m/>
    <m/>
    <m/>
    <n v="4"/>
    <n v="0"/>
    <n v="2"/>
    <n v="1"/>
    <n v="0"/>
    <n v="0"/>
    <n v="0"/>
    <n v="0"/>
    <n v="0"/>
    <n v="3"/>
    <x v="0"/>
    <n v="0"/>
    <n v="0"/>
    <n v="1"/>
    <n v="1"/>
    <n v="1"/>
    <n v="0"/>
    <n v="0"/>
    <x v="1"/>
    <n v="0"/>
    <n v="0"/>
    <n v="0"/>
    <n v="0"/>
    <n v="0"/>
    <x v="0"/>
    <m/>
    <x v="0"/>
    <x v="0"/>
    <x v="0"/>
  </r>
  <r>
    <s v="16/1877/GPD15"/>
    <x v="0"/>
    <x v="1"/>
    <s v="Old Church House_x000d_1B Richmond Park Road_x000d_East Sheen_x000d_London_x000d_SW14 8JU_x000d_"/>
    <s v="Change of use from B1 office use to C3 residential use (2 no. 2 bed dwellings)"/>
    <d v="2016-09-01T00:00:00"/>
    <d v="2018-01-23T00:00:00"/>
    <x v="0"/>
    <x v="0"/>
    <n v="2"/>
    <x v="0"/>
    <n v="520638"/>
    <n v="175387"/>
    <m/>
    <m/>
    <m/>
    <m/>
    <m/>
    <m/>
    <m/>
    <m/>
    <n v="0"/>
    <m/>
    <m/>
    <n v="2"/>
    <m/>
    <m/>
    <m/>
    <m/>
    <m/>
    <n v="2"/>
    <n v="0"/>
    <n v="0"/>
    <n v="2"/>
    <n v="0"/>
    <n v="0"/>
    <n v="0"/>
    <n v="0"/>
    <n v="0"/>
    <n v="2"/>
    <x v="0"/>
    <n v="2"/>
    <n v="0"/>
    <n v="0"/>
    <n v="0"/>
    <n v="0"/>
    <n v="0"/>
    <n v="0"/>
    <x v="0"/>
    <n v="0"/>
    <n v="0"/>
    <n v="0"/>
    <n v="0"/>
    <n v="0"/>
    <x v="13"/>
    <m/>
    <x v="1"/>
    <x v="0"/>
    <x v="0"/>
  </r>
  <r>
    <s v="16/1882/FUL"/>
    <x v="2"/>
    <x v="0"/>
    <s v="9 Charlotte Road_x000d_Barnes_x000d_London_x000d_SW13 9QJ_x000d_"/>
    <s v="Demolition of existing single dwelling and erection of a new single dwelling."/>
    <m/>
    <m/>
    <x v="2"/>
    <x v="0"/>
    <m/>
    <x v="0"/>
    <n v="521779"/>
    <n v="176827"/>
    <m/>
    <n v="1"/>
    <m/>
    <m/>
    <m/>
    <m/>
    <m/>
    <m/>
    <n v="1"/>
    <m/>
    <m/>
    <m/>
    <n v="1"/>
    <m/>
    <m/>
    <m/>
    <m/>
    <n v="1"/>
    <n v="0"/>
    <n v="-1"/>
    <n v="0"/>
    <n v="1"/>
    <n v="0"/>
    <n v="0"/>
    <n v="0"/>
    <n v="0"/>
    <n v="0"/>
    <x v="0"/>
    <n v="0"/>
    <n v="0"/>
    <n v="0"/>
    <n v="0"/>
    <n v="0"/>
    <n v="0"/>
    <n v="0"/>
    <x v="0"/>
    <n v="0"/>
    <n v="0"/>
    <n v="0"/>
    <n v="0"/>
    <n v="0"/>
    <x v="5"/>
    <m/>
    <x v="1"/>
    <x v="0"/>
    <x v="0"/>
  </r>
  <r>
    <s v="16/1891/FUL"/>
    <x v="2"/>
    <x v="0"/>
    <s v="14A St Peters Road_x000d_Twickenham_x000d_TW1 1QX"/>
    <s v="Demolition of existing dwelling and erection of a two storey replacement dwellinghouse."/>
    <m/>
    <d v="2018-07-02T00:00:00"/>
    <x v="1"/>
    <x v="0"/>
    <m/>
    <x v="0"/>
    <n v="516971"/>
    <n v="174886"/>
    <m/>
    <m/>
    <m/>
    <m/>
    <m/>
    <n v="1"/>
    <m/>
    <m/>
    <n v="1"/>
    <m/>
    <m/>
    <m/>
    <n v="1"/>
    <m/>
    <m/>
    <m/>
    <m/>
    <n v="1"/>
    <n v="0"/>
    <n v="0"/>
    <n v="0"/>
    <n v="1"/>
    <n v="0"/>
    <n v="-1"/>
    <n v="0"/>
    <n v="0"/>
    <n v="0"/>
    <x v="0"/>
    <n v="0"/>
    <n v="0"/>
    <n v="0"/>
    <n v="0"/>
    <n v="0"/>
    <n v="0"/>
    <n v="0"/>
    <x v="0"/>
    <n v="0"/>
    <n v="0"/>
    <n v="0"/>
    <n v="0"/>
    <n v="0"/>
    <x v="7"/>
    <m/>
    <x v="1"/>
    <x v="0"/>
    <x v="1"/>
  </r>
  <r>
    <s v="16/1903/FUL"/>
    <x v="0"/>
    <x v="0"/>
    <s v="63 Kew Green_x000d_Kew_x000d__x000d_"/>
    <s v="Change of use from office (B1) to residential (C3), demolition and rebuild of the existing single storey rear building, basement extension to Grade II listed building in the Kew Green Conservation Area."/>
    <m/>
    <m/>
    <x v="2"/>
    <x v="0"/>
    <m/>
    <x v="0"/>
    <n v="518846"/>
    <n v="177650"/>
    <m/>
    <m/>
    <m/>
    <m/>
    <m/>
    <m/>
    <m/>
    <m/>
    <n v="0"/>
    <m/>
    <m/>
    <n v="1"/>
    <m/>
    <m/>
    <m/>
    <m/>
    <m/>
    <n v="1"/>
    <n v="0"/>
    <n v="0"/>
    <n v="1"/>
    <n v="0"/>
    <n v="0"/>
    <n v="0"/>
    <n v="0"/>
    <n v="0"/>
    <n v="1"/>
    <x v="0"/>
    <n v="0"/>
    <n v="0"/>
    <n v="0.33333333333333331"/>
    <n v="0.33333333333333331"/>
    <n v="0.33333333333333331"/>
    <n v="0"/>
    <n v="0"/>
    <x v="1"/>
    <n v="0"/>
    <n v="0"/>
    <n v="0"/>
    <n v="0"/>
    <n v="0"/>
    <x v="15"/>
    <m/>
    <x v="1"/>
    <x v="0"/>
    <x v="1"/>
  </r>
  <r>
    <s v="16/1935/GPD15"/>
    <x v="0"/>
    <x v="1"/>
    <s v="Garrick House_x000d_161 - 163 High Street_x000d_Hampton Hill_x000d_Hampton_x000d_TW12 1NL_x000d_"/>
    <s v="Change of use of ground, first and second floors from B1 (a) offices - C3 residential (21 flats together with 21 off-street parking spaces, 21 cycle spaces and two bin and recycling store area)"/>
    <d v="2018-08-01T00:00:00"/>
    <m/>
    <x v="2"/>
    <x v="0"/>
    <n v="21"/>
    <x v="0"/>
    <n v="514411"/>
    <n v="171129"/>
    <m/>
    <m/>
    <m/>
    <m/>
    <m/>
    <m/>
    <m/>
    <m/>
    <n v="0"/>
    <m/>
    <m/>
    <m/>
    <m/>
    <m/>
    <m/>
    <m/>
    <m/>
    <n v="0"/>
    <n v="0"/>
    <n v="0"/>
    <n v="0"/>
    <n v="0"/>
    <n v="0"/>
    <n v="0"/>
    <n v="0"/>
    <n v="0"/>
    <n v="21"/>
    <x v="0"/>
    <n v="0"/>
    <n v="0"/>
    <n v="21"/>
    <n v="0"/>
    <n v="0"/>
    <n v="0"/>
    <n v="0"/>
    <x v="1"/>
    <n v="0"/>
    <n v="0"/>
    <n v="0"/>
    <n v="0"/>
    <n v="0"/>
    <x v="9"/>
    <m/>
    <x v="5"/>
    <x v="0"/>
    <x v="0"/>
  </r>
  <r>
    <s v="16/2006/FUL"/>
    <x v="2"/>
    <x v="0"/>
    <s v="15 High Street_x000d_Hampton Hill_x000d__x000d_"/>
    <s v="Erection of 3 No. 3 bedroom terraced houses with associated parking and landscaping."/>
    <d v="2018-05-01T00:00:00"/>
    <m/>
    <x v="2"/>
    <x v="0"/>
    <m/>
    <x v="0"/>
    <n v="514188"/>
    <n v="170597"/>
    <m/>
    <m/>
    <m/>
    <m/>
    <m/>
    <m/>
    <m/>
    <m/>
    <n v="0"/>
    <m/>
    <m/>
    <m/>
    <n v="3"/>
    <m/>
    <m/>
    <m/>
    <m/>
    <n v="3"/>
    <n v="0"/>
    <n v="0"/>
    <n v="0"/>
    <n v="3"/>
    <n v="0"/>
    <n v="0"/>
    <n v="0"/>
    <n v="0"/>
    <n v="3"/>
    <x v="0"/>
    <n v="0"/>
    <n v="3"/>
    <n v="0"/>
    <n v="0"/>
    <n v="0"/>
    <n v="0"/>
    <n v="0"/>
    <x v="0"/>
    <n v="0"/>
    <n v="0"/>
    <n v="0"/>
    <n v="0"/>
    <n v="0"/>
    <x v="9"/>
    <m/>
    <x v="5"/>
    <x v="0"/>
    <x v="0"/>
  </r>
  <r>
    <s v="16/2032/FUL"/>
    <x v="2"/>
    <x v="0"/>
    <s v="188 Amyand Park Road_x000d_Twickenham_x000d_TW1 3HY"/>
    <s v="Demolition of existing building. Erection of 2x terraced town houses (1 x 3 bed and 1 x 5 bed) with associated bin store and rear car parking area with 2x turntables. Demolition of the garage to the rear of property on Bridle Lane and the constructio"/>
    <d v="2016-06-15T00:00:00"/>
    <d v="2018-08-01T00:00:00"/>
    <x v="1"/>
    <x v="0"/>
    <m/>
    <x v="0"/>
    <n v="516738"/>
    <n v="174132"/>
    <m/>
    <m/>
    <m/>
    <m/>
    <n v="1"/>
    <m/>
    <m/>
    <m/>
    <n v="1"/>
    <m/>
    <m/>
    <m/>
    <n v="1"/>
    <n v="1"/>
    <m/>
    <m/>
    <m/>
    <n v="2"/>
    <n v="0"/>
    <n v="0"/>
    <n v="0"/>
    <n v="1"/>
    <n v="0"/>
    <n v="0"/>
    <n v="0"/>
    <n v="0"/>
    <n v="1"/>
    <x v="0"/>
    <n v="0"/>
    <n v="1"/>
    <n v="0"/>
    <n v="0"/>
    <n v="0"/>
    <n v="0"/>
    <n v="0"/>
    <x v="0"/>
    <n v="0"/>
    <n v="0"/>
    <n v="0"/>
    <n v="0"/>
    <n v="0"/>
    <x v="7"/>
    <m/>
    <x v="1"/>
    <x v="0"/>
    <x v="0"/>
  </r>
  <r>
    <s v="16/2079/FUL"/>
    <x v="0"/>
    <x v="0"/>
    <s v="383 St Margarets Road_x000d_Twickenham_x000d_TW1 1PP"/>
    <s v="Conversion and extension of existing garage to form a new dwelling."/>
    <d v="2017-06-05T00:00:00"/>
    <d v="2017-12-14T00:00:00"/>
    <x v="0"/>
    <x v="0"/>
    <m/>
    <x v="0"/>
    <n v="516556"/>
    <n v="175236"/>
    <m/>
    <m/>
    <m/>
    <m/>
    <m/>
    <m/>
    <m/>
    <m/>
    <n v="0"/>
    <m/>
    <n v="1"/>
    <m/>
    <m/>
    <m/>
    <m/>
    <m/>
    <m/>
    <n v="1"/>
    <n v="0"/>
    <n v="1"/>
    <n v="0"/>
    <n v="0"/>
    <n v="0"/>
    <n v="0"/>
    <n v="0"/>
    <n v="0"/>
    <n v="1"/>
    <x v="0"/>
    <n v="1"/>
    <n v="0"/>
    <n v="0"/>
    <n v="0"/>
    <n v="0"/>
    <n v="0"/>
    <n v="0"/>
    <x v="0"/>
    <n v="0"/>
    <n v="0"/>
    <n v="0"/>
    <n v="0"/>
    <n v="0"/>
    <x v="7"/>
    <m/>
    <x v="1"/>
    <x v="0"/>
    <x v="0"/>
  </r>
  <r>
    <s v="16/2151/FUL"/>
    <x v="0"/>
    <x v="0"/>
    <s v="Basement Flat_x000d_57 Church Road_x000d_Richmond_x000d_TW10 6LX_x000d_"/>
    <s v="Change of use from current use by the Labour Party (D2) to use as a residential dwelling (C3) and rear extension."/>
    <d v="2018-02-01T00:00:00"/>
    <m/>
    <x v="1"/>
    <x v="0"/>
    <m/>
    <x v="0"/>
    <n v="518356"/>
    <n v="174881"/>
    <m/>
    <m/>
    <m/>
    <m/>
    <m/>
    <m/>
    <m/>
    <m/>
    <n v="0"/>
    <m/>
    <m/>
    <m/>
    <n v="1"/>
    <m/>
    <m/>
    <m/>
    <m/>
    <n v="1"/>
    <n v="0"/>
    <n v="0"/>
    <n v="0"/>
    <n v="1"/>
    <n v="0"/>
    <n v="0"/>
    <n v="0"/>
    <n v="0"/>
    <n v="1"/>
    <x v="0"/>
    <n v="0"/>
    <n v="0"/>
    <n v="0.33333333333333331"/>
    <n v="0.33333333333333331"/>
    <n v="0.33333333333333331"/>
    <n v="0"/>
    <n v="0"/>
    <x v="1"/>
    <n v="0"/>
    <n v="0"/>
    <n v="0"/>
    <n v="0"/>
    <n v="0"/>
    <x v="12"/>
    <m/>
    <x v="1"/>
    <x v="0"/>
    <x v="0"/>
  </r>
  <r>
    <s v="16/2158/FUL"/>
    <x v="1"/>
    <x v="0"/>
    <s v="Ormonde Lodge_x000d_2A St Peters Road_x000d_Twickenham_x000d_TW1 1QX_x000d_"/>
    <s v="Reversion of 2 No. dwellinghouses into a single family dwellinghouse."/>
    <d v="2016-09-29T00:00:00"/>
    <m/>
    <x v="1"/>
    <x v="0"/>
    <m/>
    <x v="0"/>
    <n v="516878"/>
    <n v="174968"/>
    <m/>
    <m/>
    <m/>
    <m/>
    <n v="2"/>
    <m/>
    <m/>
    <m/>
    <n v="2"/>
    <m/>
    <m/>
    <m/>
    <m/>
    <n v="1"/>
    <m/>
    <m/>
    <m/>
    <n v="1"/>
    <n v="0"/>
    <n v="0"/>
    <n v="0"/>
    <n v="0"/>
    <n v="-1"/>
    <n v="0"/>
    <n v="0"/>
    <n v="0"/>
    <n v="-1"/>
    <x v="0"/>
    <n v="0"/>
    <n v="0"/>
    <n v="-0.33333333333333331"/>
    <n v="-0.33333333333333331"/>
    <n v="-0.33333333333333331"/>
    <n v="0"/>
    <n v="0"/>
    <x v="1"/>
    <n v="0"/>
    <n v="0"/>
    <n v="0"/>
    <n v="0"/>
    <n v="0"/>
    <x v="7"/>
    <m/>
    <x v="1"/>
    <x v="0"/>
    <x v="1"/>
  </r>
  <r>
    <s v="16/2212/GPD15"/>
    <x v="0"/>
    <x v="1"/>
    <s v="59 North Worple Way_x000d_Mortlake_x000d_London_x000d__x000d_"/>
    <s v="Change of use from B1(a) offices to C3 residential, as 2 bedroom apartment."/>
    <m/>
    <m/>
    <x v="2"/>
    <x v="0"/>
    <n v="1"/>
    <x v="0"/>
    <n v="520890"/>
    <n v="175755"/>
    <m/>
    <m/>
    <m/>
    <m/>
    <m/>
    <m/>
    <m/>
    <m/>
    <n v="0"/>
    <m/>
    <m/>
    <m/>
    <m/>
    <m/>
    <m/>
    <m/>
    <m/>
    <n v="0"/>
    <n v="0"/>
    <n v="0"/>
    <n v="0"/>
    <n v="0"/>
    <n v="0"/>
    <n v="0"/>
    <n v="0"/>
    <n v="0"/>
    <n v="1"/>
    <x v="0"/>
    <n v="0"/>
    <n v="0"/>
    <n v="0.33333333333333331"/>
    <n v="0.33333333333333331"/>
    <n v="0.33333333333333331"/>
    <n v="0"/>
    <n v="0"/>
    <x v="1"/>
    <n v="0"/>
    <n v="0"/>
    <n v="0"/>
    <n v="0"/>
    <n v="0"/>
    <x v="16"/>
    <m/>
    <x v="1"/>
    <x v="0"/>
    <x v="0"/>
  </r>
  <r>
    <s v="16/2259/FUL"/>
    <x v="0"/>
    <x v="0"/>
    <s v="1 Hill Rise_x000d_Richmond_x000d__x000d_"/>
    <s v="Application for change of use from C4 Residential to B1 (a) office."/>
    <m/>
    <m/>
    <x v="2"/>
    <x v="0"/>
    <m/>
    <x v="0"/>
    <n v="517817"/>
    <n v="174592"/>
    <m/>
    <n v="1"/>
    <m/>
    <m/>
    <m/>
    <m/>
    <m/>
    <m/>
    <n v="1"/>
    <m/>
    <m/>
    <m/>
    <m/>
    <m/>
    <m/>
    <m/>
    <m/>
    <n v="0"/>
    <n v="0"/>
    <n v="-1"/>
    <n v="0"/>
    <n v="0"/>
    <n v="0"/>
    <n v="0"/>
    <n v="0"/>
    <n v="0"/>
    <n v="-1"/>
    <x v="0"/>
    <n v="0"/>
    <n v="0"/>
    <n v="-0.33333333333333331"/>
    <n v="-0.33333333333333331"/>
    <n v="-0.33333333333333331"/>
    <n v="0"/>
    <n v="0"/>
    <x v="1"/>
    <n v="0"/>
    <n v="0"/>
    <n v="0"/>
    <n v="0"/>
    <n v="0"/>
    <x v="12"/>
    <m/>
    <x v="1"/>
    <x v="4"/>
    <x v="1"/>
  </r>
  <r>
    <s v="16/2306/FUL"/>
    <x v="1"/>
    <x v="0"/>
    <s v="112 Richmond Hill_x000d_Richmond_x000d__x000d_"/>
    <s v="Conversion of the building into one family house, plus an additional apartment at basement level to the front."/>
    <m/>
    <m/>
    <x v="2"/>
    <x v="0"/>
    <m/>
    <x v="0"/>
    <n v="518294"/>
    <n v="174078"/>
    <m/>
    <n v="2"/>
    <n v="2"/>
    <n v="1"/>
    <m/>
    <m/>
    <m/>
    <m/>
    <n v="5"/>
    <m/>
    <n v="1"/>
    <m/>
    <m/>
    <n v="1"/>
    <m/>
    <m/>
    <m/>
    <n v="2"/>
    <n v="0"/>
    <n v="-1"/>
    <n v="-2"/>
    <n v="-1"/>
    <n v="1"/>
    <n v="0"/>
    <n v="0"/>
    <n v="0"/>
    <n v="-3"/>
    <x v="0"/>
    <n v="0"/>
    <n v="0"/>
    <n v="-1"/>
    <n v="-1"/>
    <n v="-1"/>
    <n v="0"/>
    <n v="0"/>
    <x v="1"/>
    <n v="0"/>
    <n v="0"/>
    <n v="0"/>
    <n v="0"/>
    <n v="0"/>
    <x v="2"/>
    <m/>
    <x v="1"/>
    <x v="0"/>
    <x v="1"/>
  </r>
  <r>
    <s v="16/2348/FUL"/>
    <x v="2"/>
    <x v="0"/>
    <s v="38A Pagoda Avenue_x000d_Richmond_x000d_TW9 2HF"/>
    <s v="Demolition of existing sheds and construction of a single storey one bedroom dwelling."/>
    <d v="2018-04-25T00:00:00"/>
    <m/>
    <x v="2"/>
    <x v="0"/>
    <m/>
    <x v="0"/>
    <n v="518622"/>
    <n v="175641"/>
    <m/>
    <m/>
    <m/>
    <m/>
    <m/>
    <m/>
    <m/>
    <m/>
    <n v="0"/>
    <m/>
    <n v="1"/>
    <m/>
    <m/>
    <m/>
    <m/>
    <m/>
    <m/>
    <n v="1"/>
    <n v="0"/>
    <n v="1"/>
    <n v="0"/>
    <n v="0"/>
    <n v="0"/>
    <n v="0"/>
    <n v="0"/>
    <n v="0"/>
    <n v="1"/>
    <x v="0"/>
    <n v="0"/>
    <n v="1"/>
    <n v="0"/>
    <n v="0"/>
    <n v="0"/>
    <n v="0"/>
    <n v="0"/>
    <x v="0"/>
    <n v="0"/>
    <n v="0"/>
    <n v="0"/>
    <n v="0"/>
    <n v="0"/>
    <x v="8"/>
    <m/>
    <x v="1"/>
    <x v="0"/>
    <x v="0"/>
  </r>
  <r>
    <s v="16/2403/FUL"/>
    <x v="1"/>
    <x v="0"/>
    <s v="11 Nelson Road_x000d_Twickenham_x000d_TW2 7AR"/>
    <s v="Demolition of existing two storey rear extension, erection of new two storey side/rear extension, alteration to existing fenestration, insertion of new windows on eastern elevations to facilitate the formation of 4 No.residential units (4 x 2 bed fla"/>
    <m/>
    <d v="2018-03-30T00:00:00"/>
    <x v="0"/>
    <x v="0"/>
    <m/>
    <x v="0"/>
    <n v="514455"/>
    <n v="174155"/>
    <m/>
    <m/>
    <m/>
    <m/>
    <n v="1"/>
    <m/>
    <m/>
    <m/>
    <n v="1"/>
    <m/>
    <m/>
    <n v="4"/>
    <m/>
    <m/>
    <m/>
    <m/>
    <m/>
    <n v="4"/>
    <n v="0"/>
    <n v="0"/>
    <n v="4"/>
    <n v="0"/>
    <n v="-1"/>
    <n v="0"/>
    <n v="0"/>
    <n v="0"/>
    <n v="3"/>
    <x v="0"/>
    <n v="3"/>
    <n v="0"/>
    <n v="0"/>
    <n v="0"/>
    <n v="0"/>
    <n v="0"/>
    <n v="0"/>
    <x v="0"/>
    <n v="0"/>
    <n v="0"/>
    <n v="0"/>
    <n v="0"/>
    <n v="0"/>
    <x v="17"/>
    <m/>
    <x v="1"/>
    <x v="0"/>
    <x v="0"/>
  </r>
  <r>
    <s v="16/2489/FUL"/>
    <x v="3"/>
    <x v="0"/>
    <s v="34 - 40 The Quadrant_x000d_Richmond_x000d__x000d_"/>
    <s v="Erection of an extension to the third storey of an existing residential building to provide 2 no. (2 x one-bedroom) flats including roof terrace."/>
    <d v="2017-11-01T00:00:00"/>
    <d v="2018-08-31T00:00:00"/>
    <x v="1"/>
    <x v="0"/>
    <m/>
    <x v="0"/>
    <n v="518013"/>
    <n v="175053"/>
    <m/>
    <m/>
    <m/>
    <m/>
    <m/>
    <m/>
    <m/>
    <m/>
    <n v="0"/>
    <m/>
    <m/>
    <n v="2"/>
    <m/>
    <m/>
    <m/>
    <m/>
    <m/>
    <n v="2"/>
    <n v="0"/>
    <n v="0"/>
    <n v="2"/>
    <n v="0"/>
    <n v="0"/>
    <n v="0"/>
    <n v="0"/>
    <n v="0"/>
    <n v="2"/>
    <x v="0"/>
    <n v="0"/>
    <n v="2"/>
    <n v="0"/>
    <n v="0"/>
    <n v="0"/>
    <n v="0"/>
    <n v="0"/>
    <x v="0"/>
    <n v="0"/>
    <n v="0"/>
    <n v="0"/>
    <n v="0"/>
    <n v="0"/>
    <x v="12"/>
    <m/>
    <x v="1"/>
    <x v="4"/>
    <x v="0"/>
  </r>
  <r>
    <s v="16/2502/FUL"/>
    <x v="2"/>
    <x v="0"/>
    <s v="43 Strawberry Vale_x000d_Twickenham_x000d_TW1 4RX"/>
    <s v="Demolition of existing dwelling and erection of a new six bedroom house with basement."/>
    <d v="2018-02-01T00:00:00"/>
    <m/>
    <x v="1"/>
    <x v="0"/>
    <m/>
    <x v="0"/>
    <n v="516098"/>
    <n v="172295"/>
    <m/>
    <m/>
    <m/>
    <m/>
    <n v="1"/>
    <m/>
    <m/>
    <m/>
    <n v="1"/>
    <m/>
    <m/>
    <m/>
    <m/>
    <m/>
    <m/>
    <n v="1"/>
    <m/>
    <n v="1"/>
    <n v="0"/>
    <n v="0"/>
    <n v="0"/>
    <n v="0"/>
    <n v="-1"/>
    <n v="0"/>
    <n v="1"/>
    <n v="0"/>
    <n v="0"/>
    <x v="0"/>
    <n v="0"/>
    <n v="0"/>
    <n v="0"/>
    <n v="0"/>
    <n v="0"/>
    <n v="0"/>
    <n v="0"/>
    <x v="0"/>
    <n v="0"/>
    <n v="0"/>
    <n v="0"/>
    <n v="0"/>
    <n v="0"/>
    <x v="4"/>
    <m/>
    <x v="1"/>
    <x v="0"/>
    <x v="1"/>
  </r>
  <r>
    <s v="16/2578/FUL"/>
    <x v="2"/>
    <x v="0"/>
    <s v="The Old House_x000d_Laurel Dene Home For The Aged_x000d_Hampton Road_x000d_Hampton Hill_x000d__x000d_"/>
    <s v="Erection of two dwellings (1 x 2 bed &amp; 1 x 4 bed) with associated parking and landscaping."/>
    <m/>
    <d v="2017-10-19T00:00:00"/>
    <x v="0"/>
    <x v="0"/>
    <m/>
    <x v="0"/>
    <n v="514627"/>
    <n v="171193"/>
    <m/>
    <m/>
    <m/>
    <m/>
    <m/>
    <m/>
    <m/>
    <m/>
    <n v="0"/>
    <m/>
    <m/>
    <n v="1"/>
    <m/>
    <n v="1"/>
    <m/>
    <m/>
    <m/>
    <n v="2"/>
    <n v="0"/>
    <n v="0"/>
    <n v="1"/>
    <n v="0"/>
    <n v="1"/>
    <n v="0"/>
    <n v="0"/>
    <n v="0"/>
    <n v="2"/>
    <x v="0"/>
    <n v="2"/>
    <n v="0"/>
    <n v="0"/>
    <n v="0"/>
    <n v="0"/>
    <n v="0"/>
    <n v="0"/>
    <x v="0"/>
    <n v="0"/>
    <n v="0"/>
    <n v="0"/>
    <n v="0"/>
    <n v="0"/>
    <x v="9"/>
    <m/>
    <x v="1"/>
    <x v="0"/>
    <x v="0"/>
  </r>
  <r>
    <s v="16/2637/FUL"/>
    <x v="2"/>
    <x v="0"/>
    <s v="9 Belgrave Road_x000d_Barnes_x000d_London_x000d_SW13 9NS_x000d_"/>
    <s v="Demolition of the existing building and the erection of new two-storey house, with a basement and front and rear light wells and a rear dormer._x000d__x000d_"/>
    <d v="2017-05-10T00:00:00"/>
    <m/>
    <x v="1"/>
    <x v="0"/>
    <m/>
    <x v="0"/>
    <n v="521872"/>
    <n v="177181"/>
    <m/>
    <m/>
    <m/>
    <m/>
    <n v="1"/>
    <m/>
    <m/>
    <m/>
    <n v="1"/>
    <m/>
    <m/>
    <m/>
    <m/>
    <n v="1"/>
    <m/>
    <m/>
    <m/>
    <n v="1"/>
    <n v="0"/>
    <n v="0"/>
    <n v="0"/>
    <n v="0"/>
    <n v="0"/>
    <n v="0"/>
    <n v="0"/>
    <n v="0"/>
    <n v="0"/>
    <x v="0"/>
    <n v="0"/>
    <n v="0"/>
    <n v="0"/>
    <n v="0"/>
    <n v="0"/>
    <n v="0"/>
    <n v="0"/>
    <x v="0"/>
    <n v="0"/>
    <n v="0"/>
    <n v="0"/>
    <n v="0"/>
    <n v="0"/>
    <x v="5"/>
    <m/>
    <x v="1"/>
    <x v="0"/>
    <x v="0"/>
  </r>
  <r>
    <s v="16/2642/FUL"/>
    <x v="2"/>
    <x v="0"/>
    <s v="Garages Rear Of Salliesfield_x000d_Kneller Road_x000d_Twickenham_x000d__x000d_"/>
    <s v="Demolition of existing garages for development of 4 no. residential units (3 no. 1 bed and 1 no. 2 bed units) and associated parking, cycle and refuse store, hard and soft landscaping.  Resiting of existing refuse store/area serving Salliesfield deve"/>
    <m/>
    <d v="2018-06-30T00:00:00"/>
    <x v="1"/>
    <x v="0"/>
    <m/>
    <x v="0"/>
    <n v="514815"/>
    <n v="173985"/>
    <m/>
    <m/>
    <m/>
    <m/>
    <m/>
    <m/>
    <m/>
    <m/>
    <n v="0"/>
    <m/>
    <n v="3"/>
    <n v="1"/>
    <m/>
    <m/>
    <m/>
    <m/>
    <m/>
    <n v="4"/>
    <n v="0"/>
    <n v="3"/>
    <n v="1"/>
    <n v="0"/>
    <n v="0"/>
    <n v="0"/>
    <n v="0"/>
    <n v="0"/>
    <n v="4"/>
    <x v="0"/>
    <n v="0"/>
    <n v="4"/>
    <n v="0"/>
    <n v="0"/>
    <n v="0"/>
    <n v="0"/>
    <n v="0"/>
    <x v="0"/>
    <n v="0"/>
    <n v="0"/>
    <n v="0"/>
    <n v="0"/>
    <n v="0"/>
    <x v="17"/>
    <m/>
    <x v="1"/>
    <x v="0"/>
    <x v="0"/>
  </r>
  <r>
    <s v="16/2647/FUL"/>
    <x v="2"/>
    <x v="0"/>
    <s v="2 High Street_x000d_Teddington_x000d_TW11 8EW_x000d_"/>
    <s v="Demolition of the existing office (B1a) building (395 sq.m) and the erection a part five / part six-storey mixed-use building comprisnig a ground floor office / commercial unit (300 sq.m) and 22 (11 x 1 and 11 x 2 bed) affordable 'shared ownership' a"/>
    <m/>
    <m/>
    <x v="2"/>
    <x v="2"/>
    <m/>
    <x v="0"/>
    <n v="515918"/>
    <n v="171031"/>
    <m/>
    <m/>
    <m/>
    <m/>
    <m/>
    <m/>
    <m/>
    <m/>
    <n v="0"/>
    <m/>
    <n v="11"/>
    <n v="11"/>
    <m/>
    <m/>
    <m/>
    <m/>
    <m/>
    <n v="22"/>
    <n v="0"/>
    <n v="11"/>
    <n v="11"/>
    <n v="0"/>
    <n v="0"/>
    <n v="0"/>
    <n v="0"/>
    <n v="0"/>
    <n v="22"/>
    <x v="0"/>
    <n v="0"/>
    <n v="0"/>
    <n v="7.333333333333333"/>
    <n v="7.333333333333333"/>
    <n v="7.333333333333333"/>
    <n v="0"/>
    <n v="0"/>
    <x v="1"/>
    <n v="0"/>
    <n v="0"/>
    <n v="0"/>
    <n v="0"/>
    <n v="0"/>
    <x v="6"/>
    <m/>
    <x v="1"/>
    <x v="2"/>
    <x v="0"/>
  </r>
  <r>
    <s v="16/2704/FUL"/>
    <x v="2"/>
    <x v="0"/>
    <s v="3 Berwyn Road_x000d_Richmond_x000d_TW10 5BP_x000d_"/>
    <s v="Demolition of existing dwelling and erection of a replacement dwelling."/>
    <m/>
    <m/>
    <x v="2"/>
    <x v="0"/>
    <m/>
    <x v="0"/>
    <n v="519633"/>
    <n v="174966"/>
    <m/>
    <m/>
    <m/>
    <m/>
    <n v="1"/>
    <m/>
    <m/>
    <m/>
    <n v="1"/>
    <m/>
    <m/>
    <m/>
    <m/>
    <m/>
    <n v="1"/>
    <m/>
    <m/>
    <n v="1"/>
    <n v="0"/>
    <n v="0"/>
    <n v="0"/>
    <n v="0"/>
    <n v="-1"/>
    <n v="1"/>
    <n v="0"/>
    <n v="0"/>
    <n v="0"/>
    <x v="0"/>
    <n v="0"/>
    <n v="0"/>
    <n v="0"/>
    <n v="0"/>
    <n v="0"/>
    <n v="0"/>
    <n v="0"/>
    <x v="0"/>
    <n v="0"/>
    <n v="0"/>
    <n v="0"/>
    <n v="0"/>
    <n v="0"/>
    <x v="12"/>
    <m/>
    <x v="1"/>
    <x v="0"/>
    <x v="0"/>
  </r>
  <r>
    <s v="16/2709/FUL"/>
    <x v="2"/>
    <x v="0"/>
    <s v="29 Howsman Road_x000d_Barnes_x000d_London_x000d_SW13 9AW_x000d_"/>
    <s v="Demolition of the existing building and the erection of two new two-storey houses, one with a basement and side lightwells and the other with a basement with rear lightwell and rear dormer."/>
    <m/>
    <m/>
    <x v="2"/>
    <x v="0"/>
    <m/>
    <x v="0"/>
    <n v="522192"/>
    <n v="177628"/>
    <m/>
    <n v="2"/>
    <m/>
    <m/>
    <m/>
    <m/>
    <m/>
    <m/>
    <n v="2"/>
    <m/>
    <m/>
    <n v="2"/>
    <m/>
    <m/>
    <m/>
    <m/>
    <m/>
    <n v="2"/>
    <n v="0"/>
    <n v="-2"/>
    <n v="2"/>
    <n v="0"/>
    <n v="0"/>
    <n v="0"/>
    <n v="0"/>
    <n v="0"/>
    <n v="0"/>
    <x v="0"/>
    <n v="0"/>
    <n v="0"/>
    <n v="0"/>
    <n v="0"/>
    <n v="0"/>
    <n v="0"/>
    <n v="0"/>
    <x v="0"/>
    <n v="0"/>
    <n v="0"/>
    <n v="0"/>
    <n v="0"/>
    <n v="0"/>
    <x v="5"/>
    <m/>
    <x v="1"/>
    <x v="0"/>
    <x v="0"/>
  </r>
  <r>
    <s v="16/2729/FUL"/>
    <x v="1"/>
    <x v="0"/>
    <s v="41A Kings Road_x000d_Richmond_x000d_TW10 6EG_x000d_"/>
    <s v="This Application proposes: 'Nos. 41 and 41a (currently a house and self-contained flat) to become a single dwelling house.'"/>
    <m/>
    <m/>
    <x v="2"/>
    <x v="0"/>
    <m/>
    <x v="0"/>
    <n v="518642"/>
    <n v="174770"/>
    <m/>
    <n v="1"/>
    <m/>
    <m/>
    <n v="1"/>
    <m/>
    <m/>
    <m/>
    <n v="2"/>
    <m/>
    <m/>
    <m/>
    <m/>
    <n v="1"/>
    <m/>
    <m/>
    <m/>
    <n v="1"/>
    <n v="0"/>
    <n v="-1"/>
    <n v="0"/>
    <n v="0"/>
    <n v="0"/>
    <n v="0"/>
    <n v="0"/>
    <n v="0"/>
    <n v="-1"/>
    <x v="0"/>
    <n v="0"/>
    <n v="0"/>
    <n v="-0.33333333333333331"/>
    <n v="-0.33333333333333331"/>
    <n v="-0.33333333333333331"/>
    <n v="0"/>
    <n v="0"/>
    <x v="1"/>
    <n v="0"/>
    <n v="0"/>
    <n v="0"/>
    <n v="0"/>
    <n v="0"/>
    <x v="12"/>
    <m/>
    <x v="1"/>
    <x v="0"/>
    <x v="0"/>
  </r>
  <r>
    <s v="16/2736/FUL"/>
    <x v="2"/>
    <x v="0"/>
    <s v="Downlands_x000d_Petersham Close_x000d_Petersham_x000d_Richmond_x000d_TW10 7DZ_x000d_"/>
    <s v="Demolition of existing detached dwelling and construction of new 4 bed house."/>
    <m/>
    <m/>
    <x v="2"/>
    <x v="0"/>
    <m/>
    <x v="0"/>
    <n v="517972"/>
    <n v="172874"/>
    <m/>
    <m/>
    <m/>
    <m/>
    <n v="1"/>
    <m/>
    <m/>
    <m/>
    <n v="1"/>
    <m/>
    <m/>
    <m/>
    <m/>
    <m/>
    <n v="1"/>
    <m/>
    <m/>
    <n v="1"/>
    <n v="0"/>
    <n v="0"/>
    <n v="0"/>
    <n v="0"/>
    <n v="-1"/>
    <n v="1"/>
    <n v="0"/>
    <n v="0"/>
    <n v="0"/>
    <x v="0"/>
    <n v="0"/>
    <n v="0"/>
    <n v="0"/>
    <n v="0"/>
    <n v="0"/>
    <n v="0"/>
    <n v="0"/>
    <x v="0"/>
    <n v="0"/>
    <n v="0"/>
    <n v="0"/>
    <n v="0"/>
    <n v="0"/>
    <x v="2"/>
    <m/>
    <x v="1"/>
    <x v="0"/>
    <x v="0"/>
  </r>
  <r>
    <s v="16/2822/FUL"/>
    <x v="3"/>
    <x v="0"/>
    <s v="48 Sixth Cross Road_x000d_Twickenham_x000d_TW2 5PD"/>
    <s v="Half hip to gable roof extension, enlargement of existing dormer roof extension, erection of an additional dormer roof extension on rear roof slope and alteration to roof of single storey rear extension to provide a roof terrace to faciltate the conv"/>
    <m/>
    <m/>
    <x v="2"/>
    <x v="0"/>
    <m/>
    <x v="0"/>
    <n v="514331"/>
    <n v="172184"/>
    <m/>
    <m/>
    <m/>
    <m/>
    <m/>
    <m/>
    <m/>
    <n v="1"/>
    <n v="1"/>
    <m/>
    <n v="1"/>
    <n v="1"/>
    <n v="1"/>
    <m/>
    <m/>
    <m/>
    <m/>
    <n v="3"/>
    <n v="0"/>
    <n v="1"/>
    <n v="1"/>
    <n v="1"/>
    <n v="0"/>
    <n v="0"/>
    <n v="0"/>
    <n v="-1"/>
    <n v="2"/>
    <x v="0"/>
    <n v="0"/>
    <n v="0"/>
    <n v="0.66666666666666663"/>
    <n v="0.66666666666666663"/>
    <n v="0.66666666666666663"/>
    <n v="0"/>
    <n v="0"/>
    <x v="1"/>
    <n v="0"/>
    <n v="0"/>
    <n v="0"/>
    <n v="0"/>
    <n v="0"/>
    <x v="3"/>
    <m/>
    <x v="1"/>
    <x v="0"/>
    <x v="0"/>
  </r>
  <r>
    <s v="16/2924/FUL"/>
    <x v="2"/>
    <x v="0"/>
    <s v="149 Stanley Road_x000d_Teddington_x000d_TW11 8UF"/>
    <s v="Replacement 3 bed dwelling."/>
    <d v="2017-03-01T00:00:00"/>
    <d v="2017-10-27T00:00:00"/>
    <x v="0"/>
    <x v="0"/>
    <m/>
    <x v="0"/>
    <n v="515060"/>
    <n v="171701"/>
    <m/>
    <m/>
    <n v="1"/>
    <m/>
    <m/>
    <m/>
    <m/>
    <m/>
    <n v="1"/>
    <m/>
    <m/>
    <n v="1"/>
    <m/>
    <m/>
    <m/>
    <m/>
    <m/>
    <n v="1"/>
    <n v="0"/>
    <n v="0"/>
    <n v="0"/>
    <n v="0"/>
    <n v="0"/>
    <n v="0"/>
    <n v="0"/>
    <n v="0"/>
    <n v="0"/>
    <x v="0"/>
    <n v="0"/>
    <n v="0"/>
    <n v="0"/>
    <n v="0"/>
    <n v="0"/>
    <n v="0"/>
    <n v="0"/>
    <x v="0"/>
    <n v="0"/>
    <n v="0"/>
    <n v="0"/>
    <n v="0"/>
    <n v="0"/>
    <x v="9"/>
    <m/>
    <x v="1"/>
    <x v="0"/>
    <x v="0"/>
  </r>
  <r>
    <s v="16/2959/FUL"/>
    <x v="2"/>
    <x v="0"/>
    <s v="Prince House_x000d_116 High Street_x000d_Hampton Hill_x000d__x000d_"/>
    <s v="Erection of a single storey two bedroom house, with associated parking and amenity space."/>
    <d v="2017-11-01T00:00:00"/>
    <m/>
    <x v="1"/>
    <x v="0"/>
    <m/>
    <x v="0"/>
    <n v="514512"/>
    <n v="171251"/>
    <m/>
    <m/>
    <m/>
    <m/>
    <m/>
    <m/>
    <m/>
    <m/>
    <n v="0"/>
    <m/>
    <m/>
    <n v="1"/>
    <m/>
    <m/>
    <m/>
    <m/>
    <m/>
    <n v="1"/>
    <n v="0"/>
    <n v="0"/>
    <n v="1"/>
    <n v="0"/>
    <n v="0"/>
    <n v="0"/>
    <n v="0"/>
    <n v="0"/>
    <n v="1"/>
    <x v="0"/>
    <n v="0"/>
    <n v="1"/>
    <n v="0"/>
    <n v="0"/>
    <n v="0"/>
    <n v="0"/>
    <n v="0"/>
    <x v="0"/>
    <n v="0"/>
    <n v="0"/>
    <n v="0"/>
    <n v="0"/>
    <n v="0"/>
    <x v="9"/>
    <m/>
    <x v="5"/>
    <x v="0"/>
    <x v="0"/>
  </r>
  <r>
    <s v="16/2975/GPD15"/>
    <x v="0"/>
    <x v="1"/>
    <s v="First And Second Floors_x000d_46 King Street_x000d_Twickenham_x000d_TW1 3SH_x000d_"/>
    <s v="Change of use of vacant offices (B1) to residential use (C3) comprising 2 bed flat on 1st floor and 1 bed flat on second floor."/>
    <m/>
    <m/>
    <x v="2"/>
    <x v="0"/>
    <n v="2"/>
    <x v="0"/>
    <n v="516167"/>
    <n v="173210"/>
    <m/>
    <m/>
    <m/>
    <m/>
    <m/>
    <m/>
    <m/>
    <m/>
    <n v="0"/>
    <m/>
    <m/>
    <m/>
    <m/>
    <m/>
    <m/>
    <m/>
    <m/>
    <n v="0"/>
    <n v="0"/>
    <n v="0"/>
    <n v="0"/>
    <n v="0"/>
    <n v="0"/>
    <n v="0"/>
    <n v="0"/>
    <n v="0"/>
    <n v="2"/>
    <x v="0"/>
    <n v="0"/>
    <n v="0"/>
    <n v="0.66666666666666663"/>
    <n v="0.66666666666666663"/>
    <n v="0.66666666666666663"/>
    <n v="0"/>
    <n v="0"/>
    <x v="1"/>
    <n v="0"/>
    <n v="0"/>
    <n v="0"/>
    <n v="0"/>
    <n v="0"/>
    <x v="11"/>
    <m/>
    <x v="1"/>
    <x v="1"/>
    <x v="0"/>
  </r>
  <r>
    <s v="16/3010/FUL"/>
    <x v="2"/>
    <x v="0"/>
    <s v="1 Crane Way_x000d_Twickenham_x000d_TW2 7NH"/>
    <s v="Demolition of existing timber shed.  Alterations to roof of no. 1 Crane Way.  Erection of a two storey side and single storey rear extension to facilitate the creation of a one bedroom dwellinghouse with study and single storey rear extension to the"/>
    <d v="2017-07-03T00:00:00"/>
    <d v="2018-01-26T00:00:00"/>
    <x v="0"/>
    <x v="0"/>
    <m/>
    <x v="0"/>
    <n v="514476"/>
    <n v="173986"/>
    <m/>
    <m/>
    <m/>
    <m/>
    <m/>
    <m/>
    <m/>
    <m/>
    <n v="0"/>
    <m/>
    <n v="1"/>
    <m/>
    <m/>
    <m/>
    <m/>
    <m/>
    <m/>
    <n v="1"/>
    <n v="0"/>
    <n v="1"/>
    <n v="0"/>
    <n v="0"/>
    <n v="0"/>
    <n v="0"/>
    <n v="0"/>
    <n v="0"/>
    <n v="1"/>
    <x v="0"/>
    <n v="1"/>
    <n v="0"/>
    <n v="0"/>
    <n v="0"/>
    <n v="0"/>
    <n v="0"/>
    <n v="0"/>
    <x v="0"/>
    <n v="0"/>
    <n v="0"/>
    <n v="0"/>
    <n v="0"/>
    <n v="0"/>
    <x v="17"/>
    <m/>
    <x v="1"/>
    <x v="0"/>
    <x v="0"/>
  </r>
  <r>
    <s v="16/3019/FUL"/>
    <x v="2"/>
    <x v="0"/>
    <s v="9 Tudor Road And_x000d_27 Milton Road_x000d_Hampton_x000d__x000d_"/>
    <s v="Redevelopment of the site to provide seven houses, associated landscaping and parking following the demolition of all existing buildings."/>
    <d v="2017-10-02T00:00:00"/>
    <d v="2018-09-28T00:00:00"/>
    <x v="1"/>
    <x v="0"/>
    <m/>
    <x v="0"/>
    <n v="513405"/>
    <n v="170033"/>
    <m/>
    <m/>
    <m/>
    <n v="1"/>
    <m/>
    <m/>
    <m/>
    <m/>
    <n v="1"/>
    <m/>
    <m/>
    <m/>
    <n v="1"/>
    <n v="6"/>
    <m/>
    <m/>
    <m/>
    <n v="7"/>
    <n v="0"/>
    <n v="0"/>
    <n v="0"/>
    <n v="0"/>
    <n v="6"/>
    <n v="0"/>
    <n v="0"/>
    <n v="0"/>
    <n v="6"/>
    <x v="0"/>
    <n v="0"/>
    <n v="6"/>
    <n v="0"/>
    <n v="0"/>
    <n v="0"/>
    <n v="0"/>
    <n v="0"/>
    <x v="0"/>
    <n v="0"/>
    <n v="0"/>
    <n v="0"/>
    <n v="0"/>
    <n v="0"/>
    <x v="0"/>
    <m/>
    <x v="1"/>
    <x v="0"/>
    <x v="0"/>
  </r>
  <r>
    <s v="16/3146/GPD15"/>
    <x v="0"/>
    <x v="1"/>
    <s v="Wickham House_x000d_2 Upper Teddington Road_x000d_Hampton Wick_x000d__x000d_"/>
    <s v="Change of use of building from B1a (office use) to C3 residential use to provide 4 flats"/>
    <m/>
    <m/>
    <x v="2"/>
    <x v="0"/>
    <n v="4"/>
    <x v="0"/>
    <n v="517430"/>
    <n v="169806"/>
    <m/>
    <m/>
    <m/>
    <m/>
    <m/>
    <m/>
    <m/>
    <m/>
    <n v="0"/>
    <m/>
    <m/>
    <m/>
    <m/>
    <m/>
    <m/>
    <m/>
    <m/>
    <n v="0"/>
    <n v="0"/>
    <n v="0"/>
    <n v="0"/>
    <n v="0"/>
    <n v="0"/>
    <n v="0"/>
    <n v="0"/>
    <n v="0"/>
    <n v="4"/>
    <x v="0"/>
    <n v="0"/>
    <n v="0"/>
    <n v="1.3333333333333333"/>
    <n v="1.3333333333333333"/>
    <n v="1.3333333333333333"/>
    <n v="0"/>
    <n v="0"/>
    <x v="1"/>
    <n v="0"/>
    <n v="0"/>
    <n v="0"/>
    <n v="0"/>
    <n v="0"/>
    <x v="10"/>
    <m/>
    <x v="3"/>
    <x v="0"/>
    <x v="0"/>
  </r>
  <r>
    <s v="16/3184/FUL"/>
    <x v="0"/>
    <x v="0"/>
    <s v="123 High Street_x000d_Whitton_x000d_Twickenham_x000d_TW2 7LQ_x000d_"/>
    <s v="Proposed lower ground floor rear extension to provide 1 x 2 bedroom dwelling with associated garden, refuse and cycle storage.  Rear stair enclosure providing access to the existing first and second floors, external alterations and communal roof terr"/>
    <m/>
    <m/>
    <x v="2"/>
    <x v="0"/>
    <m/>
    <x v="0"/>
    <n v="514223"/>
    <n v="173584"/>
    <m/>
    <m/>
    <m/>
    <m/>
    <m/>
    <m/>
    <m/>
    <m/>
    <n v="0"/>
    <m/>
    <m/>
    <n v="1"/>
    <m/>
    <m/>
    <m/>
    <m/>
    <m/>
    <n v="1"/>
    <n v="0"/>
    <n v="0"/>
    <n v="1"/>
    <n v="0"/>
    <n v="0"/>
    <n v="0"/>
    <n v="0"/>
    <n v="0"/>
    <n v="1"/>
    <x v="0"/>
    <n v="0"/>
    <n v="0"/>
    <n v="0.33333333333333331"/>
    <n v="0.33333333333333331"/>
    <n v="0.33333333333333331"/>
    <n v="0"/>
    <n v="0"/>
    <x v="1"/>
    <n v="0"/>
    <n v="0"/>
    <n v="0"/>
    <n v="0"/>
    <n v="0"/>
    <x v="17"/>
    <m/>
    <x v="1"/>
    <x v="5"/>
    <x v="0"/>
  </r>
  <r>
    <s v="16/3206/FUL"/>
    <x v="3"/>
    <x v="0"/>
    <s v="349 - 351 Upper Richmond Road West_x000d_East Sheen_x000d_London_x000d__x000d_"/>
    <s v="Construction of two self contained flats at second floor level and accompanying interior alterations at first floor level to allow access to the new units [revised description]."/>
    <d v="2017-11-01T00:00:00"/>
    <d v="2018-09-01T00:00:00"/>
    <x v="1"/>
    <x v="0"/>
    <m/>
    <x v="0"/>
    <n v="520568"/>
    <n v="175399"/>
    <m/>
    <m/>
    <m/>
    <m/>
    <m/>
    <m/>
    <m/>
    <m/>
    <n v="0"/>
    <m/>
    <n v="2"/>
    <m/>
    <m/>
    <m/>
    <m/>
    <m/>
    <m/>
    <n v="2"/>
    <n v="0"/>
    <n v="2"/>
    <n v="0"/>
    <n v="0"/>
    <n v="0"/>
    <n v="0"/>
    <n v="0"/>
    <n v="0"/>
    <n v="2"/>
    <x v="0"/>
    <n v="0"/>
    <n v="2"/>
    <n v="0"/>
    <n v="0"/>
    <n v="0"/>
    <n v="0"/>
    <n v="0"/>
    <x v="0"/>
    <n v="0"/>
    <n v="0"/>
    <n v="0"/>
    <n v="0"/>
    <n v="0"/>
    <x v="13"/>
    <m/>
    <x v="1"/>
    <x v="3"/>
    <x v="0"/>
  </r>
  <r>
    <s v="16/3210/GPD15"/>
    <x v="0"/>
    <x v="1"/>
    <s v="123 High Street_x000d_Whitton_x000d_Twickenham_x000d_TW2 7LQ_x000d_"/>
    <s v="Change of use from B1 (Office) to C3 (Residential) comprising 4 x 1 bedroom flats."/>
    <m/>
    <m/>
    <x v="2"/>
    <x v="0"/>
    <n v="4"/>
    <x v="0"/>
    <n v="514223"/>
    <n v="173584"/>
    <m/>
    <m/>
    <m/>
    <m/>
    <m/>
    <m/>
    <m/>
    <m/>
    <n v="0"/>
    <m/>
    <m/>
    <m/>
    <m/>
    <m/>
    <m/>
    <m/>
    <m/>
    <n v="0"/>
    <n v="0"/>
    <n v="0"/>
    <n v="0"/>
    <n v="0"/>
    <n v="0"/>
    <n v="0"/>
    <n v="0"/>
    <n v="0"/>
    <n v="4"/>
    <x v="0"/>
    <n v="0"/>
    <n v="0"/>
    <n v="1.3333333333333333"/>
    <n v="1.3333333333333333"/>
    <n v="1.3333333333333333"/>
    <n v="0"/>
    <n v="0"/>
    <x v="1"/>
    <n v="0"/>
    <n v="0"/>
    <n v="0"/>
    <n v="0"/>
    <n v="0"/>
    <x v="17"/>
    <m/>
    <x v="1"/>
    <x v="5"/>
    <x v="0"/>
  </r>
  <r>
    <s v="16/3247/FUL"/>
    <x v="2"/>
    <x v="0"/>
    <s v="738 Hanworth Road_x000d_Whitton_x000d_Hounslow_x000d_TW4 5NT_x000d_"/>
    <s v="Demolition of the existing detached bungalow, garage, shed and greenhouse to allow for construction of 2x two storey 4 bedroom semi-detached houses with accommodation in the roof with associated boundary treatment, cycle and car parking and hard and"/>
    <m/>
    <m/>
    <x v="2"/>
    <x v="0"/>
    <m/>
    <x v="0"/>
    <n v="512538"/>
    <n v="173280"/>
    <m/>
    <m/>
    <m/>
    <n v="1"/>
    <m/>
    <m/>
    <m/>
    <m/>
    <n v="1"/>
    <m/>
    <m/>
    <m/>
    <m/>
    <n v="2"/>
    <m/>
    <m/>
    <m/>
    <n v="2"/>
    <n v="0"/>
    <n v="0"/>
    <n v="0"/>
    <n v="-1"/>
    <n v="2"/>
    <n v="0"/>
    <n v="0"/>
    <n v="0"/>
    <n v="1"/>
    <x v="0"/>
    <n v="0"/>
    <n v="0"/>
    <n v="0.33333333333333331"/>
    <n v="0.33333333333333331"/>
    <n v="0.33333333333333331"/>
    <n v="0"/>
    <n v="0"/>
    <x v="1"/>
    <n v="0"/>
    <n v="0"/>
    <n v="0"/>
    <n v="0"/>
    <n v="0"/>
    <x v="1"/>
    <m/>
    <x v="1"/>
    <x v="0"/>
    <x v="0"/>
  </r>
  <r>
    <s v="16/3290/FUL"/>
    <x v="2"/>
    <x v="0"/>
    <s v="45 The Vineyard_x000d_Richmond_x000d_TW10 6AS_x000d_"/>
    <s v="Partial demolition of an existing building and the creation of 3 new dwelling houses and associated works."/>
    <m/>
    <m/>
    <x v="2"/>
    <x v="0"/>
    <m/>
    <x v="0"/>
    <n v="518209"/>
    <n v="174625"/>
    <m/>
    <m/>
    <n v="2"/>
    <n v="1"/>
    <m/>
    <m/>
    <m/>
    <m/>
    <n v="3"/>
    <m/>
    <m/>
    <m/>
    <n v="1"/>
    <n v="2"/>
    <m/>
    <m/>
    <m/>
    <n v="3"/>
    <n v="0"/>
    <n v="0"/>
    <n v="-2"/>
    <n v="0"/>
    <n v="2"/>
    <n v="0"/>
    <n v="0"/>
    <n v="0"/>
    <n v="0"/>
    <x v="0"/>
    <n v="0"/>
    <n v="0"/>
    <n v="0"/>
    <n v="0"/>
    <n v="0"/>
    <n v="0"/>
    <n v="0"/>
    <x v="0"/>
    <n v="0"/>
    <n v="0"/>
    <n v="0"/>
    <n v="0"/>
    <n v="0"/>
    <x v="12"/>
    <m/>
    <x v="1"/>
    <x v="0"/>
    <x v="0"/>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1"/>
    <m/>
    <x v="0"/>
    <n v="515304"/>
    <n v="173889"/>
    <m/>
    <m/>
    <m/>
    <m/>
    <m/>
    <m/>
    <m/>
    <m/>
    <n v="0"/>
    <m/>
    <n v="3"/>
    <n v="11"/>
    <n v="5"/>
    <n v="3"/>
    <m/>
    <m/>
    <m/>
    <n v="22"/>
    <n v="0"/>
    <n v="3"/>
    <n v="11"/>
    <n v="5"/>
    <n v="3"/>
    <n v="0"/>
    <n v="0"/>
    <n v="0"/>
    <n v="22"/>
    <x v="0"/>
    <n v="0"/>
    <n v="0"/>
    <n v="0"/>
    <n v="0"/>
    <n v="11"/>
    <n v="11"/>
    <n v="0"/>
    <x v="1"/>
    <n v="0"/>
    <n v="0"/>
    <n v="0"/>
    <n v="0"/>
    <n v="0"/>
    <x v="7"/>
    <m/>
    <x v="1"/>
    <x v="0"/>
    <x v="0"/>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0"/>
    <m/>
    <x v="0"/>
    <n v="515304"/>
    <n v="173889"/>
    <m/>
    <m/>
    <m/>
    <m/>
    <m/>
    <m/>
    <m/>
    <m/>
    <n v="0"/>
    <m/>
    <n v="38"/>
    <n v="68"/>
    <n v="32"/>
    <n v="15"/>
    <m/>
    <m/>
    <m/>
    <n v="153"/>
    <n v="0"/>
    <n v="38"/>
    <n v="68"/>
    <n v="32"/>
    <n v="15"/>
    <n v="0"/>
    <n v="0"/>
    <n v="0"/>
    <n v="153"/>
    <x v="0"/>
    <n v="0"/>
    <n v="0"/>
    <n v="0"/>
    <n v="0"/>
    <n v="51"/>
    <n v="51"/>
    <n v="51"/>
    <x v="1"/>
    <n v="0"/>
    <n v="0"/>
    <n v="0"/>
    <n v="0"/>
    <n v="0"/>
    <x v="7"/>
    <m/>
    <x v="1"/>
    <x v="0"/>
    <x v="0"/>
  </r>
  <r>
    <s v="16/3293/RES"/>
    <x v="2"/>
    <x v="0"/>
    <s v="Land At Junction Of A316 And Langhorn Drive And Richmond College Site (Including Craneford Way East Playing Fields And Marsh Farm Lane)_x000d_Egerton Road_x000d_Twickenham"/>
    <s v="Detailed Reserved Matters application including Appearance, Landscaping, Layout and Scale for the Schools Development Zone pursuant to Conditions U08026 and U08031 of Outline Planning Permission 15/3038/OUT dated 16.08.16 (Outline application for the"/>
    <d v="2017-03-13T00:00:00"/>
    <m/>
    <x v="1"/>
    <x v="2"/>
    <m/>
    <x v="0"/>
    <n v="515304"/>
    <n v="173889"/>
    <m/>
    <m/>
    <m/>
    <m/>
    <m/>
    <m/>
    <m/>
    <m/>
    <n v="0"/>
    <m/>
    <n v="4"/>
    <n v="1"/>
    <m/>
    <m/>
    <m/>
    <m/>
    <m/>
    <n v="5"/>
    <n v="0"/>
    <n v="4"/>
    <n v="1"/>
    <n v="0"/>
    <n v="0"/>
    <n v="0"/>
    <n v="0"/>
    <n v="0"/>
    <n v="5"/>
    <x v="0"/>
    <n v="0"/>
    <n v="0"/>
    <n v="0"/>
    <n v="0"/>
    <n v="2.5"/>
    <n v="2.5"/>
    <n v="0"/>
    <x v="1"/>
    <n v="0"/>
    <n v="0"/>
    <n v="0"/>
    <n v="0"/>
    <n v="0"/>
    <x v="7"/>
    <m/>
    <x v="1"/>
    <x v="0"/>
    <x v="0"/>
  </r>
  <r>
    <s v="16/3297/FUL"/>
    <x v="0"/>
    <x v="0"/>
    <s v="36 Hampton Road_x000d_Twickenham_x000d_TW2 5QB"/>
    <s v="Change of use of ground floor retail unit (A1) and ground, first and second floor residential unit (C3) to create a single live/work unity (sui generis) with dedicated work area (B1a)."/>
    <m/>
    <m/>
    <x v="2"/>
    <x v="0"/>
    <m/>
    <x v="0"/>
    <n v="515150"/>
    <n v="172741"/>
    <m/>
    <n v="1"/>
    <m/>
    <m/>
    <m/>
    <m/>
    <m/>
    <m/>
    <n v="1"/>
    <m/>
    <m/>
    <n v="1"/>
    <m/>
    <m/>
    <m/>
    <m/>
    <m/>
    <n v="1"/>
    <n v="0"/>
    <n v="-1"/>
    <n v="1"/>
    <n v="0"/>
    <n v="0"/>
    <n v="0"/>
    <n v="0"/>
    <n v="0"/>
    <n v="0"/>
    <x v="0"/>
    <n v="0"/>
    <n v="0"/>
    <n v="0"/>
    <n v="0"/>
    <n v="0"/>
    <n v="0"/>
    <n v="0"/>
    <x v="0"/>
    <n v="0"/>
    <n v="0"/>
    <n v="0"/>
    <n v="0"/>
    <n v="0"/>
    <x v="3"/>
    <m/>
    <x v="13"/>
    <x v="0"/>
    <x v="0"/>
  </r>
  <r>
    <s v="16/3343/FUL"/>
    <x v="1"/>
    <x v="0"/>
    <s v="99 Conway Road_x000d_Whitton_x000d_Hounslow_x000d_TW4 5LW_x000d_"/>
    <s v="Retrospective application for the use of property as two separate self-contained flats. (2 no. 2 bed flats)"/>
    <m/>
    <d v="2017-12-20T00:00:00"/>
    <x v="0"/>
    <x v="0"/>
    <m/>
    <x v="0"/>
    <n v="513189"/>
    <n v="174159"/>
    <m/>
    <m/>
    <m/>
    <n v="1"/>
    <m/>
    <m/>
    <m/>
    <m/>
    <n v="1"/>
    <m/>
    <m/>
    <n v="2"/>
    <m/>
    <m/>
    <m/>
    <m/>
    <m/>
    <n v="2"/>
    <n v="0"/>
    <n v="0"/>
    <n v="2"/>
    <n v="-1"/>
    <n v="0"/>
    <n v="0"/>
    <n v="0"/>
    <n v="0"/>
    <n v="1"/>
    <x v="0"/>
    <n v="1"/>
    <n v="0"/>
    <n v="0"/>
    <n v="0"/>
    <n v="0"/>
    <n v="0"/>
    <n v="0"/>
    <x v="0"/>
    <n v="0"/>
    <n v="0"/>
    <n v="0"/>
    <n v="0"/>
    <n v="0"/>
    <x v="1"/>
    <m/>
    <x v="1"/>
    <x v="0"/>
    <x v="0"/>
  </r>
  <r>
    <s v="16/3450/FUL"/>
    <x v="2"/>
    <x v="0"/>
    <s v="Land At_x000d_149 - 151 Heath Road_x000d_Twickenham_x000d__x000d_"/>
    <s v="Demolition of existing buildings and removal of advertising hoardings. Resiting of existing recycling bins. Erection of a part 3 storey part 4 storey building with commercial use (Flexible Use Class A1, A2 and/or B1a) on the ground floor with 9 flats"/>
    <m/>
    <m/>
    <x v="2"/>
    <x v="0"/>
    <m/>
    <x v="0"/>
    <n v="515669"/>
    <n v="173102"/>
    <m/>
    <m/>
    <m/>
    <m/>
    <m/>
    <m/>
    <m/>
    <m/>
    <n v="0"/>
    <m/>
    <n v="4"/>
    <n v="5"/>
    <m/>
    <m/>
    <m/>
    <m/>
    <m/>
    <n v="9"/>
    <n v="0"/>
    <n v="4"/>
    <n v="5"/>
    <n v="0"/>
    <n v="0"/>
    <n v="0"/>
    <n v="0"/>
    <n v="0"/>
    <n v="9"/>
    <x v="0"/>
    <n v="0"/>
    <n v="0"/>
    <n v="3"/>
    <n v="3"/>
    <n v="3"/>
    <n v="0"/>
    <n v="0"/>
    <x v="1"/>
    <n v="0"/>
    <n v="0"/>
    <n v="0"/>
    <n v="0"/>
    <n v="0"/>
    <x v="4"/>
    <m/>
    <x v="1"/>
    <x v="1"/>
    <x v="0"/>
  </r>
  <r>
    <s v="16/3460/FUL"/>
    <x v="1"/>
    <x v="0"/>
    <s v="19 The Hermitage_x000d_Richmond_x000d__x000d_"/>
    <s v="Conversion of existing building from four flats to single family dwelling. Replace existing conservatory to lower ground floor with new single storey rear extension, rear extension at upper ground floor level. All materials to match existing."/>
    <d v="2017-05-01T00:00:00"/>
    <m/>
    <x v="1"/>
    <x v="0"/>
    <m/>
    <x v="0"/>
    <n v="518019"/>
    <n v="174650"/>
    <m/>
    <n v="4"/>
    <m/>
    <m/>
    <m/>
    <m/>
    <m/>
    <m/>
    <n v="4"/>
    <m/>
    <m/>
    <m/>
    <n v="1"/>
    <m/>
    <m/>
    <m/>
    <m/>
    <n v="1"/>
    <n v="0"/>
    <n v="-4"/>
    <n v="0"/>
    <n v="1"/>
    <n v="0"/>
    <n v="0"/>
    <n v="0"/>
    <n v="0"/>
    <n v="-3"/>
    <x v="0"/>
    <n v="0"/>
    <n v="0"/>
    <n v="-1"/>
    <n v="-1"/>
    <n v="-1"/>
    <n v="0"/>
    <n v="0"/>
    <x v="1"/>
    <n v="0"/>
    <n v="0"/>
    <n v="0"/>
    <n v="0"/>
    <n v="0"/>
    <x v="12"/>
    <m/>
    <x v="1"/>
    <x v="0"/>
    <x v="0"/>
  </r>
  <r>
    <s v="16/3473/GPD15"/>
    <x v="0"/>
    <x v="1"/>
    <s v="27A Dunstable Road_x000d_Richmond_x000d_TW9 1UH_x000d_"/>
    <s v="Change of use of the office building (use class B1a) to a 1 bed residential unit (Use Class C3)."/>
    <m/>
    <d v="2018-03-01T00:00:00"/>
    <x v="0"/>
    <x v="0"/>
    <n v="1"/>
    <x v="0"/>
    <n v="518391"/>
    <n v="175069"/>
    <m/>
    <m/>
    <m/>
    <m/>
    <m/>
    <m/>
    <m/>
    <m/>
    <n v="0"/>
    <m/>
    <n v="1"/>
    <m/>
    <m/>
    <m/>
    <m/>
    <m/>
    <m/>
    <n v="1"/>
    <n v="0"/>
    <n v="1"/>
    <n v="0"/>
    <n v="0"/>
    <n v="0"/>
    <n v="0"/>
    <n v="0"/>
    <n v="0"/>
    <n v="1"/>
    <x v="0"/>
    <n v="1"/>
    <n v="0"/>
    <n v="0"/>
    <n v="0"/>
    <n v="0"/>
    <n v="0"/>
    <n v="0"/>
    <x v="0"/>
    <n v="0"/>
    <n v="0"/>
    <n v="0"/>
    <n v="0"/>
    <n v="0"/>
    <x v="12"/>
    <m/>
    <x v="1"/>
    <x v="0"/>
    <x v="0"/>
  </r>
  <r>
    <s v="16/3485/FUL"/>
    <x v="1"/>
    <x v="0"/>
    <s v="11 And 12 Upper Lodge Mews_x000d_Bushy Park_x000d_Hampton Hill_x000d__x000d_"/>
    <s v="Conversion of number 11 Upper Lodge Mews and number 12 Upper Lodge Mews into one dwelling house with internal refurbishment."/>
    <m/>
    <m/>
    <x v="2"/>
    <x v="0"/>
    <m/>
    <x v="0"/>
    <n v="514501"/>
    <n v="170687"/>
    <m/>
    <m/>
    <m/>
    <n v="2"/>
    <m/>
    <m/>
    <m/>
    <m/>
    <n v="2"/>
    <m/>
    <m/>
    <m/>
    <m/>
    <n v="1"/>
    <m/>
    <m/>
    <m/>
    <n v="1"/>
    <n v="0"/>
    <n v="0"/>
    <n v="0"/>
    <n v="-2"/>
    <n v="1"/>
    <n v="0"/>
    <n v="0"/>
    <n v="0"/>
    <n v="-1"/>
    <x v="0"/>
    <n v="0"/>
    <n v="0"/>
    <n v="-0.33333333333333331"/>
    <n v="-0.33333333333333331"/>
    <n v="-0.33333333333333331"/>
    <n v="0"/>
    <n v="0"/>
    <x v="1"/>
    <n v="0"/>
    <n v="0"/>
    <n v="0"/>
    <n v="0"/>
    <n v="0"/>
    <x v="9"/>
    <m/>
    <x v="1"/>
    <x v="0"/>
    <x v="0"/>
  </r>
  <r>
    <s v="16/3526/GPD16"/>
    <x v="0"/>
    <x v="1"/>
    <s v="132 Heath Road_x000d_Twickenham_x000d_TW1 4BN_x000d_"/>
    <s v="Change of use from B8 (Storage) to C3 (Residential Use) to create 1 x 1 bedroom unit."/>
    <m/>
    <d v="2017-09-29T00:00:00"/>
    <x v="0"/>
    <x v="0"/>
    <n v="1"/>
    <x v="0"/>
    <n v="515728"/>
    <n v="173151"/>
    <m/>
    <m/>
    <m/>
    <m/>
    <m/>
    <m/>
    <m/>
    <m/>
    <n v="0"/>
    <m/>
    <n v="1"/>
    <m/>
    <m/>
    <m/>
    <m/>
    <m/>
    <m/>
    <n v="1"/>
    <n v="0"/>
    <n v="1"/>
    <n v="0"/>
    <n v="0"/>
    <n v="0"/>
    <n v="0"/>
    <n v="0"/>
    <n v="0"/>
    <n v="1"/>
    <x v="0"/>
    <n v="1"/>
    <n v="0"/>
    <n v="0"/>
    <n v="0"/>
    <n v="0"/>
    <n v="0"/>
    <n v="0"/>
    <x v="0"/>
    <n v="0"/>
    <n v="0"/>
    <n v="0"/>
    <n v="0"/>
    <n v="0"/>
    <x v="4"/>
    <m/>
    <x v="1"/>
    <x v="1"/>
    <x v="0"/>
  </r>
  <r>
    <s v="16/3552/FUL"/>
    <x v="4"/>
    <x v="0"/>
    <s v="St Michaels Convent_x000d_56 Ham Common_x000d_Ham_x000d_Richmond_x000d_TW10 7JH_x000d_"/>
    <s v="Conversion and extension of the existing convent buildings (following demolition of some mid-20th century extensions), together with new build apartments and houses, to provide a total of 23 residential retirement units, an estate managers office and"/>
    <d v="2018-04-25T00:00:00"/>
    <m/>
    <x v="2"/>
    <x v="0"/>
    <m/>
    <x v="0"/>
    <n v="517752"/>
    <n v="172177"/>
    <m/>
    <m/>
    <m/>
    <m/>
    <m/>
    <m/>
    <m/>
    <m/>
    <n v="0"/>
    <m/>
    <n v="1"/>
    <n v="20"/>
    <n v="1"/>
    <n v="1"/>
    <m/>
    <m/>
    <m/>
    <n v="23"/>
    <n v="0"/>
    <n v="1"/>
    <n v="20"/>
    <n v="1"/>
    <n v="1"/>
    <n v="0"/>
    <n v="0"/>
    <n v="0"/>
    <n v="23"/>
    <x v="0"/>
    <n v="0"/>
    <n v="0"/>
    <n v="0"/>
    <n v="23"/>
    <n v="0"/>
    <n v="0"/>
    <n v="0"/>
    <x v="1"/>
    <n v="0"/>
    <n v="0"/>
    <n v="0"/>
    <n v="0"/>
    <n v="0"/>
    <x v="2"/>
    <m/>
    <x v="1"/>
    <x v="0"/>
    <x v="0"/>
  </r>
  <r>
    <s v="16/3624/FUL"/>
    <x v="1"/>
    <x v="0"/>
    <s v="12 Ellerker Gardens_x000d_Richmond_x000d__x000d_"/>
    <s v="The reversion of the existing premises (five studios and one x one bed flat) to a single family dwelling.  Further excavation of existing basement by approximately 1m in depth, external alterations to the property and removal of existing ground floor"/>
    <m/>
    <m/>
    <x v="2"/>
    <x v="0"/>
    <m/>
    <x v="0"/>
    <n v="518104"/>
    <n v="174404"/>
    <m/>
    <n v="6"/>
    <m/>
    <m/>
    <m/>
    <m/>
    <m/>
    <m/>
    <n v="6"/>
    <m/>
    <m/>
    <m/>
    <m/>
    <n v="1"/>
    <m/>
    <m/>
    <m/>
    <n v="1"/>
    <n v="0"/>
    <n v="-6"/>
    <n v="0"/>
    <n v="0"/>
    <n v="1"/>
    <n v="0"/>
    <n v="0"/>
    <n v="0"/>
    <n v="-5"/>
    <x v="0"/>
    <n v="0"/>
    <n v="0"/>
    <n v="-1.6666666666666667"/>
    <n v="-1.6666666666666667"/>
    <n v="-1.6666666666666667"/>
    <n v="0"/>
    <n v="0"/>
    <x v="1"/>
    <n v="0"/>
    <n v="0"/>
    <n v="0"/>
    <n v="0"/>
    <n v="0"/>
    <x v="12"/>
    <m/>
    <x v="1"/>
    <x v="0"/>
    <x v="0"/>
  </r>
  <r>
    <s v="16/3625/FUL"/>
    <x v="2"/>
    <x v="0"/>
    <s v="65 Holly Road_x000d_Twickenham_x000d_TW1 4HF_x000d_"/>
    <s v="Demolition of existing car repair workshop and replacement with 1 no. ground floor B1(a) commercial unit and 1 no. 2 bed residential unit with associated landscaping, car and cycle parking."/>
    <m/>
    <m/>
    <x v="2"/>
    <x v="0"/>
    <m/>
    <x v="0"/>
    <n v="516115"/>
    <n v="173199"/>
    <m/>
    <m/>
    <m/>
    <m/>
    <m/>
    <m/>
    <m/>
    <m/>
    <n v="0"/>
    <m/>
    <m/>
    <n v="1"/>
    <m/>
    <m/>
    <m/>
    <m/>
    <m/>
    <n v="1"/>
    <n v="0"/>
    <n v="0"/>
    <n v="1"/>
    <n v="0"/>
    <n v="0"/>
    <n v="0"/>
    <n v="0"/>
    <n v="0"/>
    <n v="1"/>
    <x v="0"/>
    <n v="0"/>
    <n v="0"/>
    <n v="0.33333333333333331"/>
    <n v="0.33333333333333331"/>
    <n v="0.33333333333333331"/>
    <n v="0"/>
    <n v="0"/>
    <x v="1"/>
    <n v="0"/>
    <n v="0"/>
    <n v="0"/>
    <n v="0"/>
    <n v="0"/>
    <x v="11"/>
    <m/>
    <x v="1"/>
    <x v="1"/>
    <x v="0"/>
  </r>
  <r>
    <s v="16/3670/FUL"/>
    <x v="2"/>
    <x v="0"/>
    <s v="36 Denbigh Gardens_x000d_Richmond_x000d_TW10 6EL"/>
    <s v="Demolition of existing two storey detached four bedroom house and construction of new detached two storey five bedroom house."/>
    <d v="2017-09-01T00:00:00"/>
    <m/>
    <x v="1"/>
    <x v="0"/>
    <m/>
    <x v="0"/>
    <n v="518841"/>
    <n v="174738"/>
    <m/>
    <m/>
    <m/>
    <m/>
    <n v="1"/>
    <m/>
    <m/>
    <m/>
    <n v="1"/>
    <m/>
    <m/>
    <m/>
    <m/>
    <n v="1"/>
    <m/>
    <m/>
    <m/>
    <n v="1"/>
    <n v="0"/>
    <n v="0"/>
    <n v="0"/>
    <n v="0"/>
    <n v="0"/>
    <n v="0"/>
    <n v="0"/>
    <n v="0"/>
    <n v="0"/>
    <x v="0"/>
    <n v="0"/>
    <n v="0"/>
    <n v="0"/>
    <n v="0"/>
    <n v="0"/>
    <n v="0"/>
    <n v="0"/>
    <x v="0"/>
    <n v="0"/>
    <n v="0"/>
    <n v="0"/>
    <n v="0"/>
    <n v="0"/>
    <x v="12"/>
    <m/>
    <x v="1"/>
    <x v="0"/>
    <x v="0"/>
  </r>
  <r>
    <s v="16/3685/FUL"/>
    <x v="2"/>
    <x v="0"/>
    <s v="11 Tayben Avenue_x000d_Twickenham_x000d_TW2 7RA"/>
    <s v="Demolition of existing garage.  Alterations to main entrance, installation of ramp, loft conversion comprising hip to gable roof extension to rear roof slope, dormer on side roof slope, enlargement of single storey rear extension and two storey side"/>
    <m/>
    <m/>
    <x v="2"/>
    <x v="0"/>
    <m/>
    <x v="0"/>
    <n v="515385"/>
    <n v="174051"/>
    <m/>
    <m/>
    <m/>
    <n v="1"/>
    <m/>
    <m/>
    <m/>
    <m/>
    <n v="1"/>
    <m/>
    <n v="1"/>
    <n v="1"/>
    <m/>
    <m/>
    <m/>
    <m/>
    <m/>
    <n v="2"/>
    <n v="0"/>
    <n v="1"/>
    <n v="1"/>
    <n v="-1"/>
    <n v="0"/>
    <n v="0"/>
    <n v="0"/>
    <n v="0"/>
    <n v="1"/>
    <x v="0"/>
    <n v="0"/>
    <n v="0"/>
    <n v="0.33333333333333331"/>
    <n v="0.33333333333333331"/>
    <n v="0.33333333333333331"/>
    <n v="0"/>
    <n v="0"/>
    <x v="1"/>
    <n v="0"/>
    <n v="0"/>
    <n v="0"/>
    <n v="0"/>
    <n v="0"/>
    <x v="7"/>
    <m/>
    <x v="1"/>
    <x v="0"/>
    <x v="0"/>
  </r>
  <r>
    <s v="16/3737/FUL"/>
    <x v="2"/>
    <x v="0"/>
    <s v="57 Sheen Lane_x000d_East Sheen_x000d_London_x000d_SW14 8AB"/>
    <s v="Demolition of the rear part of 57 Sheen Lane and rebuild to create a three-bedroom residential unit, including private external space."/>
    <d v="2016-05-01T00:00:00"/>
    <d v="2017-04-01T00:00:00"/>
    <x v="0"/>
    <x v="0"/>
    <m/>
    <x v="0"/>
    <n v="520507"/>
    <n v="175665"/>
    <m/>
    <m/>
    <m/>
    <m/>
    <m/>
    <m/>
    <m/>
    <m/>
    <n v="0"/>
    <m/>
    <m/>
    <m/>
    <n v="1"/>
    <m/>
    <m/>
    <m/>
    <m/>
    <n v="1"/>
    <n v="0"/>
    <n v="0"/>
    <n v="0"/>
    <n v="1"/>
    <n v="0"/>
    <n v="0"/>
    <n v="0"/>
    <n v="0"/>
    <n v="1"/>
    <x v="0"/>
    <n v="1"/>
    <n v="0"/>
    <n v="0"/>
    <n v="0"/>
    <n v="0"/>
    <n v="0"/>
    <n v="0"/>
    <x v="0"/>
    <n v="0"/>
    <n v="0"/>
    <n v="0"/>
    <n v="0"/>
    <n v="0"/>
    <x v="13"/>
    <m/>
    <x v="1"/>
    <x v="3"/>
    <x v="0"/>
  </r>
  <r>
    <s v="16/3759/FUL"/>
    <x v="2"/>
    <x v="0"/>
    <s v="243 Stanley Road_x000d_Twickenham_x000d_TW2 5NL_x000d_"/>
    <s v="Demolition of an existing detached bungalow, garage and outbuildings and the erection of 2No. detached buildings comprising 1No. three bedroom house and 2No. one bedroom flats with associated parking, cycle and refuse store and hard and soft landscap"/>
    <d v="2018-04-09T00:00:00"/>
    <m/>
    <x v="2"/>
    <x v="0"/>
    <m/>
    <x v="0"/>
    <n v="514859"/>
    <n v="172254"/>
    <m/>
    <m/>
    <m/>
    <n v="1"/>
    <m/>
    <m/>
    <m/>
    <m/>
    <n v="1"/>
    <m/>
    <n v="2"/>
    <m/>
    <n v="1"/>
    <m/>
    <m/>
    <m/>
    <m/>
    <n v="3"/>
    <n v="0"/>
    <n v="2"/>
    <n v="0"/>
    <n v="0"/>
    <n v="0"/>
    <n v="0"/>
    <n v="0"/>
    <n v="0"/>
    <n v="2"/>
    <x v="0"/>
    <n v="0"/>
    <n v="2"/>
    <n v="0"/>
    <n v="0"/>
    <n v="0"/>
    <n v="0"/>
    <n v="0"/>
    <x v="0"/>
    <n v="0"/>
    <n v="0"/>
    <n v="0"/>
    <n v="0"/>
    <n v="0"/>
    <x v="4"/>
    <m/>
    <x v="1"/>
    <x v="0"/>
    <x v="0"/>
  </r>
  <r>
    <s v="16/3791/FUL"/>
    <x v="2"/>
    <x v="0"/>
    <s v="92 - 94 Station Road_x000d_Hampton_x000d_TW12 2AX_x000d_"/>
    <s v="Erection of a single-storey, two-bedroom house with accommodation at roof level and associated car parking, cycle and refuse store."/>
    <m/>
    <d v="2018-08-31T00:00:00"/>
    <x v="1"/>
    <x v="0"/>
    <m/>
    <x v="0"/>
    <n v="513648"/>
    <n v="169737"/>
    <m/>
    <m/>
    <m/>
    <m/>
    <m/>
    <m/>
    <m/>
    <m/>
    <n v="0"/>
    <m/>
    <m/>
    <n v="1"/>
    <m/>
    <m/>
    <m/>
    <m/>
    <m/>
    <n v="1"/>
    <n v="0"/>
    <n v="0"/>
    <n v="1"/>
    <n v="0"/>
    <n v="0"/>
    <n v="0"/>
    <n v="0"/>
    <n v="0"/>
    <n v="1"/>
    <x v="0"/>
    <n v="0"/>
    <n v="1"/>
    <n v="0"/>
    <n v="0"/>
    <n v="0"/>
    <n v="0"/>
    <n v="0"/>
    <x v="0"/>
    <n v="0"/>
    <n v="0"/>
    <n v="0"/>
    <n v="0"/>
    <n v="0"/>
    <x v="0"/>
    <m/>
    <x v="0"/>
    <x v="0"/>
    <x v="0"/>
  </r>
  <r>
    <s v="16/3800/FUL"/>
    <x v="1"/>
    <x v="0"/>
    <s v="12 Morley Road_x000d_Twickenham_x000d_TW1 2HF"/>
    <s v="Change of use of 2 flats to a single dwelling house"/>
    <m/>
    <d v="2018-03-01T00:00:00"/>
    <x v="0"/>
    <x v="0"/>
    <m/>
    <x v="0"/>
    <n v="517518"/>
    <n v="174241"/>
    <m/>
    <n v="1"/>
    <n v="1"/>
    <m/>
    <m/>
    <m/>
    <m/>
    <m/>
    <n v="2"/>
    <m/>
    <m/>
    <m/>
    <n v="1"/>
    <m/>
    <m/>
    <m/>
    <m/>
    <n v="1"/>
    <n v="0"/>
    <n v="-1"/>
    <n v="-1"/>
    <n v="1"/>
    <n v="0"/>
    <n v="0"/>
    <n v="0"/>
    <n v="0"/>
    <n v="-1"/>
    <x v="0"/>
    <n v="-1"/>
    <n v="0"/>
    <n v="0"/>
    <n v="0"/>
    <n v="0"/>
    <n v="0"/>
    <n v="0"/>
    <x v="0"/>
    <n v="0"/>
    <n v="0"/>
    <n v="0"/>
    <n v="0"/>
    <n v="0"/>
    <x v="11"/>
    <m/>
    <x v="1"/>
    <x v="0"/>
    <x v="0"/>
  </r>
  <r>
    <s v="16/3853/FUL"/>
    <x v="1"/>
    <x v="0"/>
    <s v="4 Bridgeway House_x000d_High Street_x000d_Whitton_x000d_Twickenham_x000d_TW2 7LE_x000d_"/>
    <s v="Proposed conversion of the existing two bedroom flat into one studio flat and one, one bedroom self-contained flat with associated cycle and refuse stores."/>
    <m/>
    <d v="2017-06-01T00:00:00"/>
    <x v="0"/>
    <x v="0"/>
    <m/>
    <x v="0"/>
    <n v="514239"/>
    <n v="173634"/>
    <m/>
    <m/>
    <n v="1"/>
    <m/>
    <m/>
    <m/>
    <m/>
    <m/>
    <n v="1"/>
    <n v="1"/>
    <n v="1"/>
    <m/>
    <m/>
    <m/>
    <m/>
    <m/>
    <m/>
    <n v="2"/>
    <n v="1"/>
    <n v="1"/>
    <n v="-1"/>
    <n v="0"/>
    <n v="0"/>
    <n v="0"/>
    <n v="0"/>
    <n v="0"/>
    <n v="1"/>
    <x v="0"/>
    <n v="1"/>
    <n v="0"/>
    <n v="0"/>
    <n v="0"/>
    <n v="0"/>
    <n v="0"/>
    <n v="0"/>
    <x v="0"/>
    <n v="0"/>
    <n v="0"/>
    <n v="0"/>
    <n v="0"/>
    <n v="0"/>
    <x v="17"/>
    <m/>
    <x v="1"/>
    <x v="5"/>
    <x v="0"/>
  </r>
  <r>
    <s v="16/3876/FUL"/>
    <x v="2"/>
    <x v="0"/>
    <s v="26 The Terrace_x000d_Barnes_x000d_London_x000d_SW13 0NR"/>
    <s v="Demolition of remaining damaged ground floor structure and stairwell, following the collapse of the original building and subsequent demolition by the Council, and erection of a new house to be built over existing basement from ground to third floor"/>
    <d v="2018-03-01T00:00:00"/>
    <m/>
    <x v="1"/>
    <x v="0"/>
    <m/>
    <x v="0"/>
    <n v="521327"/>
    <n v="176153"/>
    <m/>
    <m/>
    <m/>
    <m/>
    <m/>
    <m/>
    <n v="1"/>
    <m/>
    <n v="1"/>
    <m/>
    <m/>
    <m/>
    <m/>
    <m/>
    <n v="1"/>
    <m/>
    <m/>
    <n v="1"/>
    <n v="0"/>
    <n v="0"/>
    <n v="0"/>
    <n v="0"/>
    <n v="0"/>
    <n v="1"/>
    <n v="-1"/>
    <n v="0"/>
    <n v="0"/>
    <x v="0"/>
    <n v="0"/>
    <n v="0"/>
    <n v="0"/>
    <n v="0"/>
    <n v="0"/>
    <n v="0"/>
    <n v="0"/>
    <x v="0"/>
    <n v="0"/>
    <n v="0"/>
    <n v="0"/>
    <n v="0"/>
    <n v="0"/>
    <x v="16"/>
    <m/>
    <x v="1"/>
    <x v="0"/>
    <x v="1"/>
  </r>
  <r>
    <s v="16/3961/FUL"/>
    <x v="2"/>
    <x v="0"/>
    <s v="8 Barnes High Street_x000d_Barnes_x000d_London_x000d_SW13 9LW"/>
    <s v="Demolition of rear stock room and yard to create a 2 bedroom dwelling over 2 floors with one integral parking space at ground level."/>
    <m/>
    <m/>
    <x v="2"/>
    <x v="0"/>
    <m/>
    <x v="0"/>
    <n v="521729"/>
    <n v="176400"/>
    <m/>
    <m/>
    <m/>
    <m/>
    <m/>
    <m/>
    <m/>
    <m/>
    <n v="0"/>
    <m/>
    <m/>
    <n v="1"/>
    <m/>
    <m/>
    <m/>
    <m/>
    <m/>
    <n v="1"/>
    <n v="0"/>
    <n v="0"/>
    <n v="1"/>
    <n v="0"/>
    <n v="0"/>
    <n v="0"/>
    <n v="0"/>
    <n v="0"/>
    <n v="1"/>
    <x v="0"/>
    <n v="0"/>
    <n v="0"/>
    <n v="0.33333333333333331"/>
    <n v="0.33333333333333331"/>
    <n v="0.33333333333333331"/>
    <n v="0"/>
    <n v="0"/>
    <x v="1"/>
    <n v="0"/>
    <n v="0"/>
    <n v="0"/>
    <n v="0"/>
    <n v="0"/>
    <x v="16"/>
    <m/>
    <x v="5"/>
    <x v="0"/>
    <x v="0"/>
  </r>
  <r>
    <s v="16/4127/FUL"/>
    <x v="1"/>
    <x v="0"/>
    <s v="Weir Cottage_x000d_5 Broom Road_x000d_Teddington_x000d__x000d_"/>
    <s v="Conversion of property into two residential units (1 x 2 bed house and 1 x 3 bed house) with associated alterations to fenestration arrangements; Levelling of ground level; new canopy structure to east elevation and enlargement of rear terrace at gro"/>
    <m/>
    <m/>
    <x v="2"/>
    <x v="0"/>
    <m/>
    <x v="0"/>
    <n v="516719"/>
    <n v="171329"/>
    <m/>
    <m/>
    <m/>
    <m/>
    <m/>
    <n v="1"/>
    <m/>
    <m/>
    <n v="1"/>
    <m/>
    <m/>
    <n v="1"/>
    <n v="1"/>
    <m/>
    <m/>
    <m/>
    <m/>
    <n v="2"/>
    <n v="0"/>
    <n v="0"/>
    <n v="1"/>
    <n v="1"/>
    <n v="0"/>
    <n v="-1"/>
    <n v="0"/>
    <n v="0"/>
    <n v="1"/>
    <x v="0"/>
    <n v="0"/>
    <n v="0"/>
    <n v="0.33333333333333331"/>
    <n v="0.33333333333333331"/>
    <n v="0.33333333333333331"/>
    <n v="0"/>
    <n v="0"/>
    <x v="1"/>
    <n v="0"/>
    <n v="0"/>
    <n v="0"/>
    <n v="0"/>
    <n v="0"/>
    <x v="6"/>
    <m/>
    <x v="1"/>
    <x v="0"/>
    <x v="1"/>
  </r>
  <r>
    <s v="16/4193/FUL"/>
    <x v="2"/>
    <x v="0"/>
    <s v="12 Broad Lane_x000d_Hampton_x000d_TW12 3AW"/>
    <s v="Demolition of existing two-storey house and erection of replacement two-storey new build house with accommodation in roof space, associated parking and landscaping."/>
    <m/>
    <m/>
    <x v="2"/>
    <x v="0"/>
    <m/>
    <x v="0"/>
    <n v="513706"/>
    <n v="170624"/>
    <m/>
    <m/>
    <m/>
    <m/>
    <n v="1"/>
    <m/>
    <m/>
    <m/>
    <n v="1"/>
    <m/>
    <m/>
    <m/>
    <m/>
    <n v="1"/>
    <m/>
    <m/>
    <m/>
    <n v="1"/>
    <n v="0"/>
    <n v="0"/>
    <n v="0"/>
    <n v="0"/>
    <n v="0"/>
    <n v="0"/>
    <n v="0"/>
    <n v="0"/>
    <n v="0"/>
    <x v="0"/>
    <n v="0"/>
    <n v="0"/>
    <n v="0"/>
    <n v="0"/>
    <n v="0"/>
    <n v="0"/>
    <n v="0"/>
    <x v="0"/>
    <n v="0"/>
    <n v="0"/>
    <n v="0"/>
    <n v="0"/>
    <n v="0"/>
    <x v="14"/>
    <m/>
    <x v="1"/>
    <x v="0"/>
    <x v="0"/>
  </r>
  <r>
    <s v="16/4198/GPD15"/>
    <x v="0"/>
    <x v="1"/>
    <s v="123 Station Road_x000d_Hampton_x000d_TW12 2AL_x000d_"/>
    <s v="Prior approval for the change of use of the rear offices at 123 Station Road from office use (class B1a) to residential (class C3) to provide 4 new residential units (2 x one bedroom flats, 2 x studio flats)."/>
    <m/>
    <d v="2018-02-01T00:00:00"/>
    <x v="0"/>
    <x v="0"/>
    <n v="4"/>
    <x v="0"/>
    <n v="513415"/>
    <n v="169760"/>
    <m/>
    <m/>
    <m/>
    <m/>
    <m/>
    <m/>
    <m/>
    <m/>
    <n v="0"/>
    <n v="2"/>
    <n v="2"/>
    <m/>
    <m/>
    <m/>
    <m/>
    <m/>
    <m/>
    <n v="4"/>
    <n v="2"/>
    <n v="2"/>
    <n v="0"/>
    <n v="0"/>
    <n v="0"/>
    <n v="0"/>
    <n v="0"/>
    <n v="0"/>
    <n v="4"/>
    <x v="0"/>
    <n v="4"/>
    <n v="0"/>
    <n v="0"/>
    <n v="0"/>
    <n v="0"/>
    <n v="0"/>
    <n v="0"/>
    <x v="0"/>
    <n v="0"/>
    <n v="0"/>
    <n v="0"/>
    <n v="0"/>
    <n v="0"/>
    <x v="0"/>
    <m/>
    <x v="17"/>
    <x v="0"/>
    <x v="0"/>
  </r>
  <r>
    <s v="16/4203/GPD13"/>
    <x v="0"/>
    <x v="1"/>
    <s v="34-36 High Street_x000d_Whitton_x000d_Twickenham_x000d_TW2 7LT_x000d_"/>
    <s v="Prior approval for conversion of rear part of shop (Use Class A1) to a self-contained residential unit (Use Class C3) including alterations to insert new doors and windows."/>
    <m/>
    <m/>
    <x v="2"/>
    <x v="0"/>
    <n v="1"/>
    <x v="0"/>
    <n v="514166"/>
    <n v="173881"/>
    <m/>
    <m/>
    <m/>
    <m/>
    <m/>
    <m/>
    <m/>
    <m/>
    <n v="0"/>
    <m/>
    <m/>
    <m/>
    <m/>
    <m/>
    <m/>
    <m/>
    <m/>
    <n v="0"/>
    <n v="0"/>
    <n v="0"/>
    <n v="0"/>
    <n v="0"/>
    <n v="0"/>
    <n v="0"/>
    <n v="0"/>
    <n v="0"/>
    <n v="1"/>
    <x v="0"/>
    <n v="0"/>
    <n v="0"/>
    <n v="0.33333333333333331"/>
    <n v="0.33333333333333331"/>
    <n v="0.33333333333333331"/>
    <n v="0"/>
    <n v="0"/>
    <x v="1"/>
    <n v="0"/>
    <n v="0"/>
    <n v="0"/>
    <n v="0"/>
    <n v="0"/>
    <x v="17"/>
    <m/>
    <x v="1"/>
    <x v="5"/>
    <x v="0"/>
  </r>
  <r>
    <s v="16/4231/FUL"/>
    <x v="1"/>
    <x v="0"/>
    <s v="202 Upper Richmond Road West_x000d_East Sheen_x000d_London_x000d_SW14 8AN_x000d_"/>
    <s v="Alterations with dormer extensions to existing first floor dwelling, conversion into 3 no. apartments incorporating a loft conversion."/>
    <m/>
    <d v="2018-07-14T00:00:00"/>
    <x v="1"/>
    <x v="0"/>
    <m/>
    <x v="0"/>
    <n v="520691"/>
    <n v="175442"/>
    <m/>
    <m/>
    <n v="1"/>
    <m/>
    <m/>
    <m/>
    <m/>
    <m/>
    <n v="1"/>
    <m/>
    <n v="1"/>
    <n v="2"/>
    <m/>
    <m/>
    <m/>
    <m/>
    <m/>
    <n v="3"/>
    <n v="0"/>
    <n v="1"/>
    <n v="1"/>
    <n v="0"/>
    <n v="0"/>
    <n v="0"/>
    <n v="0"/>
    <n v="0"/>
    <n v="2"/>
    <x v="0"/>
    <n v="0"/>
    <n v="2"/>
    <n v="0"/>
    <n v="0"/>
    <n v="0"/>
    <n v="0"/>
    <n v="0"/>
    <x v="0"/>
    <n v="0"/>
    <n v="0"/>
    <n v="0"/>
    <n v="0"/>
    <n v="0"/>
    <x v="13"/>
    <m/>
    <x v="1"/>
    <x v="3"/>
    <x v="0"/>
  </r>
  <r>
    <s v="16/4384/FUL"/>
    <x v="2"/>
    <x v="0"/>
    <s v="Land Junction Of North Worple Way And Wrights Walk Rear Of_x000d_31 Alder Road_x000d_Mortlake_x000d_London_x000d__x000d_"/>
    <s v="Demolition of the existing garage and erection of a new partially sunken one-bedroom, single-storey dwelling, and provision of a new boundary wall and entrance gate."/>
    <m/>
    <m/>
    <x v="2"/>
    <x v="0"/>
    <m/>
    <x v="0"/>
    <n v="520624"/>
    <n v="175780"/>
    <m/>
    <m/>
    <m/>
    <m/>
    <m/>
    <m/>
    <m/>
    <m/>
    <n v="0"/>
    <m/>
    <n v="1"/>
    <m/>
    <m/>
    <m/>
    <m/>
    <m/>
    <m/>
    <n v="1"/>
    <n v="0"/>
    <n v="1"/>
    <n v="0"/>
    <n v="0"/>
    <n v="0"/>
    <n v="0"/>
    <n v="0"/>
    <n v="0"/>
    <n v="1"/>
    <x v="0"/>
    <n v="0"/>
    <n v="0"/>
    <n v="0.33333333333333331"/>
    <n v="0.33333333333333331"/>
    <n v="0.33333333333333331"/>
    <n v="0"/>
    <n v="0"/>
    <x v="1"/>
    <n v="0"/>
    <n v="0"/>
    <n v="0"/>
    <n v="0"/>
    <n v="0"/>
    <x v="16"/>
    <m/>
    <x v="1"/>
    <x v="0"/>
    <x v="0"/>
  </r>
  <r>
    <s v="16/4405/FUL"/>
    <x v="2"/>
    <x v="0"/>
    <s v="46 Sixth Cross Road_x000d_Twickenham_x000d_TW2 5PB_x000d_"/>
    <s v="Demolition of an existing 3 bedroom bungalow and erection of a new 4 bedroom two storey dwelling (including loft accommodation) with associated landscaping works)."/>
    <d v="2017-09-01T00:00:00"/>
    <m/>
    <x v="1"/>
    <x v="0"/>
    <m/>
    <x v="0"/>
    <n v="514468"/>
    <n v="172144"/>
    <m/>
    <m/>
    <m/>
    <n v="1"/>
    <m/>
    <m/>
    <m/>
    <m/>
    <n v="1"/>
    <m/>
    <m/>
    <m/>
    <m/>
    <n v="1"/>
    <m/>
    <m/>
    <m/>
    <n v="1"/>
    <n v="0"/>
    <n v="0"/>
    <n v="0"/>
    <n v="-1"/>
    <n v="1"/>
    <n v="0"/>
    <n v="0"/>
    <n v="0"/>
    <n v="0"/>
    <x v="0"/>
    <n v="0"/>
    <n v="0"/>
    <n v="0"/>
    <n v="0"/>
    <n v="0"/>
    <n v="0"/>
    <n v="0"/>
    <x v="0"/>
    <n v="0"/>
    <n v="0"/>
    <n v="0"/>
    <n v="0"/>
    <n v="0"/>
    <x v="3"/>
    <m/>
    <x v="1"/>
    <x v="0"/>
    <x v="0"/>
  </r>
  <r>
    <s v="16/4491/FUL"/>
    <x v="3"/>
    <x v="0"/>
    <s v="24 The Causeway_x000d_Teddington_x000d_TW11 0HE"/>
    <s v="Roof extension to facilitate the creation of 1 no. 1 bed flat.  Formalisation of existing rear parking area to provide 2 no. parking spaces, cycle and refuse store."/>
    <d v="2017-05-01T00:00:00"/>
    <d v="2017-11-06T00:00:00"/>
    <x v="0"/>
    <x v="0"/>
    <m/>
    <x v="0"/>
    <n v="515839"/>
    <n v="170938"/>
    <m/>
    <m/>
    <m/>
    <m/>
    <m/>
    <m/>
    <m/>
    <m/>
    <n v="0"/>
    <m/>
    <n v="1"/>
    <m/>
    <m/>
    <m/>
    <m/>
    <m/>
    <m/>
    <n v="1"/>
    <n v="0"/>
    <n v="1"/>
    <n v="0"/>
    <n v="0"/>
    <n v="0"/>
    <n v="0"/>
    <n v="0"/>
    <n v="0"/>
    <n v="1"/>
    <x v="0"/>
    <n v="1"/>
    <n v="0"/>
    <n v="0"/>
    <n v="0"/>
    <n v="0"/>
    <n v="0"/>
    <n v="0"/>
    <x v="0"/>
    <n v="0"/>
    <n v="0"/>
    <n v="0"/>
    <n v="0"/>
    <n v="0"/>
    <x v="6"/>
    <m/>
    <x v="1"/>
    <x v="2"/>
    <x v="0"/>
  </r>
  <r>
    <s v="16/4587/FUL"/>
    <x v="0"/>
    <x v="0"/>
    <s v="24 Christchurch Road_x000d_East Sheen_x000d_London_x000d_SW14 7AA"/>
    <s v="Proposed conversion of garden studio to one person residential studio incorporating the extension of depth and height of existing garden studio in order to create a first floor level, with installation of a rooflight to the eastern roofslope and a ro"/>
    <m/>
    <m/>
    <x v="2"/>
    <x v="0"/>
    <m/>
    <x v="0"/>
    <n v="520283"/>
    <n v="175017"/>
    <m/>
    <m/>
    <m/>
    <m/>
    <m/>
    <m/>
    <m/>
    <m/>
    <n v="0"/>
    <m/>
    <n v="1"/>
    <m/>
    <m/>
    <m/>
    <m/>
    <m/>
    <m/>
    <n v="1"/>
    <n v="0"/>
    <n v="1"/>
    <n v="0"/>
    <n v="0"/>
    <n v="0"/>
    <n v="0"/>
    <n v="0"/>
    <n v="0"/>
    <n v="1"/>
    <x v="0"/>
    <n v="0"/>
    <n v="0"/>
    <n v="0.33333333333333331"/>
    <n v="0.33333333333333331"/>
    <n v="0.33333333333333331"/>
    <n v="0"/>
    <n v="0"/>
    <x v="1"/>
    <n v="0"/>
    <n v="0"/>
    <n v="0"/>
    <n v="0"/>
    <n v="0"/>
    <x v="13"/>
    <m/>
    <x v="1"/>
    <x v="0"/>
    <x v="0"/>
  </r>
  <r>
    <s v="16/4590/FUL"/>
    <x v="2"/>
    <x v="0"/>
    <s v="2A Suffolk Road_x000d_Barnes_x000d_London_x000d_SW13 9PH_x000d_"/>
    <s v="Demolition of existing property and the construction of a new 4 bed house with basement with associated landscaping (bin and bike store)."/>
    <d v="2017-05-15T00:00:00"/>
    <d v="2018-07-02T00:00:00"/>
    <x v="1"/>
    <x v="0"/>
    <m/>
    <x v="0"/>
    <n v="522330"/>
    <n v="177038"/>
    <m/>
    <m/>
    <n v="2"/>
    <m/>
    <m/>
    <m/>
    <m/>
    <m/>
    <n v="2"/>
    <m/>
    <m/>
    <m/>
    <m/>
    <n v="1"/>
    <m/>
    <m/>
    <m/>
    <n v="1"/>
    <n v="0"/>
    <n v="0"/>
    <n v="-2"/>
    <n v="0"/>
    <n v="1"/>
    <n v="0"/>
    <n v="0"/>
    <n v="0"/>
    <n v="-1"/>
    <x v="0"/>
    <n v="0"/>
    <n v="-1"/>
    <n v="0"/>
    <n v="0"/>
    <n v="0"/>
    <n v="0"/>
    <n v="0"/>
    <x v="0"/>
    <n v="0"/>
    <n v="0"/>
    <n v="0"/>
    <n v="0"/>
    <n v="0"/>
    <x v="5"/>
    <m/>
    <x v="1"/>
    <x v="0"/>
    <x v="0"/>
  </r>
  <r>
    <s v="16/4635/FUL"/>
    <x v="2"/>
    <x v="0"/>
    <s v="Land Rear Of 12 To 36_x000d_Vincam Close_x000d_Twickenham_x000d__x000d_"/>
    <s v="Construction of a three bedroom single storey dwelling with associated hard and soft landscaping, parking and access road (bollard lit)"/>
    <m/>
    <m/>
    <x v="2"/>
    <x v="0"/>
    <m/>
    <x v="0"/>
    <n v="513432"/>
    <n v="173849"/>
    <m/>
    <m/>
    <m/>
    <m/>
    <m/>
    <m/>
    <m/>
    <m/>
    <n v="0"/>
    <m/>
    <m/>
    <m/>
    <n v="1"/>
    <m/>
    <m/>
    <m/>
    <m/>
    <n v="1"/>
    <n v="0"/>
    <n v="0"/>
    <n v="0"/>
    <n v="1"/>
    <n v="0"/>
    <n v="0"/>
    <n v="0"/>
    <n v="0"/>
    <n v="1"/>
    <x v="0"/>
    <n v="0"/>
    <n v="0"/>
    <n v="0.33333333333333331"/>
    <n v="0.33333333333333331"/>
    <n v="0.33333333333333331"/>
    <n v="0"/>
    <n v="0"/>
    <x v="1"/>
    <n v="0"/>
    <n v="0"/>
    <n v="0"/>
    <n v="0"/>
    <n v="0"/>
    <x v="17"/>
    <m/>
    <x v="1"/>
    <x v="0"/>
    <x v="0"/>
  </r>
  <r>
    <s v="16/4669/FUL"/>
    <x v="0"/>
    <x v="0"/>
    <s v="42 George Street_x000d_Richmond_x000d_TW9 1HJ"/>
    <s v="Change of use of first and second floors from A1 ancillary to C3 residential to create 1 No. Studio apartment and 1 No. 2-bedroom apartment. First floor rear extension and alterations to fenestration."/>
    <m/>
    <d v="2018-04-18T00:00:00"/>
    <x v="1"/>
    <x v="0"/>
    <m/>
    <x v="0"/>
    <n v="517929"/>
    <n v="174954"/>
    <m/>
    <m/>
    <m/>
    <m/>
    <m/>
    <m/>
    <m/>
    <m/>
    <n v="0"/>
    <m/>
    <n v="1"/>
    <n v="1"/>
    <m/>
    <m/>
    <m/>
    <m/>
    <m/>
    <n v="2"/>
    <n v="0"/>
    <n v="1"/>
    <n v="1"/>
    <n v="0"/>
    <n v="0"/>
    <n v="0"/>
    <n v="0"/>
    <n v="0"/>
    <n v="2"/>
    <x v="0"/>
    <n v="0"/>
    <n v="2"/>
    <n v="0"/>
    <n v="0"/>
    <n v="0"/>
    <n v="0"/>
    <n v="0"/>
    <x v="0"/>
    <n v="0"/>
    <n v="0"/>
    <n v="0"/>
    <n v="0"/>
    <n v="0"/>
    <x v="12"/>
    <m/>
    <x v="1"/>
    <x v="4"/>
    <x v="0"/>
  </r>
  <r>
    <s v="16/4753/FUL"/>
    <x v="2"/>
    <x v="0"/>
    <s v="1 Royal Parade_x000d_Kew_x000d_Richmond_x000d_TW9 3QD_x000d_"/>
    <s v="Retrospective application for the variation to approved schemes 09/0110/FUL &amp; 14/2004/VRC comprising internal alterations to create  2 No. x one bedroom flats in addition to external alterations (AMENDED DESCRIPTION)"/>
    <d v="2015-03-13T00:00:00"/>
    <d v="2017-08-07T00:00:00"/>
    <x v="0"/>
    <x v="0"/>
    <m/>
    <x v="0"/>
    <n v="519097"/>
    <n v="176858"/>
    <m/>
    <m/>
    <m/>
    <m/>
    <m/>
    <m/>
    <m/>
    <m/>
    <n v="0"/>
    <m/>
    <n v="2"/>
    <m/>
    <m/>
    <m/>
    <m/>
    <m/>
    <m/>
    <n v="2"/>
    <n v="0"/>
    <n v="2"/>
    <n v="0"/>
    <n v="0"/>
    <n v="0"/>
    <n v="0"/>
    <n v="0"/>
    <n v="0"/>
    <n v="2"/>
    <x v="0"/>
    <n v="2"/>
    <n v="0"/>
    <n v="0"/>
    <n v="0"/>
    <n v="0"/>
    <n v="0"/>
    <n v="0"/>
    <x v="0"/>
    <n v="0"/>
    <n v="0"/>
    <n v="0"/>
    <n v="0"/>
    <n v="0"/>
    <x v="15"/>
    <m/>
    <x v="16"/>
    <x v="0"/>
    <x v="0"/>
  </r>
  <r>
    <s v="16/4772/GPD15"/>
    <x v="0"/>
    <x v="1"/>
    <s v="52 - 64 Heath Road_x000d_Twickenham_x000d__x000d_"/>
    <s v="Change of use of first floor from B1 office use to C3 residential use comprising 9 units (8 x 1 bed and 1 x 2 bed flats)"/>
    <m/>
    <m/>
    <x v="2"/>
    <x v="0"/>
    <n v="9"/>
    <x v="0"/>
    <n v="515974"/>
    <n v="173142"/>
    <m/>
    <m/>
    <m/>
    <m/>
    <m/>
    <m/>
    <m/>
    <m/>
    <n v="0"/>
    <m/>
    <m/>
    <m/>
    <m/>
    <m/>
    <m/>
    <m/>
    <m/>
    <n v="0"/>
    <n v="0"/>
    <n v="0"/>
    <n v="0"/>
    <n v="0"/>
    <n v="0"/>
    <n v="0"/>
    <n v="0"/>
    <n v="0"/>
    <n v="9"/>
    <x v="0"/>
    <n v="0"/>
    <n v="4.5"/>
    <n v="4.5"/>
    <n v="0"/>
    <n v="0"/>
    <n v="0"/>
    <n v="0"/>
    <x v="1"/>
    <n v="0"/>
    <n v="0"/>
    <n v="0"/>
    <n v="0"/>
    <n v="0"/>
    <x v="11"/>
    <m/>
    <x v="1"/>
    <x v="1"/>
    <x v="0"/>
  </r>
  <r>
    <s v="16/4794/FUL"/>
    <x v="3"/>
    <x v="0"/>
    <s v="Boatrace House_x000d_63 Mortlake High Street_x000d_Mortlake_x000d_London_x000d__x000d_"/>
    <s v="Erection of one additional storey to provide two residential units and alterations to the elevations of the building"/>
    <d v="2018-03-01T00:00:00"/>
    <m/>
    <x v="1"/>
    <x v="0"/>
    <m/>
    <x v="0"/>
    <n v="520696"/>
    <n v="175985"/>
    <m/>
    <m/>
    <m/>
    <m/>
    <m/>
    <m/>
    <m/>
    <m/>
    <n v="0"/>
    <m/>
    <m/>
    <n v="2"/>
    <m/>
    <m/>
    <m/>
    <m/>
    <m/>
    <n v="2"/>
    <n v="0"/>
    <n v="0"/>
    <n v="2"/>
    <n v="0"/>
    <n v="0"/>
    <n v="0"/>
    <n v="0"/>
    <n v="0"/>
    <n v="2"/>
    <x v="0"/>
    <n v="0"/>
    <n v="0"/>
    <n v="0.66666666666666663"/>
    <n v="0.66666666666666663"/>
    <n v="0.66666666666666663"/>
    <n v="0"/>
    <n v="0"/>
    <x v="1"/>
    <n v="0"/>
    <n v="0"/>
    <n v="0"/>
    <n v="0"/>
    <n v="0"/>
    <x v="16"/>
    <m/>
    <x v="18"/>
    <x v="0"/>
    <x v="0"/>
  </r>
  <r>
    <s v="16/4798/FUL"/>
    <x v="2"/>
    <x v="0"/>
    <s v="19 Stanley Road_x000d_East Sheen_x000d_London_x000d_SW14 7EB_x000d_"/>
    <s v="Demolition of existing dwelling and the construction of a 2.5/3-storey dwelling with basement including front and rear light well with walk-over covering. Additional construction of car port/storage building to rear of site including vehicular footwa"/>
    <d v="2017-11-01T00:00:00"/>
    <m/>
    <x v="1"/>
    <x v="0"/>
    <m/>
    <x v="0"/>
    <n v="519759"/>
    <n v="175240"/>
    <m/>
    <m/>
    <m/>
    <m/>
    <n v="1"/>
    <m/>
    <m/>
    <m/>
    <n v="1"/>
    <m/>
    <m/>
    <m/>
    <m/>
    <n v="1"/>
    <m/>
    <m/>
    <m/>
    <n v="1"/>
    <n v="0"/>
    <n v="0"/>
    <n v="0"/>
    <n v="0"/>
    <n v="0"/>
    <n v="0"/>
    <n v="0"/>
    <n v="0"/>
    <n v="0"/>
    <x v="0"/>
    <n v="0"/>
    <n v="0"/>
    <n v="0"/>
    <n v="0"/>
    <n v="0"/>
    <n v="0"/>
    <n v="0"/>
    <x v="0"/>
    <n v="0"/>
    <n v="0"/>
    <n v="0"/>
    <n v="0"/>
    <n v="0"/>
    <x v="13"/>
    <m/>
    <x v="1"/>
    <x v="0"/>
    <x v="0"/>
  </r>
  <r>
    <s v="16/4837/GPD15"/>
    <x v="0"/>
    <x v="1"/>
    <s v="123 Station Road_x000d_Hampton_x000d_TW12 2AL_x000d_"/>
    <s v="Change of use of the rear offices at 123 Station Road from office use (class B1a) to residential (class C3) to provide 1 no. 4 bed dwellinghouse"/>
    <m/>
    <m/>
    <x v="2"/>
    <x v="0"/>
    <n v="1"/>
    <x v="0"/>
    <n v="513415"/>
    <n v="169760"/>
    <m/>
    <m/>
    <m/>
    <m/>
    <m/>
    <m/>
    <m/>
    <m/>
    <n v="0"/>
    <m/>
    <m/>
    <m/>
    <m/>
    <m/>
    <m/>
    <m/>
    <m/>
    <n v="0"/>
    <n v="0"/>
    <n v="0"/>
    <n v="0"/>
    <n v="0"/>
    <n v="0"/>
    <n v="0"/>
    <n v="0"/>
    <n v="0"/>
    <n v="1"/>
    <x v="0"/>
    <n v="0"/>
    <n v="0"/>
    <n v="0.33333333333333331"/>
    <n v="0.33333333333333331"/>
    <n v="0.33333333333333331"/>
    <n v="0"/>
    <n v="0"/>
    <x v="1"/>
    <n v="0"/>
    <n v="0"/>
    <n v="0"/>
    <n v="0"/>
    <n v="0"/>
    <x v="0"/>
    <m/>
    <x v="17"/>
    <x v="0"/>
    <x v="0"/>
  </r>
  <r>
    <s v="16/4894/ES191"/>
    <x v="0"/>
    <x v="0"/>
    <s v="6 North Road_x000d_Kew_x000d_TW9 4HA_x000d_"/>
    <s v="Establish use as 2 no. residential dwellings."/>
    <d v="2017-05-26T00:00:00"/>
    <d v="2017-05-26T00:00:00"/>
    <x v="0"/>
    <x v="0"/>
    <m/>
    <x v="0"/>
    <n v="519066"/>
    <n v="175770"/>
    <m/>
    <m/>
    <m/>
    <m/>
    <m/>
    <m/>
    <m/>
    <m/>
    <n v="0"/>
    <m/>
    <n v="2"/>
    <m/>
    <m/>
    <m/>
    <m/>
    <m/>
    <m/>
    <n v="2"/>
    <n v="0"/>
    <n v="2"/>
    <n v="0"/>
    <n v="0"/>
    <n v="0"/>
    <n v="0"/>
    <n v="0"/>
    <n v="0"/>
    <n v="2"/>
    <x v="0"/>
    <n v="2"/>
    <n v="0"/>
    <n v="0"/>
    <n v="0"/>
    <n v="0"/>
    <n v="0"/>
    <n v="0"/>
    <x v="0"/>
    <n v="0"/>
    <n v="0"/>
    <n v="0"/>
    <n v="0"/>
    <n v="0"/>
    <x v="15"/>
    <m/>
    <x v="1"/>
    <x v="0"/>
    <x v="0"/>
  </r>
  <r>
    <s v="16/4932/GPD15"/>
    <x v="0"/>
    <x v="1"/>
    <s v="1 Mount Mews_x000d_Hampton_x000d_TW12 2SH_x000d_"/>
    <s v="Change of use from B1( office use) to C3 (residential - 2 x 2 bed self contained flats)"/>
    <m/>
    <m/>
    <x v="2"/>
    <x v="0"/>
    <n v="2"/>
    <x v="0"/>
    <n v="513973"/>
    <n v="169575"/>
    <m/>
    <m/>
    <m/>
    <m/>
    <m/>
    <m/>
    <m/>
    <m/>
    <n v="0"/>
    <m/>
    <m/>
    <m/>
    <m/>
    <m/>
    <m/>
    <m/>
    <m/>
    <n v="0"/>
    <n v="0"/>
    <n v="0"/>
    <n v="0"/>
    <n v="0"/>
    <n v="0"/>
    <n v="0"/>
    <n v="0"/>
    <n v="0"/>
    <n v="2"/>
    <x v="0"/>
    <n v="0"/>
    <n v="0"/>
    <n v="0.66666666666666663"/>
    <n v="0.66666666666666663"/>
    <n v="0.66666666666666663"/>
    <n v="0"/>
    <n v="0"/>
    <x v="1"/>
    <n v="0"/>
    <n v="0"/>
    <n v="0"/>
    <n v="0"/>
    <n v="0"/>
    <x v="0"/>
    <m/>
    <x v="4"/>
    <x v="0"/>
    <x v="0"/>
  </r>
  <r>
    <s v="17/0164/GPD15"/>
    <x v="0"/>
    <x v="1"/>
    <s v="Ground Floor_x000d_101 Holly Road_x000d_Twickenham_x000d_TW1 4HQ_x000d_"/>
    <s v="Change of use of ground floor officer from B1(a) (Office) to C3 (residential) use to provide 1 no. 1 bed dwelling unit"/>
    <m/>
    <m/>
    <x v="2"/>
    <x v="0"/>
    <n v="1"/>
    <x v="0"/>
    <n v="516177"/>
    <n v="173221"/>
    <m/>
    <m/>
    <m/>
    <m/>
    <m/>
    <m/>
    <m/>
    <m/>
    <n v="0"/>
    <m/>
    <m/>
    <m/>
    <m/>
    <m/>
    <m/>
    <m/>
    <m/>
    <n v="0"/>
    <n v="0"/>
    <n v="0"/>
    <n v="0"/>
    <n v="0"/>
    <n v="0"/>
    <n v="0"/>
    <n v="0"/>
    <n v="0"/>
    <n v="1"/>
    <x v="0"/>
    <n v="0"/>
    <n v="0"/>
    <n v="0.33333333333333331"/>
    <n v="0.33333333333333331"/>
    <n v="0.33333333333333331"/>
    <n v="0"/>
    <n v="0"/>
    <x v="1"/>
    <n v="0"/>
    <n v="0"/>
    <n v="0"/>
    <n v="0"/>
    <n v="0"/>
    <x v="11"/>
    <m/>
    <x v="1"/>
    <x v="1"/>
    <x v="0"/>
  </r>
  <r>
    <s v="17/0220/GPD15"/>
    <x v="0"/>
    <x v="1"/>
    <s v="5 King Edward Mews_x000d_Barnes_x000d_London_x000d_SW13 9HD_x000d_"/>
    <s v="Change of use of ground floor office (use class B1(a)) to residential dwelling (use class C3)."/>
    <d v="2016-02-01T00:00:00"/>
    <m/>
    <x v="1"/>
    <x v="0"/>
    <n v="1"/>
    <x v="0"/>
    <n v="522197"/>
    <n v="176636"/>
    <m/>
    <m/>
    <m/>
    <m/>
    <m/>
    <m/>
    <m/>
    <m/>
    <n v="0"/>
    <m/>
    <n v="1"/>
    <m/>
    <m/>
    <m/>
    <m/>
    <m/>
    <m/>
    <n v="1"/>
    <n v="0"/>
    <n v="1"/>
    <n v="0"/>
    <n v="0"/>
    <n v="0"/>
    <n v="0"/>
    <n v="0"/>
    <n v="0"/>
    <n v="1"/>
    <x v="0"/>
    <n v="0"/>
    <n v="0"/>
    <n v="0.33333333333333331"/>
    <n v="0.33333333333333331"/>
    <n v="0.33333333333333331"/>
    <n v="0"/>
    <n v="0"/>
    <x v="1"/>
    <n v="0"/>
    <n v="0"/>
    <n v="0"/>
    <n v="0"/>
    <n v="0"/>
    <x v="5"/>
    <m/>
    <x v="1"/>
    <x v="0"/>
    <x v="0"/>
  </r>
  <r>
    <s v="17/0259/FUL"/>
    <x v="0"/>
    <x v="0"/>
    <s v="2 Queens Road_x000d_East Sheen_x000d_London_x000d_SW14 8PJ"/>
    <s v="Demolition of building and erection of new dwelling with basement."/>
    <d v="2018-04-01T00:00:00"/>
    <m/>
    <x v="2"/>
    <x v="0"/>
    <m/>
    <x v="0"/>
    <n v="520956"/>
    <n v="175694"/>
    <m/>
    <n v="1"/>
    <m/>
    <m/>
    <m/>
    <m/>
    <m/>
    <m/>
    <n v="1"/>
    <m/>
    <m/>
    <m/>
    <m/>
    <m/>
    <n v="1"/>
    <m/>
    <m/>
    <n v="1"/>
    <n v="0"/>
    <n v="-1"/>
    <n v="0"/>
    <n v="0"/>
    <n v="0"/>
    <n v="1"/>
    <n v="0"/>
    <n v="0"/>
    <n v="0"/>
    <x v="0"/>
    <n v="0"/>
    <n v="0"/>
    <n v="0"/>
    <n v="0"/>
    <n v="0"/>
    <n v="0"/>
    <n v="0"/>
    <x v="0"/>
    <n v="0"/>
    <n v="0"/>
    <n v="0"/>
    <n v="0"/>
    <n v="0"/>
    <x v="13"/>
    <m/>
    <x v="1"/>
    <x v="0"/>
    <x v="0"/>
  </r>
  <r>
    <s v="17/0323/FUL"/>
    <x v="2"/>
    <x v="0"/>
    <s v="Courtyard Apartments_x000d_70B Hampton Road_x000d_Teddington_x000d__x000d_"/>
    <s v="Erection of a three-storey building to provide  4 two-bedroom residential units (Class C3) separate refuse facilities and altered parking layout."/>
    <m/>
    <m/>
    <x v="2"/>
    <x v="0"/>
    <m/>
    <x v="0"/>
    <n v="514687"/>
    <n v="171290"/>
    <m/>
    <m/>
    <m/>
    <m/>
    <m/>
    <m/>
    <m/>
    <m/>
    <n v="0"/>
    <m/>
    <m/>
    <n v="4"/>
    <m/>
    <m/>
    <m/>
    <m/>
    <m/>
    <n v="4"/>
    <n v="0"/>
    <n v="0"/>
    <n v="4"/>
    <n v="0"/>
    <n v="0"/>
    <n v="0"/>
    <n v="0"/>
    <n v="0"/>
    <n v="4"/>
    <x v="0"/>
    <n v="0"/>
    <n v="0"/>
    <n v="1.3333333333333333"/>
    <n v="1.3333333333333333"/>
    <n v="1.3333333333333333"/>
    <n v="0"/>
    <n v="0"/>
    <x v="1"/>
    <n v="0"/>
    <n v="0"/>
    <n v="0"/>
    <n v="0"/>
    <n v="0"/>
    <x v="9"/>
    <m/>
    <x v="1"/>
    <x v="0"/>
    <x v="0"/>
  </r>
  <r>
    <s v="17/0330/FUL"/>
    <x v="2"/>
    <x v="0"/>
    <s v="58 Munster Road_x000d_Teddington_x000d_TW11 9LL"/>
    <s v="1 no. 2 storey 6-bedroom dwellinghouse with rooms in the roof and 1 no. one storey with basement 5-bedroom dwelling house (following demolition of existing dwelling at No.58 Munster Road), and associated refuse/recycling store, cycle parking and park"/>
    <m/>
    <m/>
    <x v="2"/>
    <x v="0"/>
    <m/>
    <x v="0"/>
    <n v="517123"/>
    <n v="170663"/>
    <m/>
    <m/>
    <m/>
    <m/>
    <n v="1"/>
    <m/>
    <m/>
    <m/>
    <n v="1"/>
    <m/>
    <m/>
    <m/>
    <m/>
    <m/>
    <n v="1"/>
    <n v="1"/>
    <m/>
    <n v="2"/>
    <n v="0"/>
    <n v="0"/>
    <n v="0"/>
    <n v="0"/>
    <n v="-1"/>
    <n v="1"/>
    <n v="1"/>
    <n v="0"/>
    <n v="1"/>
    <x v="0"/>
    <n v="0"/>
    <n v="0"/>
    <n v="0.33333333333333331"/>
    <n v="0.33333333333333331"/>
    <n v="0.33333333333333331"/>
    <n v="0"/>
    <n v="0"/>
    <x v="1"/>
    <n v="0"/>
    <n v="0"/>
    <n v="0"/>
    <n v="0"/>
    <n v="0"/>
    <x v="10"/>
    <m/>
    <x v="1"/>
    <x v="0"/>
    <x v="0"/>
  </r>
  <r>
    <s v="17/0341/GPD13"/>
    <x v="0"/>
    <x v="1"/>
    <s v="Teddington Garden Centre_x000d_Station Road_x000d_Teddington_x000d_TW11 9AA_x000d_"/>
    <s v="Change of use from retail (Use Class A1) to 1 residential unit (Use Class C3) with associated cycle and refuse provision."/>
    <m/>
    <m/>
    <x v="2"/>
    <x v="0"/>
    <n v="1"/>
    <x v="0"/>
    <n v="516015"/>
    <n v="170858"/>
    <m/>
    <m/>
    <m/>
    <m/>
    <m/>
    <m/>
    <m/>
    <m/>
    <n v="0"/>
    <m/>
    <m/>
    <m/>
    <n v="1"/>
    <m/>
    <m/>
    <m/>
    <m/>
    <n v="1"/>
    <n v="0"/>
    <n v="0"/>
    <n v="0"/>
    <n v="1"/>
    <n v="0"/>
    <n v="0"/>
    <n v="0"/>
    <n v="0"/>
    <n v="1"/>
    <x v="0"/>
    <n v="0"/>
    <n v="0"/>
    <n v="0.33333333333333331"/>
    <n v="0.33333333333333331"/>
    <n v="0.33333333333333331"/>
    <n v="0"/>
    <n v="0"/>
    <x v="1"/>
    <n v="0"/>
    <n v="0"/>
    <n v="0"/>
    <n v="0"/>
    <n v="0"/>
    <x v="6"/>
    <m/>
    <x v="1"/>
    <x v="2"/>
    <x v="0"/>
  </r>
  <r>
    <s v="17/0346/FUL"/>
    <x v="1"/>
    <x v="0"/>
    <s v="49 Manor Road_x000d_Richmond_x000d_TW9 1YA"/>
    <s v="Subdivision of house (C3) to form 2 no. 2-bed flats (C3), ground floor infill side extension, to the rear of property, with windows to north elevation and hip to gable roof extension, rear facing dormer, including 2 No. front facing rooflights, follo"/>
    <d v="2017-11-01T00:00:00"/>
    <m/>
    <x v="1"/>
    <x v="0"/>
    <m/>
    <x v="0"/>
    <n v="519014"/>
    <n v="175279"/>
    <m/>
    <m/>
    <m/>
    <m/>
    <n v="1"/>
    <m/>
    <m/>
    <m/>
    <n v="1"/>
    <m/>
    <m/>
    <n v="2"/>
    <m/>
    <m/>
    <m/>
    <m/>
    <m/>
    <n v="2"/>
    <n v="0"/>
    <n v="0"/>
    <n v="2"/>
    <n v="0"/>
    <n v="-1"/>
    <n v="0"/>
    <n v="0"/>
    <n v="0"/>
    <n v="1"/>
    <x v="0"/>
    <n v="0"/>
    <n v="0"/>
    <n v="0.33333333333333331"/>
    <n v="0.33333333333333331"/>
    <n v="0.33333333333333331"/>
    <n v="0"/>
    <n v="0"/>
    <x v="1"/>
    <n v="0"/>
    <n v="0"/>
    <n v="0"/>
    <n v="0"/>
    <n v="0"/>
    <x v="8"/>
    <m/>
    <x v="1"/>
    <x v="0"/>
    <x v="0"/>
  </r>
  <r>
    <s v="17/0396/FUL"/>
    <x v="2"/>
    <x v="0"/>
    <s v="Garage Site_x000d_Craig Road_x000d_Ham_x000d__x000d_"/>
    <s v="Demolition of existing garages and creation of 3 x 1bed 2person flats and 1 x 2bed 3-person bungalow with associated parking and landscaping."/>
    <m/>
    <m/>
    <x v="2"/>
    <x v="1"/>
    <m/>
    <x v="0"/>
    <n v="517438"/>
    <n v="171815"/>
    <m/>
    <m/>
    <m/>
    <m/>
    <m/>
    <m/>
    <m/>
    <m/>
    <n v="0"/>
    <m/>
    <n v="3"/>
    <n v="1"/>
    <m/>
    <m/>
    <m/>
    <m/>
    <m/>
    <n v="4"/>
    <n v="0"/>
    <n v="3"/>
    <n v="1"/>
    <n v="0"/>
    <n v="0"/>
    <n v="0"/>
    <n v="0"/>
    <n v="0"/>
    <n v="4"/>
    <x v="0"/>
    <n v="0"/>
    <n v="0"/>
    <n v="1.3333333333333333"/>
    <n v="1.3333333333333333"/>
    <n v="1.3333333333333333"/>
    <n v="0"/>
    <n v="0"/>
    <x v="1"/>
    <n v="0"/>
    <n v="0"/>
    <n v="0"/>
    <n v="0"/>
    <n v="0"/>
    <x v="2"/>
    <m/>
    <x v="1"/>
    <x v="0"/>
    <x v="0"/>
  </r>
  <r>
    <s v="17/0460/FUL"/>
    <x v="1"/>
    <x v="0"/>
    <s v="45 Castelnau_x000d_Barnes_x000d_London_x000d_SW13 9RT"/>
    <s v="Reversion of 4no. flats to a single family dwellinghouse."/>
    <m/>
    <m/>
    <x v="2"/>
    <x v="0"/>
    <m/>
    <x v="0"/>
    <n v="522418"/>
    <n v="176934"/>
    <m/>
    <n v="3"/>
    <m/>
    <m/>
    <m/>
    <n v="1"/>
    <m/>
    <m/>
    <n v="4"/>
    <m/>
    <m/>
    <m/>
    <m/>
    <m/>
    <m/>
    <m/>
    <n v="1"/>
    <n v="1"/>
    <n v="0"/>
    <n v="-3"/>
    <n v="0"/>
    <n v="0"/>
    <n v="0"/>
    <n v="-1"/>
    <n v="0"/>
    <n v="1"/>
    <n v="-3"/>
    <x v="0"/>
    <n v="0"/>
    <n v="0"/>
    <n v="-1"/>
    <n v="-1"/>
    <n v="-1"/>
    <n v="0"/>
    <n v="0"/>
    <x v="1"/>
    <n v="0"/>
    <n v="0"/>
    <n v="0"/>
    <n v="0"/>
    <n v="0"/>
    <x v="5"/>
    <m/>
    <x v="1"/>
    <x v="0"/>
    <x v="0"/>
  </r>
  <r>
    <s v="17/0600/FUL"/>
    <x v="0"/>
    <x v="0"/>
    <s v="2-4 _x000d_Heath Road_x000d_Twickenham_x000d_TW1 4BZ"/>
    <s v="Change of use from existing open hall (D1) into 2 x residential apartments (C3). _x000d_"/>
    <m/>
    <m/>
    <x v="2"/>
    <x v="0"/>
    <m/>
    <x v="0"/>
    <n v="516126"/>
    <n v="173185"/>
    <m/>
    <m/>
    <m/>
    <m/>
    <m/>
    <m/>
    <m/>
    <m/>
    <n v="0"/>
    <m/>
    <n v="2"/>
    <m/>
    <m/>
    <m/>
    <m/>
    <m/>
    <m/>
    <n v="2"/>
    <n v="0"/>
    <n v="2"/>
    <n v="0"/>
    <n v="0"/>
    <n v="0"/>
    <n v="0"/>
    <n v="0"/>
    <n v="0"/>
    <n v="2"/>
    <x v="0"/>
    <n v="0"/>
    <n v="0"/>
    <n v="0.66666666666666663"/>
    <n v="0.66666666666666663"/>
    <n v="0.66666666666666663"/>
    <n v="0"/>
    <n v="0"/>
    <x v="1"/>
    <n v="0"/>
    <n v="0"/>
    <n v="0"/>
    <n v="0"/>
    <n v="0"/>
    <x v="11"/>
    <m/>
    <x v="1"/>
    <x v="1"/>
    <x v="0"/>
  </r>
  <r>
    <s v="17/0691/FUL"/>
    <x v="0"/>
    <x v="0"/>
    <s v="46 High Street_x000d_Hampton Wick_x000d_Kingston Upon Thames_x000d_KT1 4DB_x000d_"/>
    <s v="Change of use of mixed use A1 (Retail)/C3 (Residential) premises to a ground floor unit providing a D1 use (Osteopathic, Physiotherapy, Massage and Acupuncture Services) and 1No. self contained 1-bedroom flat (C3 - Residential) on the upper levels (e"/>
    <m/>
    <d v="2018-02-01T00:00:00"/>
    <x v="0"/>
    <x v="0"/>
    <m/>
    <x v="0"/>
    <n v="517545"/>
    <n v="169583"/>
    <m/>
    <m/>
    <m/>
    <n v="1"/>
    <m/>
    <m/>
    <m/>
    <m/>
    <n v="1"/>
    <m/>
    <n v="1"/>
    <m/>
    <m/>
    <m/>
    <m/>
    <m/>
    <m/>
    <n v="1"/>
    <n v="0"/>
    <n v="1"/>
    <n v="0"/>
    <n v="-1"/>
    <n v="0"/>
    <n v="0"/>
    <n v="0"/>
    <n v="0"/>
    <n v="0"/>
    <x v="0"/>
    <n v="0"/>
    <n v="0"/>
    <n v="0"/>
    <n v="0"/>
    <n v="0"/>
    <n v="0"/>
    <n v="0"/>
    <x v="0"/>
    <n v="0"/>
    <n v="0"/>
    <n v="0"/>
    <n v="0"/>
    <n v="0"/>
    <x v="10"/>
    <m/>
    <x v="3"/>
    <x v="0"/>
    <x v="0"/>
  </r>
  <r>
    <s v="17/0733/FUL"/>
    <x v="1"/>
    <x v="0"/>
    <s v="26 Colston Road_x000d_East Sheen_x000d_London_x000d_SW14 7PG"/>
    <s v="Alterations incorporating rear dormer, rooflights to front roofslope and external stairs to rear.  Alterations to create a 1-bed flat on the first floor, a 2-bed duplex flat on the second and third floor roof extension. Division of the rear roof terr"/>
    <m/>
    <m/>
    <x v="2"/>
    <x v="0"/>
    <m/>
    <x v="0"/>
    <n v="520325"/>
    <n v="175316"/>
    <m/>
    <m/>
    <m/>
    <n v="1"/>
    <m/>
    <m/>
    <m/>
    <m/>
    <n v="1"/>
    <m/>
    <n v="1"/>
    <n v="1"/>
    <m/>
    <m/>
    <m/>
    <m/>
    <m/>
    <n v="2"/>
    <n v="0"/>
    <n v="1"/>
    <n v="1"/>
    <n v="-1"/>
    <n v="0"/>
    <n v="0"/>
    <n v="0"/>
    <n v="0"/>
    <n v="1"/>
    <x v="0"/>
    <n v="0"/>
    <n v="0"/>
    <n v="0.33333333333333331"/>
    <n v="0.33333333333333331"/>
    <n v="0.33333333333333331"/>
    <n v="0"/>
    <n v="0"/>
    <x v="1"/>
    <n v="0"/>
    <n v="0"/>
    <n v="0"/>
    <n v="0"/>
    <n v="0"/>
    <x v="13"/>
    <m/>
    <x v="1"/>
    <x v="3"/>
    <x v="0"/>
  </r>
  <r>
    <s v="17/0763/GPD15"/>
    <x v="0"/>
    <x v="1"/>
    <s v="2 Archer Mews_x000d_Hampton Hill_x000d_TW12 1RN_x000d_"/>
    <s v="Change of use of B1 offices to C3 residential use (5 no. studio flats)"/>
    <m/>
    <m/>
    <x v="2"/>
    <x v="0"/>
    <n v="5"/>
    <x v="0"/>
    <n v="514279"/>
    <n v="170996"/>
    <m/>
    <m/>
    <m/>
    <m/>
    <m/>
    <m/>
    <m/>
    <m/>
    <n v="0"/>
    <m/>
    <n v="5"/>
    <m/>
    <m/>
    <m/>
    <m/>
    <m/>
    <m/>
    <n v="5"/>
    <n v="0"/>
    <n v="5"/>
    <n v="0"/>
    <n v="0"/>
    <n v="0"/>
    <n v="0"/>
    <n v="0"/>
    <n v="0"/>
    <n v="5"/>
    <x v="0"/>
    <n v="0"/>
    <n v="0"/>
    <n v="1.6666666666666667"/>
    <n v="1.6666666666666667"/>
    <n v="1.6666666666666667"/>
    <n v="0"/>
    <n v="0"/>
    <x v="1"/>
    <n v="0"/>
    <n v="0"/>
    <n v="0"/>
    <n v="0"/>
    <n v="0"/>
    <x v="9"/>
    <m/>
    <x v="5"/>
    <x v="0"/>
    <x v="0"/>
  </r>
  <r>
    <s v="17/0774/GPD16"/>
    <x v="0"/>
    <x v="1"/>
    <s v="2 - 3 Stable Mews_x000d_Twickenham_x000d__x000d_"/>
    <s v="Conversion of existing Coach houses from B8 (Storage) use to C3 (Residential) comprising two x 1 bedroom residential units."/>
    <m/>
    <m/>
    <x v="2"/>
    <x v="0"/>
    <n v="2"/>
    <x v="0"/>
    <n v="515790"/>
    <n v="173166"/>
    <m/>
    <m/>
    <m/>
    <m/>
    <m/>
    <m/>
    <m/>
    <m/>
    <n v="0"/>
    <m/>
    <n v="2"/>
    <m/>
    <m/>
    <m/>
    <m/>
    <m/>
    <m/>
    <n v="2"/>
    <n v="0"/>
    <n v="2"/>
    <n v="0"/>
    <n v="0"/>
    <n v="0"/>
    <n v="0"/>
    <n v="0"/>
    <n v="0"/>
    <n v="2"/>
    <x v="0"/>
    <n v="0"/>
    <n v="0"/>
    <n v="0.66666666666666663"/>
    <n v="0.66666666666666663"/>
    <n v="0.66666666666666663"/>
    <n v="0"/>
    <n v="0"/>
    <x v="1"/>
    <n v="0"/>
    <n v="0"/>
    <n v="0"/>
    <n v="0"/>
    <n v="0"/>
    <x v="4"/>
    <m/>
    <x v="1"/>
    <x v="1"/>
    <x v="0"/>
  </r>
  <r>
    <s v="17/0788/FUL"/>
    <x v="2"/>
    <x v="0"/>
    <s v="High Wigsell_x000d_35 Twickenham Road_x000d_Teddington_x000d__x000d_"/>
    <s v="Demolition of lock up garages to provide 1 no. detached 4 bedroom dwellinghouse with associated parking, cycle and refuse stores, new boundary fence and hard and soft landscaping."/>
    <m/>
    <m/>
    <x v="2"/>
    <x v="0"/>
    <m/>
    <x v="0"/>
    <n v="516399"/>
    <n v="171470"/>
    <m/>
    <m/>
    <m/>
    <m/>
    <m/>
    <m/>
    <m/>
    <m/>
    <n v="0"/>
    <m/>
    <m/>
    <m/>
    <m/>
    <n v="1"/>
    <m/>
    <m/>
    <m/>
    <n v="1"/>
    <n v="0"/>
    <n v="0"/>
    <n v="0"/>
    <n v="0"/>
    <n v="1"/>
    <n v="0"/>
    <n v="0"/>
    <n v="0"/>
    <n v="1"/>
    <x v="0"/>
    <n v="0"/>
    <n v="0"/>
    <n v="0.33333333333333331"/>
    <n v="0.33333333333333331"/>
    <n v="0.33333333333333331"/>
    <n v="0"/>
    <n v="0"/>
    <x v="1"/>
    <n v="0"/>
    <n v="0"/>
    <n v="0"/>
    <n v="0"/>
    <n v="0"/>
    <x v="6"/>
    <m/>
    <x v="1"/>
    <x v="0"/>
    <x v="0"/>
  </r>
  <r>
    <s v="17/0798/FUL"/>
    <x v="2"/>
    <x v="0"/>
    <s v="25 Cedar Avenue_x000d_Twickenham_x000d_TW2 7HD"/>
    <s v="Demolition of the existing detached bungalow and all outbuildings on site together with infill of the existing ponds to facilitate the construction of a pair of four bedroom semi-detached houses with associated boundary treatment, car parking, bin st"/>
    <m/>
    <m/>
    <x v="2"/>
    <x v="0"/>
    <m/>
    <x v="0"/>
    <n v="514058"/>
    <n v="174409"/>
    <m/>
    <m/>
    <m/>
    <m/>
    <n v="1"/>
    <m/>
    <m/>
    <m/>
    <n v="1"/>
    <m/>
    <m/>
    <m/>
    <m/>
    <n v="2"/>
    <m/>
    <m/>
    <m/>
    <n v="2"/>
    <n v="0"/>
    <n v="0"/>
    <n v="0"/>
    <n v="0"/>
    <n v="1"/>
    <n v="0"/>
    <n v="0"/>
    <n v="0"/>
    <n v="1"/>
    <x v="0"/>
    <n v="0"/>
    <n v="0"/>
    <n v="0.33333333333333331"/>
    <n v="0.33333333333333331"/>
    <n v="0.33333333333333331"/>
    <n v="0"/>
    <n v="0"/>
    <x v="1"/>
    <n v="0"/>
    <n v="0"/>
    <n v="0"/>
    <n v="0"/>
    <n v="0"/>
    <x v="17"/>
    <m/>
    <x v="1"/>
    <x v="0"/>
    <x v="0"/>
  </r>
  <r>
    <s v="17/0908/FUL"/>
    <x v="3"/>
    <x v="0"/>
    <s v="224 - 226 Hampton Road_x000d_Twickenham_x000d__x000d_"/>
    <s v="Proposed two storey side/rear extension, single storey front and rear extensions and basement level to facilitate the provision of 137.5sqm additional A1(retail) floorspace to existing ground floor A1 retail store (no. 226) and internal reconfigurati"/>
    <d v="2018-01-15T00:00:00"/>
    <m/>
    <x v="1"/>
    <x v="0"/>
    <m/>
    <x v="0"/>
    <n v="514717"/>
    <n v="172101"/>
    <m/>
    <m/>
    <n v="2"/>
    <m/>
    <m/>
    <m/>
    <m/>
    <m/>
    <n v="2"/>
    <m/>
    <m/>
    <n v="3"/>
    <m/>
    <m/>
    <m/>
    <m/>
    <m/>
    <n v="3"/>
    <n v="0"/>
    <n v="0"/>
    <n v="1"/>
    <n v="0"/>
    <n v="0"/>
    <n v="0"/>
    <n v="0"/>
    <n v="0"/>
    <n v="1"/>
    <x v="0"/>
    <n v="0"/>
    <n v="0"/>
    <n v="0.33333333333333331"/>
    <n v="0.33333333333333331"/>
    <n v="0.33333333333333331"/>
    <n v="0"/>
    <n v="0"/>
    <x v="1"/>
    <n v="0"/>
    <n v="0"/>
    <n v="0"/>
    <n v="0"/>
    <n v="0"/>
    <x v="3"/>
    <m/>
    <x v="1"/>
    <x v="0"/>
    <x v="0"/>
  </r>
  <r>
    <s v="17/0954/ES191"/>
    <x v="1"/>
    <x v="0"/>
    <s v="8 Stanley Gardens Road_x000d_Teddington_x000d__x000d_"/>
    <s v="Use of ground floor as an independent flat (Use class C3)."/>
    <m/>
    <d v="2017-05-12T00:00:00"/>
    <x v="0"/>
    <x v="0"/>
    <m/>
    <x v="0"/>
    <n v="515195"/>
    <n v="171442"/>
    <m/>
    <m/>
    <m/>
    <n v="1"/>
    <m/>
    <m/>
    <m/>
    <m/>
    <n v="1"/>
    <m/>
    <n v="1"/>
    <n v="1"/>
    <m/>
    <m/>
    <m/>
    <m/>
    <m/>
    <n v="2"/>
    <n v="0"/>
    <n v="1"/>
    <n v="1"/>
    <n v="-1"/>
    <n v="0"/>
    <n v="0"/>
    <n v="0"/>
    <n v="0"/>
    <n v="1"/>
    <x v="0"/>
    <n v="1"/>
    <n v="0"/>
    <n v="0"/>
    <n v="0"/>
    <n v="0"/>
    <n v="0"/>
    <n v="0"/>
    <x v="0"/>
    <n v="0"/>
    <n v="0"/>
    <n v="0"/>
    <n v="0"/>
    <n v="0"/>
    <x v="9"/>
    <m/>
    <x v="1"/>
    <x v="0"/>
    <x v="0"/>
  </r>
  <r>
    <s v="17/0956/FUL"/>
    <x v="2"/>
    <x v="0"/>
    <s v="Rear Of_x000d_74 Church Road_x000d_Barnes_x000d_London_x000d_SW13 0DQ_x000d_"/>
    <s v="Proposed demolition of existing buildings and erection of residential-led mixed-use development and associated works."/>
    <m/>
    <m/>
    <x v="2"/>
    <x v="0"/>
    <m/>
    <x v="0"/>
    <n v="522302"/>
    <n v="176537"/>
    <m/>
    <m/>
    <m/>
    <m/>
    <m/>
    <m/>
    <m/>
    <m/>
    <n v="0"/>
    <m/>
    <n v="2"/>
    <n v="4"/>
    <m/>
    <m/>
    <m/>
    <m/>
    <m/>
    <n v="6"/>
    <n v="0"/>
    <n v="2"/>
    <n v="4"/>
    <n v="0"/>
    <n v="0"/>
    <n v="0"/>
    <n v="0"/>
    <n v="0"/>
    <n v="6"/>
    <x v="0"/>
    <n v="0"/>
    <n v="0"/>
    <n v="2"/>
    <n v="2"/>
    <n v="2"/>
    <n v="0"/>
    <n v="0"/>
    <x v="1"/>
    <n v="0"/>
    <n v="0"/>
    <n v="0"/>
    <n v="0"/>
    <n v="0"/>
    <x v="5"/>
    <m/>
    <x v="14"/>
    <x v="0"/>
    <x v="0"/>
  </r>
  <r>
    <s v="17/0968/FUL"/>
    <x v="0"/>
    <x v="0"/>
    <s v="1 Palace Gate_x000d_Hampton Court Road_x000d_Hampton_x000d_East Molesey_x000d_KT8 9BN_x000d_"/>
    <s v="Change of use of part ground floor (stair access) and first floor from B1a(Office) to C3 (residential) use and change of use of part ground floor from A1(retail) to C3(residential).  Replacement door and window on ground floor side elevatio and insta"/>
    <d v="2017-11-01T00:00:00"/>
    <d v="2018-06-30T00:00:00"/>
    <x v="1"/>
    <x v="0"/>
    <m/>
    <x v="0"/>
    <n v="515409"/>
    <n v="168615"/>
    <m/>
    <m/>
    <m/>
    <m/>
    <m/>
    <m/>
    <m/>
    <m/>
    <n v="0"/>
    <m/>
    <m/>
    <m/>
    <n v="1"/>
    <m/>
    <m/>
    <m/>
    <m/>
    <n v="1"/>
    <n v="0"/>
    <n v="0"/>
    <n v="0"/>
    <n v="1"/>
    <n v="0"/>
    <n v="0"/>
    <n v="0"/>
    <n v="0"/>
    <n v="1"/>
    <x v="0"/>
    <n v="0"/>
    <n v="1"/>
    <n v="0"/>
    <n v="0"/>
    <n v="0"/>
    <n v="0"/>
    <n v="0"/>
    <x v="0"/>
    <n v="0"/>
    <n v="0"/>
    <n v="0"/>
    <n v="0"/>
    <n v="0"/>
    <x v="0"/>
    <m/>
    <x v="1"/>
    <x v="0"/>
    <x v="1"/>
  </r>
  <r>
    <s v="17/1072/FUL"/>
    <x v="3"/>
    <x v="0"/>
    <s v="422 Upper Richmond Road West_x000d_East Sheen_x000d_London_x000d__x000d_"/>
    <s v="Extension and alterations to existing 2 no. retail units and 1 no. 3-bedroom residential unit to provide 1 no. A1/A2/B1 unit and 4 no. residential units, including provision of lower ground floor level and rear dormers."/>
    <m/>
    <m/>
    <x v="2"/>
    <x v="0"/>
    <m/>
    <x v="0"/>
    <n v="519849"/>
    <n v="175357"/>
    <m/>
    <m/>
    <m/>
    <n v="1"/>
    <m/>
    <m/>
    <m/>
    <m/>
    <n v="1"/>
    <m/>
    <n v="1"/>
    <n v="1"/>
    <m/>
    <m/>
    <m/>
    <m/>
    <m/>
    <n v="2"/>
    <n v="0"/>
    <n v="1"/>
    <n v="1"/>
    <n v="-1"/>
    <n v="0"/>
    <n v="0"/>
    <n v="0"/>
    <n v="0"/>
    <n v="1"/>
    <x v="0"/>
    <n v="0"/>
    <n v="0"/>
    <n v="0.33333333333333331"/>
    <n v="0.33333333333333331"/>
    <n v="0.33333333333333331"/>
    <n v="0"/>
    <n v="0"/>
    <x v="1"/>
    <n v="0"/>
    <n v="0"/>
    <n v="0"/>
    <n v="0"/>
    <n v="0"/>
    <x v="8"/>
    <m/>
    <x v="1"/>
    <x v="0"/>
    <x v="0"/>
  </r>
  <r>
    <s v="17/1139/GPD15"/>
    <x v="0"/>
    <x v="1"/>
    <s v="108 Sherland Road_x000d_Twickenham_x000d_TW1 4HD_x000d_"/>
    <s v="Change of use of property from B1a (office use) to C3 (residential) to provide 1 no. 4 bedroom dwellinghouse"/>
    <m/>
    <m/>
    <x v="2"/>
    <x v="0"/>
    <n v="1"/>
    <x v="0"/>
    <n v="516024"/>
    <n v="173277"/>
    <m/>
    <m/>
    <m/>
    <m/>
    <m/>
    <m/>
    <m/>
    <m/>
    <n v="0"/>
    <m/>
    <m/>
    <m/>
    <m/>
    <n v="1"/>
    <m/>
    <m/>
    <m/>
    <n v="1"/>
    <n v="0"/>
    <n v="0"/>
    <n v="0"/>
    <n v="0"/>
    <n v="1"/>
    <n v="0"/>
    <n v="0"/>
    <n v="0"/>
    <n v="1"/>
    <x v="0"/>
    <n v="0"/>
    <n v="0"/>
    <n v="0.33333333333333331"/>
    <n v="0.33333333333333331"/>
    <n v="0.33333333333333331"/>
    <n v="0"/>
    <n v="0"/>
    <x v="1"/>
    <n v="0"/>
    <n v="0"/>
    <n v="0"/>
    <n v="0"/>
    <n v="0"/>
    <x v="11"/>
    <m/>
    <x v="1"/>
    <x v="0"/>
    <x v="0"/>
  </r>
  <r>
    <s v="17/1207/FUL"/>
    <x v="2"/>
    <x v="0"/>
    <s v="12 Princes Road_x000d_Kew_x000d_Richmond_x000d_TW9 3HP_x000d_"/>
    <s v="Redevelopment comprising ground floor Change of Use from MOT garage (B2) to a Dental Surgery (D1) and Office (B1); and replacement (over) of 1 no. 2-bed flat with 3 no. 2-bed flats; and associated landscaping."/>
    <m/>
    <m/>
    <x v="2"/>
    <x v="0"/>
    <m/>
    <x v="0"/>
    <n v="518953"/>
    <n v="176997"/>
    <m/>
    <m/>
    <n v="1"/>
    <m/>
    <m/>
    <m/>
    <m/>
    <m/>
    <n v="1"/>
    <m/>
    <m/>
    <n v="3"/>
    <m/>
    <m/>
    <m/>
    <m/>
    <m/>
    <n v="3"/>
    <n v="0"/>
    <n v="0"/>
    <n v="2"/>
    <n v="0"/>
    <n v="0"/>
    <n v="0"/>
    <n v="0"/>
    <n v="0"/>
    <n v="2"/>
    <x v="0"/>
    <n v="0"/>
    <n v="0"/>
    <n v="0.66666666666666663"/>
    <n v="0.66666666666666663"/>
    <n v="0.66666666666666663"/>
    <n v="0"/>
    <n v="0"/>
    <x v="1"/>
    <n v="0"/>
    <n v="0"/>
    <n v="0"/>
    <n v="0"/>
    <n v="0"/>
    <x v="15"/>
    <m/>
    <x v="1"/>
    <x v="0"/>
    <x v="0"/>
  </r>
  <r>
    <s v="17/1285/GPD15"/>
    <x v="0"/>
    <x v="1"/>
    <s v="First Floor_x000d_300 - 302 Sandycombe Road_x000d_Richmond_x000d__x000d_"/>
    <s v="Change of use from B1 office to C3 residential."/>
    <m/>
    <m/>
    <x v="2"/>
    <x v="0"/>
    <n v="2"/>
    <x v="0"/>
    <n v="519061"/>
    <n v="176662"/>
    <m/>
    <m/>
    <m/>
    <m/>
    <m/>
    <m/>
    <m/>
    <m/>
    <n v="0"/>
    <m/>
    <m/>
    <m/>
    <m/>
    <m/>
    <m/>
    <m/>
    <m/>
    <n v="0"/>
    <n v="0"/>
    <n v="0"/>
    <n v="0"/>
    <n v="0"/>
    <n v="0"/>
    <n v="0"/>
    <n v="0"/>
    <n v="0"/>
    <n v="2"/>
    <x v="0"/>
    <n v="0"/>
    <n v="0"/>
    <n v="0.66666666666666663"/>
    <n v="0.66666666666666663"/>
    <n v="0.66666666666666663"/>
    <n v="0"/>
    <n v="0"/>
    <x v="1"/>
    <n v="0"/>
    <n v="0"/>
    <n v="0"/>
    <n v="0"/>
    <n v="0"/>
    <x v="15"/>
    <m/>
    <x v="1"/>
    <x v="0"/>
    <x v="0"/>
  </r>
  <r>
    <s v="17/1286/VRC"/>
    <x v="2"/>
    <x v="0"/>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0"/>
    <m/>
    <x v="0"/>
    <n v="516802"/>
    <n v="171333"/>
    <m/>
    <m/>
    <m/>
    <m/>
    <m/>
    <m/>
    <m/>
    <m/>
    <n v="0"/>
    <m/>
    <n v="52"/>
    <n v="79"/>
    <n v="85"/>
    <n v="6"/>
    <m/>
    <m/>
    <m/>
    <n v="222"/>
    <n v="0"/>
    <n v="52"/>
    <n v="79"/>
    <n v="85"/>
    <n v="6"/>
    <n v="0"/>
    <n v="0"/>
    <n v="0"/>
    <n v="222"/>
    <x v="0"/>
    <n v="0"/>
    <n v="0"/>
    <n v="0"/>
    <n v="74"/>
    <n v="74"/>
    <n v="74"/>
    <n v="0"/>
    <x v="1"/>
    <n v="0"/>
    <n v="0"/>
    <n v="0"/>
    <n v="0"/>
    <n v="0"/>
    <x v="6"/>
    <m/>
    <x v="1"/>
    <x v="0"/>
    <x v="1"/>
  </r>
  <r>
    <s v="17/1286/VRC"/>
    <x v="2"/>
    <x v="0"/>
    <s v="Teddington Studios_x000d_Broom Road_x000d_Teddington_x000d__x000d_"/>
    <s v="Variation of approved drawing nos attached to 14/0914/FUL to allow for the development of Block B as two blocks and an increase in the overall number of units from 220 to 238 and minor changes to the riverside walkway._x000d_To allow changes to the interna"/>
    <d v="2017-10-05T00:00:00"/>
    <m/>
    <x v="1"/>
    <x v="1"/>
    <m/>
    <x v="0"/>
    <n v="516802"/>
    <n v="171333"/>
    <m/>
    <m/>
    <m/>
    <m/>
    <m/>
    <m/>
    <m/>
    <m/>
    <n v="0"/>
    <m/>
    <n v="4"/>
    <n v="11"/>
    <m/>
    <m/>
    <m/>
    <m/>
    <m/>
    <n v="15"/>
    <n v="0"/>
    <n v="4"/>
    <n v="11"/>
    <n v="0"/>
    <n v="0"/>
    <n v="0"/>
    <n v="0"/>
    <n v="0"/>
    <n v="15"/>
    <x v="0"/>
    <n v="0"/>
    <n v="0"/>
    <n v="0"/>
    <n v="7.5"/>
    <n v="7.5"/>
    <n v="0"/>
    <n v="0"/>
    <x v="1"/>
    <n v="0"/>
    <n v="0"/>
    <n v="0"/>
    <n v="0"/>
    <n v="0"/>
    <x v="6"/>
    <m/>
    <x v="1"/>
    <x v="0"/>
    <x v="1"/>
  </r>
  <r>
    <s v="17/1331/FUL"/>
    <x v="2"/>
    <x v="0"/>
    <s v="56 Coval Road_x000d_East Sheen_x000d_London_x000d_SW14 7RL_x000d_"/>
    <s v="Application for the creation of a new single three storey family dwelling."/>
    <d v="2018-04-09T00:00:00"/>
    <d v="2018-08-31T00:00:00"/>
    <x v="2"/>
    <x v="0"/>
    <m/>
    <x v="0"/>
    <n v="520049"/>
    <n v="175295"/>
    <m/>
    <m/>
    <m/>
    <m/>
    <m/>
    <m/>
    <m/>
    <m/>
    <n v="0"/>
    <m/>
    <m/>
    <m/>
    <n v="1"/>
    <m/>
    <m/>
    <m/>
    <m/>
    <n v="1"/>
    <n v="0"/>
    <n v="0"/>
    <n v="0"/>
    <n v="1"/>
    <n v="0"/>
    <n v="0"/>
    <n v="0"/>
    <n v="0"/>
    <n v="1"/>
    <x v="0"/>
    <n v="0"/>
    <n v="1"/>
    <n v="0"/>
    <n v="0"/>
    <n v="0"/>
    <n v="0"/>
    <n v="0"/>
    <x v="0"/>
    <n v="0"/>
    <n v="0"/>
    <n v="0"/>
    <n v="0"/>
    <n v="0"/>
    <x v="13"/>
    <m/>
    <x v="1"/>
    <x v="3"/>
    <x v="0"/>
  </r>
  <r>
    <s v="17/1371/FUL"/>
    <x v="0"/>
    <x v="0"/>
    <s v="2A Talbot Road_x000d_Isleworth_x000d_TW7 7HH"/>
    <s v="Change of use from B1(a) business use into a live/work (C3/B1 mixed use) unit."/>
    <m/>
    <m/>
    <x v="2"/>
    <x v="0"/>
    <m/>
    <x v="0"/>
    <n v="516541"/>
    <n v="175254"/>
    <m/>
    <m/>
    <m/>
    <m/>
    <m/>
    <m/>
    <m/>
    <m/>
    <n v="0"/>
    <m/>
    <m/>
    <n v="1"/>
    <m/>
    <m/>
    <m/>
    <m/>
    <m/>
    <n v="1"/>
    <n v="0"/>
    <n v="0"/>
    <n v="1"/>
    <n v="0"/>
    <n v="0"/>
    <n v="0"/>
    <n v="0"/>
    <n v="0"/>
    <n v="1"/>
    <x v="0"/>
    <n v="0"/>
    <n v="0"/>
    <n v="0.33333333333333331"/>
    <n v="0.33333333333333331"/>
    <n v="0.33333333333333331"/>
    <n v="0"/>
    <n v="0"/>
    <x v="1"/>
    <n v="0"/>
    <n v="0"/>
    <n v="0"/>
    <n v="0"/>
    <n v="0"/>
    <x v="7"/>
    <m/>
    <x v="1"/>
    <x v="0"/>
    <x v="0"/>
  </r>
  <r>
    <s v="17/1534/FUL"/>
    <x v="0"/>
    <x v="0"/>
    <s v="The Bugalow Oldfield Centre _x000d_Oldfield Road_x000d_Hampton_x000d_TW12 2HP"/>
    <s v="Temporary change of use from residential (use class C3) to a community centre (use class D2) (temporary use for 2 years)."/>
    <m/>
    <m/>
    <x v="2"/>
    <x v="0"/>
    <m/>
    <x v="0"/>
    <n v="512735"/>
    <n v="169696"/>
    <m/>
    <m/>
    <n v="1"/>
    <m/>
    <m/>
    <m/>
    <m/>
    <m/>
    <n v="1"/>
    <m/>
    <m/>
    <m/>
    <m/>
    <m/>
    <m/>
    <m/>
    <m/>
    <n v="0"/>
    <n v="0"/>
    <n v="0"/>
    <n v="-1"/>
    <n v="0"/>
    <n v="0"/>
    <n v="0"/>
    <n v="0"/>
    <n v="0"/>
    <n v="-1"/>
    <x v="0"/>
    <n v="0"/>
    <n v="0"/>
    <n v="-0.33333333333333331"/>
    <n v="-0.33333333333333331"/>
    <n v="-0.33333333333333331"/>
    <n v="0"/>
    <n v="0"/>
    <x v="1"/>
    <n v="0"/>
    <n v="0"/>
    <n v="0"/>
    <n v="0"/>
    <n v="0"/>
    <x v="0"/>
    <s v="Y"/>
    <x v="1"/>
    <x v="0"/>
    <x v="0"/>
  </r>
  <r>
    <s v="17/1547/FUL"/>
    <x v="4"/>
    <x v="0"/>
    <s v="103A High Street_x000d_Whitton_x000d_Twickenham_x000d_TW2 7LD_x000d_"/>
    <s v="Additional mansard roof extension and alterations to front elevation to create new separate access from High Street to facilitate the conversion of existing 3 Bed maisonette into 3x 1bedroom 1 Person flats.  Change of use of part ground floor from ba"/>
    <m/>
    <d v="2018-03-01T00:00:00"/>
    <x v="0"/>
    <x v="0"/>
    <m/>
    <x v="0"/>
    <n v="514231"/>
    <n v="173651"/>
    <m/>
    <m/>
    <m/>
    <m/>
    <n v="1"/>
    <m/>
    <m/>
    <m/>
    <n v="1"/>
    <m/>
    <n v="3"/>
    <m/>
    <m/>
    <m/>
    <m/>
    <m/>
    <m/>
    <n v="3"/>
    <n v="0"/>
    <n v="3"/>
    <n v="0"/>
    <n v="0"/>
    <n v="-1"/>
    <n v="0"/>
    <n v="0"/>
    <n v="0"/>
    <n v="2"/>
    <x v="0"/>
    <n v="2"/>
    <n v="0"/>
    <n v="0"/>
    <n v="0"/>
    <n v="0"/>
    <n v="0"/>
    <n v="0"/>
    <x v="0"/>
    <n v="0"/>
    <n v="0"/>
    <n v="0"/>
    <n v="0"/>
    <n v="0"/>
    <x v="17"/>
    <m/>
    <x v="1"/>
    <x v="5"/>
    <x v="0"/>
  </r>
  <r>
    <s v="17/1741/FUL"/>
    <x v="3"/>
    <x v="0"/>
    <s v="1 Victoria Villas_x000d_Richmond_x000d__x000d_"/>
    <s v="Erection of a single storey roof extension to create a new two bedroom flat on Fourth floor of existing building."/>
    <d v="2017-12-04T00:00:00"/>
    <d v="2018-03-01T00:00:00"/>
    <x v="0"/>
    <x v="0"/>
    <m/>
    <x v="0"/>
    <n v="518794"/>
    <n v="175433"/>
    <m/>
    <m/>
    <m/>
    <m/>
    <m/>
    <m/>
    <m/>
    <m/>
    <n v="0"/>
    <m/>
    <m/>
    <n v="1"/>
    <m/>
    <m/>
    <m/>
    <m/>
    <m/>
    <n v="1"/>
    <n v="0"/>
    <n v="0"/>
    <n v="1"/>
    <n v="0"/>
    <n v="0"/>
    <n v="0"/>
    <n v="0"/>
    <n v="0"/>
    <n v="1"/>
    <x v="0"/>
    <n v="1"/>
    <n v="0"/>
    <n v="0"/>
    <n v="0"/>
    <n v="0"/>
    <n v="0"/>
    <n v="0"/>
    <x v="0"/>
    <n v="0"/>
    <n v="0"/>
    <n v="0"/>
    <n v="0"/>
    <n v="0"/>
    <x v="8"/>
    <m/>
    <x v="1"/>
    <x v="0"/>
    <x v="0"/>
  </r>
  <r>
    <s v="17/1784/FUL"/>
    <x v="0"/>
    <x v="0"/>
    <s v="57 Kew Road_x000d_Richmond_x000d_TW9 2NQ"/>
    <s v="Change of Use of Ground Floor from Class A5 (hot food takeaway) to Class A1 (Retail) and Change of Use of First and Second Floors from Class A5 (hot food takeaway) to Class C3 (Residential), with alterations to shopfront."/>
    <d v="2017-12-01T00:00:00"/>
    <d v="2018-01-19T00:00:00"/>
    <x v="0"/>
    <x v="0"/>
    <m/>
    <x v="0"/>
    <n v="518118"/>
    <n v="175308"/>
    <m/>
    <m/>
    <m/>
    <m/>
    <m/>
    <m/>
    <m/>
    <m/>
    <n v="0"/>
    <m/>
    <n v="1"/>
    <m/>
    <m/>
    <m/>
    <m/>
    <m/>
    <m/>
    <n v="1"/>
    <n v="0"/>
    <n v="1"/>
    <n v="0"/>
    <n v="0"/>
    <n v="0"/>
    <n v="0"/>
    <n v="0"/>
    <n v="0"/>
    <n v="1"/>
    <x v="0"/>
    <n v="1"/>
    <n v="0"/>
    <n v="0"/>
    <n v="0"/>
    <n v="0"/>
    <n v="0"/>
    <n v="0"/>
    <x v="0"/>
    <n v="0"/>
    <n v="0"/>
    <n v="0"/>
    <n v="0"/>
    <n v="0"/>
    <x v="12"/>
    <m/>
    <x v="1"/>
    <x v="4"/>
    <x v="0"/>
  </r>
  <r>
    <s v="17/1971/FUL"/>
    <x v="2"/>
    <x v="0"/>
    <s v="59 Ham Street_x000d_Ham_x000d_Richmond_x000d_TW10 7HR_x000d_"/>
    <s v="Demolition of the existing bungalow (C3) and the erection of a pair of semi-detached dwellings with associated landscaping and off-street parking."/>
    <d v="2018-03-01T00:00:00"/>
    <m/>
    <x v="1"/>
    <x v="0"/>
    <m/>
    <x v="0"/>
    <n v="517346"/>
    <n v="172308"/>
    <m/>
    <m/>
    <n v="1"/>
    <m/>
    <m/>
    <m/>
    <m/>
    <m/>
    <n v="1"/>
    <m/>
    <m/>
    <m/>
    <m/>
    <n v="2"/>
    <m/>
    <m/>
    <m/>
    <n v="2"/>
    <n v="0"/>
    <n v="0"/>
    <n v="-1"/>
    <n v="0"/>
    <n v="2"/>
    <n v="0"/>
    <n v="0"/>
    <n v="0"/>
    <n v="1"/>
    <x v="0"/>
    <n v="0"/>
    <n v="1"/>
    <n v="0"/>
    <n v="0"/>
    <n v="0"/>
    <n v="0"/>
    <n v="0"/>
    <x v="0"/>
    <n v="0"/>
    <n v="0"/>
    <n v="0"/>
    <n v="0"/>
    <n v="0"/>
    <x v="2"/>
    <m/>
    <x v="1"/>
    <x v="0"/>
    <x v="0"/>
  </r>
  <r>
    <s v="17/1996/FUL"/>
    <x v="2"/>
    <x v="0"/>
    <s v="49 Clifford Avenue_x000d_East Sheen_x000d_London_x000d_SW14 7BW"/>
    <s v="Demolition of existing outbuildings and construction of 2 No. detached dwellinghouses."/>
    <m/>
    <m/>
    <x v="2"/>
    <x v="0"/>
    <m/>
    <x v="0"/>
    <n v="519840"/>
    <n v="175428"/>
    <m/>
    <m/>
    <m/>
    <m/>
    <m/>
    <m/>
    <m/>
    <m/>
    <n v="0"/>
    <m/>
    <m/>
    <m/>
    <m/>
    <n v="2"/>
    <m/>
    <m/>
    <m/>
    <n v="2"/>
    <n v="0"/>
    <n v="0"/>
    <n v="0"/>
    <n v="0"/>
    <n v="2"/>
    <n v="0"/>
    <n v="0"/>
    <n v="0"/>
    <n v="2"/>
    <x v="0"/>
    <n v="0"/>
    <n v="0"/>
    <n v="0.66666666666666663"/>
    <n v="0.66666666666666663"/>
    <n v="0.66666666666666663"/>
    <n v="0"/>
    <n v="0"/>
    <x v="1"/>
    <n v="0"/>
    <n v="0"/>
    <n v="0"/>
    <n v="0"/>
    <n v="0"/>
    <x v="8"/>
    <m/>
    <x v="1"/>
    <x v="0"/>
    <x v="0"/>
  </r>
  <r>
    <s v="17/2181/GPD15"/>
    <x v="0"/>
    <x v="1"/>
    <s v="Claridge House_x000d_29 Barnes High Street_x000d_Barnes_x000d_London_x000d_SW13 9LW_x000d_"/>
    <s v="Change from B1 office use into C3 residential use comprising 2 no. 2 bedroom flats."/>
    <d v="2018-03-01T00:00:00"/>
    <m/>
    <x v="1"/>
    <x v="0"/>
    <n v="2"/>
    <x v="0"/>
    <n v="521610"/>
    <n v="176396"/>
    <m/>
    <m/>
    <m/>
    <m/>
    <m/>
    <m/>
    <m/>
    <m/>
    <n v="0"/>
    <m/>
    <m/>
    <n v="2"/>
    <m/>
    <m/>
    <m/>
    <m/>
    <m/>
    <n v="2"/>
    <n v="0"/>
    <n v="0"/>
    <n v="2"/>
    <n v="0"/>
    <n v="0"/>
    <n v="0"/>
    <n v="0"/>
    <n v="0"/>
    <n v="2"/>
    <x v="0"/>
    <n v="0"/>
    <n v="0"/>
    <n v="0.66666666666666663"/>
    <n v="0.66666666666666663"/>
    <n v="0.66666666666666663"/>
    <n v="0"/>
    <n v="0"/>
    <x v="1"/>
    <n v="0"/>
    <n v="0"/>
    <n v="0"/>
    <n v="0"/>
    <n v="0"/>
    <x v="16"/>
    <m/>
    <x v="5"/>
    <x v="0"/>
    <x v="0"/>
  </r>
  <r>
    <s v="17/2523/FUL"/>
    <x v="1"/>
    <x v="0"/>
    <s v="Railway Cottage _x000d_White Hart Lane_x000d_Barnes_x000d_London_x000d_SW13 0PZ"/>
    <s v="Conversion of existing dwelling house to 5 no. self-contained flats, comprising 3no. 1 bedroom units, 1no. 2 bedroom unit and 1no. 3 bedroom unit, and external alterations to existing fenestration."/>
    <d v="2018-02-01T00:00:00"/>
    <m/>
    <x v="1"/>
    <x v="0"/>
    <m/>
    <x v="0"/>
    <n v="521341"/>
    <n v="175789"/>
    <m/>
    <m/>
    <m/>
    <m/>
    <m/>
    <m/>
    <m/>
    <n v="1"/>
    <n v="1"/>
    <m/>
    <n v="3"/>
    <n v="1"/>
    <n v="1"/>
    <m/>
    <m/>
    <m/>
    <m/>
    <n v="5"/>
    <n v="0"/>
    <n v="3"/>
    <n v="1"/>
    <n v="1"/>
    <n v="0"/>
    <n v="0"/>
    <n v="0"/>
    <n v="-1"/>
    <n v="4"/>
    <x v="0"/>
    <n v="0"/>
    <n v="0"/>
    <n v="1.3333333333333333"/>
    <n v="1.3333333333333333"/>
    <n v="1.3333333333333333"/>
    <n v="0"/>
    <n v="0"/>
    <x v="1"/>
    <n v="0"/>
    <n v="0"/>
    <n v="0"/>
    <n v="0"/>
    <n v="0"/>
    <x v="16"/>
    <m/>
    <x v="1"/>
    <x v="0"/>
    <x v="0"/>
  </r>
  <r>
    <s v="17/2532/GPD15"/>
    <x v="0"/>
    <x v="1"/>
    <s v="The Coach House_x000d_273A Sandycombe Road_x000d_Richmond_x000d_TW9 3LU_x000d_"/>
    <s v="Prior approval for the change of use from office B1(a) to residential (C3) in the form of 5 no. units."/>
    <m/>
    <m/>
    <x v="2"/>
    <x v="0"/>
    <n v="5"/>
    <x v="0"/>
    <n v="519113"/>
    <n v="176411"/>
    <m/>
    <m/>
    <m/>
    <m/>
    <m/>
    <m/>
    <m/>
    <m/>
    <n v="0"/>
    <m/>
    <n v="5"/>
    <m/>
    <m/>
    <m/>
    <m/>
    <m/>
    <m/>
    <n v="5"/>
    <n v="0"/>
    <n v="5"/>
    <n v="0"/>
    <n v="0"/>
    <n v="0"/>
    <n v="0"/>
    <n v="0"/>
    <n v="0"/>
    <n v="5"/>
    <x v="0"/>
    <n v="0"/>
    <n v="0"/>
    <n v="1.6666666666666667"/>
    <n v="1.6666666666666667"/>
    <n v="1.6666666666666667"/>
    <n v="0"/>
    <n v="0"/>
    <x v="1"/>
    <n v="0"/>
    <n v="0"/>
    <n v="0"/>
    <n v="0"/>
    <n v="0"/>
    <x v="15"/>
    <m/>
    <x v="1"/>
    <x v="0"/>
    <x v="0"/>
  </r>
  <r>
    <s v="17/2534/FUL"/>
    <x v="1"/>
    <x v="0"/>
    <s v="1 Royston Road_x000d_Richmond_x000d__x000d_"/>
    <s v="Creation of a single storey rear and side extension and conversion of the two lower flats and upper maisonette into a single dwelling house"/>
    <m/>
    <m/>
    <x v="2"/>
    <x v="0"/>
    <m/>
    <x v="0"/>
    <n v="518396"/>
    <n v="174632"/>
    <m/>
    <n v="2"/>
    <n v="1"/>
    <m/>
    <m/>
    <m/>
    <m/>
    <m/>
    <n v="3"/>
    <m/>
    <m/>
    <m/>
    <m/>
    <m/>
    <n v="1"/>
    <m/>
    <m/>
    <n v="1"/>
    <n v="0"/>
    <n v="-2"/>
    <n v="-1"/>
    <n v="0"/>
    <n v="0"/>
    <n v="1"/>
    <n v="0"/>
    <n v="0"/>
    <n v="-2"/>
    <x v="0"/>
    <n v="0"/>
    <n v="0"/>
    <n v="-0.66666666666666663"/>
    <n v="-0.66666666666666663"/>
    <n v="-0.66666666666666663"/>
    <n v="0"/>
    <n v="0"/>
    <x v="1"/>
    <n v="0"/>
    <n v="0"/>
    <n v="0"/>
    <n v="0"/>
    <n v="0"/>
    <x v="12"/>
    <m/>
    <x v="1"/>
    <x v="0"/>
    <x v="0"/>
  </r>
  <r>
    <s v="17/2571/GPD15"/>
    <x v="0"/>
    <x v="1"/>
    <s v="1 And 3_x000d_Foxton Mews_x000d_Richmond_x000d__x000d_"/>
    <s v="Change of use of the building to provide one 1 bedroom dwelling and one 3 bedroom dwelling and three cycle parking spaces (one for the 1 bedroom flat and two for the three bedroom flats)."/>
    <m/>
    <d v="2017-12-01T00:00:00"/>
    <x v="0"/>
    <x v="0"/>
    <n v="1"/>
    <x v="0"/>
    <n v="518453"/>
    <n v="174299"/>
    <m/>
    <m/>
    <m/>
    <m/>
    <m/>
    <m/>
    <m/>
    <m/>
    <n v="0"/>
    <m/>
    <n v="1"/>
    <m/>
    <m/>
    <m/>
    <m/>
    <m/>
    <m/>
    <n v="1"/>
    <n v="0"/>
    <n v="1"/>
    <n v="0"/>
    <n v="0"/>
    <n v="0"/>
    <n v="0"/>
    <n v="0"/>
    <n v="0"/>
    <n v="1"/>
    <x v="0"/>
    <n v="1"/>
    <n v="0"/>
    <n v="0"/>
    <n v="0"/>
    <n v="0"/>
    <n v="0"/>
    <n v="0"/>
    <x v="0"/>
    <n v="0"/>
    <n v="0"/>
    <n v="0"/>
    <n v="0"/>
    <n v="0"/>
    <x v="12"/>
    <m/>
    <x v="1"/>
    <x v="0"/>
    <x v="0"/>
  </r>
  <r>
    <s v="17/2586/FUL"/>
    <x v="1"/>
    <x v="0"/>
    <s v="First Floor Flat_x000d_18 Percival Road_x000d_East Sheen_x000d_London_x000d_SW14 7QE_x000d_"/>
    <s v="Change of use from 2 no. flats back to a single family dwelling house."/>
    <m/>
    <m/>
    <x v="2"/>
    <x v="0"/>
    <m/>
    <x v="0"/>
    <n v="520088"/>
    <n v="175029"/>
    <m/>
    <n v="2"/>
    <m/>
    <m/>
    <m/>
    <m/>
    <m/>
    <m/>
    <n v="2"/>
    <m/>
    <m/>
    <m/>
    <n v="1"/>
    <m/>
    <m/>
    <m/>
    <m/>
    <n v="1"/>
    <n v="0"/>
    <n v="-2"/>
    <n v="0"/>
    <n v="1"/>
    <n v="0"/>
    <n v="0"/>
    <n v="0"/>
    <n v="0"/>
    <n v="-1"/>
    <x v="0"/>
    <n v="0"/>
    <n v="0"/>
    <n v="-0.33333333333333331"/>
    <n v="-0.33333333333333331"/>
    <n v="-0.33333333333333331"/>
    <n v="0"/>
    <n v="0"/>
    <x v="1"/>
    <n v="0"/>
    <n v="0"/>
    <n v="0"/>
    <n v="0"/>
    <n v="0"/>
    <x v="13"/>
    <m/>
    <x v="1"/>
    <x v="0"/>
    <x v="0"/>
  </r>
  <r>
    <s v="17/2597/GPD15"/>
    <x v="0"/>
    <x v="1"/>
    <s v="West House 108 And East House 109_x000d_South Worple Way_x000d_East Sheen_x000d_London_x000d__x000d_"/>
    <s v="Conversion of East and West House from B1(a) offices to 1 x 2 bed house (C3) (West House) and 2 x 2 bed flats (C3) (East House)."/>
    <m/>
    <m/>
    <x v="2"/>
    <x v="0"/>
    <n v="3"/>
    <x v="0"/>
    <n v="520541"/>
    <n v="175760"/>
    <m/>
    <m/>
    <m/>
    <m/>
    <m/>
    <m/>
    <m/>
    <m/>
    <n v="0"/>
    <m/>
    <m/>
    <n v="3"/>
    <m/>
    <m/>
    <m/>
    <m/>
    <m/>
    <n v="3"/>
    <n v="0"/>
    <n v="0"/>
    <n v="3"/>
    <n v="0"/>
    <n v="0"/>
    <n v="0"/>
    <n v="0"/>
    <n v="0"/>
    <n v="3"/>
    <x v="0"/>
    <n v="0"/>
    <n v="0"/>
    <n v="1"/>
    <n v="1"/>
    <n v="1"/>
    <n v="0"/>
    <n v="0"/>
    <x v="1"/>
    <n v="0"/>
    <n v="0"/>
    <n v="0"/>
    <n v="0"/>
    <n v="0"/>
    <x v="13"/>
    <m/>
    <x v="1"/>
    <x v="3"/>
    <x v="0"/>
  </r>
  <r>
    <s v="17/2656/FUL"/>
    <x v="0"/>
    <x v="0"/>
    <s v="15 - 17 Paved Court_x000d_Richmond_x000d_TW9 1LZ_x000d_"/>
    <s v="Conversion of upper floors and part ground floor of property from A1 retail use (ground floor level) and storage ancillary to the retail use (first and second floors) to C3 residential comprising 1 no. 1 bedroom flat, incorporating associated interna"/>
    <d v="2017-12-01T00:00:00"/>
    <m/>
    <x v="1"/>
    <x v="0"/>
    <m/>
    <x v="0"/>
    <n v="517721"/>
    <n v="174827"/>
    <m/>
    <m/>
    <m/>
    <m/>
    <m/>
    <m/>
    <m/>
    <m/>
    <n v="0"/>
    <m/>
    <n v="1"/>
    <m/>
    <m/>
    <m/>
    <m/>
    <m/>
    <m/>
    <n v="1"/>
    <n v="0"/>
    <n v="1"/>
    <n v="0"/>
    <n v="0"/>
    <n v="0"/>
    <n v="0"/>
    <n v="0"/>
    <n v="0"/>
    <n v="1"/>
    <x v="0"/>
    <n v="0"/>
    <n v="0"/>
    <n v="0.33333333333333331"/>
    <n v="0.33333333333333331"/>
    <n v="0.33333333333333331"/>
    <n v="0"/>
    <n v="0"/>
    <x v="1"/>
    <n v="0"/>
    <n v="0"/>
    <n v="0"/>
    <n v="0"/>
    <n v="0"/>
    <x v="12"/>
    <m/>
    <x v="1"/>
    <x v="4"/>
    <x v="0"/>
  </r>
  <r>
    <s v="17/2680/FUL"/>
    <x v="2"/>
    <x v="0"/>
    <s v="4 Warwick Close_x000d_Hampton_x000d_TW12 2TY"/>
    <s v="Demolition of existing detached house and erection of 3no. new residential units comprising 2x 4 bedroom semi detached houses and 1x detached 5 bedroom house, together with associated landscaping and parking"/>
    <m/>
    <m/>
    <x v="2"/>
    <x v="0"/>
    <m/>
    <x v="0"/>
    <n v="514169"/>
    <n v="170167"/>
    <m/>
    <m/>
    <m/>
    <m/>
    <n v="1"/>
    <m/>
    <m/>
    <m/>
    <n v="1"/>
    <m/>
    <m/>
    <m/>
    <m/>
    <n v="2"/>
    <n v="1"/>
    <m/>
    <m/>
    <n v="3"/>
    <n v="0"/>
    <n v="0"/>
    <n v="0"/>
    <n v="0"/>
    <n v="1"/>
    <n v="1"/>
    <n v="0"/>
    <n v="0"/>
    <n v="2"/>
    <x v="0"/>
    <n v="0"/>
    <n v="0"/>
    <n v="0.66666666666666663"/>
    <n v="0.66666666666666663"/>
    <n v="0.66666666666666663"/>
    <n v="0"/>
    <n v="0"/>
    <x v="1"/>
    <n v="0"/>
    <n v="0"/>
    <n v="0"/>
    <n v="0"/>
    <n v="0"/>
    <x v="0"/>
    <m/>
    <x v="1"/>
    <x v="0"/>
    <x v="0"/>
  </r>
  <r>
    <s v="17/2693/GPD15"/>
    <x v="0"/>
    <x v="1"/>
    <s v="246 Upper Richmond Road West_x000d_East Sheen_x000d_London_x000d_SW14 8AG_x000d_"/>
    <s v="Change of use from Class B1(a) office to Class C3 residential."/>
    <m/>
    <m/>
    <x v="2"/>
    <x v="0"/>
    <n v="1"/>
    <x v="0"/>
    <n v="520531"/>
    <n v="175416"/>
    <m/>
    <m/>
    <m/>
    <m/>
    <m/>
    <m/>
    <m/>
    <m/>
    <n v="0"/>
    <m/>
    <n v="1"/>
    <m/>
    <m/>
    <m/>
    <m/>
    <m/>
    <m/>
    <n v="1"/>
    <n v="0"/>
    <n v="1"/>
    <n v="0"/>
    <n v="0"/>
    <n v="0"/>
    <n v="0"/>
    <n v="0"/>
    <n v="0"/>
    <n v="1"/>
    <x v="0"/>
    <n v="0"/>
    <n v="0"/>
    <n v="0.33333333333333331"/>
    <n v="0.33333333333333331"/>
    <n v="0.33333333333333331"/>
    <n v="0"/>
    <n v="0"/>
    <x v="1"/>
    <n v="0"/>
    <n v="0"/>
    <n v="0"/>
    <n v="0"/>
    <n v="0"/>
    <x v="13"/>
    <m/>
    <x v="1"/>
    <x v="3"/>
    <x v="0"/>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1"/>
    <m/>
    <x v="0"/>
    <n v="518534"/>
    <n v="171320"/>
    <m/>
    <m/>
    <m/>
    <m/>
    <m/>
    <m/>
    <m/>
    <m/>
    <n v="0"/>
    <m/>
    <m/>
    <m/>
    <n v="7"/>
    <n v="5"/>
    <m/>
    <m/>
    <m/>
    <n v="12"/>
    <n v="0"/>
    <n v="0"/>
    <n v="0"/>
    <n v="7"/>
    <n v="5"/>
    <n v="0"/>
    <n v="0"/>
    <n v="0"/>
    <n v="12"/>
    <x v="1"/>
    <n v="12"/>
    <n v="0"/>
    <n v="0"/>
    <n v="0"/>
    <n v="0"/>
    <n v="0"/>
    <n v="0"/>
    <x v="0"/>
    <n v="0"/>
    <n v="0"/>
    <n v="0"/>
    <n v="0"/>
    <n v="0"/>
    <x v="2"/>
    <m/>
    <x v="1"/>
    <x v="0"/>
    <x v="0"/>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0"/>
    <x v="2"/>
    <m/>
    <x v="0"/>
    <n v="518534"/>
    <n v="171320"/>
    <m/>
    <m/>
    <m/>
    <m/>
    <m/>
    <m/>
    <m/>
    <m/>
    <n v="0"/>
    <m/>
    <m/>
    <m/>
    <n v="1"/>
    <m/>
    <m/>
    <m/>
    <m/>
    <n v="1"/>
    <n v="0"/>
    <n v="0"/>
    <n v="0"/>
    <n v="1"/>
    <n v="0"/>
    <n v="0"/>
    <n v="0"/>
    <n v="0"/>
    <n v="1"/>
    <x v="1"/>
    <n v="1"/>
    <n v="0"/>
    <n v="0"/>
    <n v="0"/>
    <n v="0"/>
    <n v="0"/>
    <n v="0"/>
    <x v="0"/>
    <n v="0"/>
    <n v="0"/>
    <n v="0"/>
    <n v="0"/>
    <n v="0"/>
    <x v="2"/>
    <m/>
    <x v="1"/>
    <x v="0"/>
    <x v="0"/>
  </r>
  <r>
    <s v="17/2779/NMA"/>
    <x v="2"/>
    <x v="0"/>
    <s v="HMP Latchmere House_x000d_Church Road_x000d_Ham_x000d_Richmond_x000d_TW10 5HH_x000d_"/>
    <s v="Non Material Amendment to Planning Permission 17/2779/VRC  (Removal of condition U05665 - NS09 (Formally condition 9 - Lifetime Homes Standards) of Planning Permission 16/0523/VRC) Amendments to include internal amendments to revise housing mix in La"/>
    <d v="2016-05-02T00:00:00"/>
    <m/>
    <x v="1"/>
    <x v="0"/>
    <m/>
    <x v="0"/>
    <n v="518534"/>
    <n v="171320"/>
    <m/>
    <m/>
    <m/>
    <m/>
    <m/>
    <m/>
    <m/>
    <m/>
    <n v="0"/>
    <m/>
    <n v="1"/>
    <n v="4"/>
    <n v="7"/>
    <n v="11"/>
    <n v="6"/>
    <m/>
    <m/>
    <n v="29"/>
    <n v="0"/>
    <n v="1"/>
    <n v="4"/>
    <n v="7"/>
    <n v="11"/>
    <n v="6"/>
    <n v="0"/>
    <n v="0"/>
    <n v="29"/>
    <x v="0"/>
    <n v="0"/>
    <n v="14.5"/>
    <n v="14.5"/>
    <n v="0"/>
    <n v="0"/>
    <n v="0"/>
    <n v="0"/>
    <x v="1"/>
    <n v="0"/>
    <n v="0"/>
    <n v="0"/>
    <n v="0"/>
    <n v="0"/>
    <x v="2"/>
    <m/>
    <x v="1"/>
    <x v="0"/>
    <x v="0"/>
  </r>
  <r>
    <s v="17/2824/ES191"/>
    <x v="1"/>
    <x v="0"/>
    <s v="11 The Hermitage_x000d_Richmond_x000d_TW10 6SH"/>
    <s v="Use a single dwelling house."/>
    <m/>
    <d v="2017-09-18T00:00:00"/>
    <x v="0"/>
    <x v="0"/>
    <m/>
    <x v="0"/>
    <n v="518001"/>
    <n v="174606"/>
    <m/>
    <n v="1"/>
    <n v="1"/>
    <m/>
    <m/>
    <m/>
    <m/>
    <m/>
    <n v="2"/>
    <m/>
    <m/>
    <m/>
    <n v="1"/>
    <m/>
    <m/>
    <m/>
    <m/>
    <n v="1"/>
    <n v="0"/>
    <n v="-1"/>
    <n v="-1"/>
    <n v="1"/>
    <n v="0"/>
    <n v="0"/>
    <n v="0"/>
    <n v="0"/>
    <n v="-1"/>
    <x v="0"/>
    <n v="-1"/>
    <n v="0"/>
    <n v="0"/>
    <n v="0"/>
    <n v="0"/>
    <n v="0"/>
    <n v="0"/>
    <x v="0"/>
    <n v="0"/>
    <n v="0"/>
    <n v="0"/>
    <n v="0"/>
    <n v="0"/>
    <x v="12"/>
    <m/>
    <x v="1"/>
    <x v="0"/>
    <x v="0"/>
  </r>
  <r>
    <s v="17/2919/FUL"/>
    <x v="1"/>
    <x v="0"/>
    <s v="2 Brookwood Avenue_x000d_Barnes_x000d_London_x000d_SW13 0LR"/>
    <s v="Reversion from 2 no. self-contained flats to a single dwelling house."/>
    <m/>
    <m/>
    <x v="2"/>
    <x v="0"/>
    <m/>
    <x v="0"/>
    <n v="521888"/>
    <n v="176163"/>
    <m/>
    <n v="1"/>
    <m/>
    <m/>
    <n v="1"/>
    <m/>
    <m/>
    <m/>
    <n v="2"/>
    <m/>
    <m/>
    <m/>
    <m/>
    <m/>
    <m/>
    <n v="1"/>
    <m/>
    <n v="1"/>
    <n v="0"/>
    <n v="-1"/>
    <n v="0"/>
    <n v="0"/>
    <n v="-1"/>
    <n v="0"/>
    <n v="1"/>
    <n v="0"/>
    <n v="-1"/>
    <x v="0"/>
    <n v="0"/>
    <n v="0"/>
    <n v="-0.33333333333333331"/>
    <n v="-0.33333333333333331"/>
    <n v="-0.33333333333333331"/>
    <n v="0"/>
    <n v="0"/>
    <x v="1"/>
    <n v="0"/>
    <n v="0"/>
    <n v="0"/>
    <n v="0"/>
    <n v="0"/>
    <x v="16"/>
    <m/>
    <x v="1"/>
    <x v="0"/>
    <x v="0"/>
  </r>
  <r>
    <s v="17/2939/FUL"/>
    <x v="0"/>
    <x v="0"/>
    <s v="54 White Hart Lane_x000d_Barnes_x000d_London_x000d_SW13 0PZ_x000d_"/>
    <s v="Part conversion of rear shop unit and single storey side/rear extension to form a studio flat._x000d_"/>
    <m/>
    <m/>
    <x v="2"/>
    <x v="0"/>
    <m/>
    <x v="0"/>
    <n v="521310"/>
    <n v="175864"/>
    <m/>
    <m/>
    <m/>
    <m/>
    <m/>
    <m/>
    <m/>
    <m/>
    <n v="0"/>
    <m/>
    <n v="1"/>
    <m/>
    <m/>
    <m/>
    <m/>
    <m/>
    <m/>
    <n v="1"/>
    <n v="0"/>
    <n v="1"/>
    <n v="0"/>
    <n v="0"/>
    <n v="0"/>
    <n v="0"/>
    <n v="0"/>
    <n v="0"/>
    <n v="1"/>
    <x v="0"/>
    <n v="0"/>
    <n v="0"/>
    <n v="0.33333333333333331"/>
    <n v="0.33333333333333331"/>
    <n v="0.33333333333333331"/>
    <n v="0"/>
    <n v="0"/>
    <x v="1"/>
    <n v="0"/>
    <n v="0"/>
    <n v="0"/>
    <n v="0"/>
    <n v="0"/>
    <x v="16"/>
    <m/>
    <x v="9"/>
    <x v="0"/>
    <x v="0"/>
  </r>
  <r>
    <s v="17/2957/FUL"/>
    <x v="1"/>
    <x v="0"/>
    <s v="4A New Broadway_x000d_Hampton Hill_x000d_Hampton_x000d_TW12 1JG_x000d_"/>
    <s v="Formation of additional floor of accommodation in the form of a mansard style roof extension to facilitate the conversion of existing first floor 3 bedroom flat into 2x1 bedroom flats and provision of 2x1 bedroom flats at second floor level through t"/>
    <m/>
    <m/>
    <x v="2"/>
    <x v="0"/>
    <m/>
    <x v="0"/>
    <n v="514558"/>
    <n v="171264"/>
    <m/>
    <m/>
    <m/>
    <n v="1"/>
    <m/>
    <m/>
    <m/>
    <m/>
    <n v="1"/>
    <m/>
    <n v="2"/>
    <m/>
    <m/>
    <m/>
    <m/>
    <m/>
    <m/>
    <n v="2"/>
    <n v="0"/>
    <n v="2"/>
    <n v="0"/>
    <n v="-1"/>
    <n v="0"/>
    <n v="0"/>
    <n v="0"/>
    <n v="0"/>
    <n v="1"/>
    <x v="0"/>
    <n v="0"/>
    <n v="0"/>
    <n v="0.33333333333333331"/>
    <n v="0.33333333333333331"/>
    <n v="0.33333333333333331"/>
    <n v="0"/>
    <n v="0"/>
    <x v="1"/>
    <n v="0"/>
    <n v="0"/>
    <n v="0"/>
    <n v="0"/>
    <n v="0"/>
    <x v="9"/>
    <m/>
    <x v="5"/>
    <x v="0"/>
    <x v="0"/>
  </r>
  <r>
    <s v="17/2988/FUL"/>
    <x v="0"/>
    <x v="0"/>
    <s v="Ground Floor _x000d_204 Stanley Road_x000d_Teddington_x000d_TW11 8UE"/>
    <s v="Alteration of the former shop frontage, new window on side elevation and erection of single storey side/rear extension to facilitate the change of use of existing ground floor A1(retail) unit to provide 1 x 2 bed flat and 1x one-person studio flat wi"/>
    <d v="2018-04-01T00:00:00"/>
    <m/>
    <x v="2"/>
    <x v="0"/>
    <m/>
    <x v="0"/>
    <n v="515113"/>
    <n v="171634"/>
    <m/>
    <m/>
    <m/>
    <m/>
    <m/>
    <m/>
    <m/>
    <m/>
    <n v="0"/>
    <m/>
    <n v="1"/>
    <n v="1"/>
    <m/>
    <m/>
    <m/>
    <m/>
    <m/>
    <n v="2"/>
    <n v="0"/>
    <n v="1"/>
    <n v="1"/>
    <n v="0"/>
    <n v="0"/>
    <n v="0"/>
    <n v="0"/>
    <n v="0"/>
    <n v="2"/>
    <x v="0"/>
    <n v="0"/>
    <n v="0"/>
    <n v="0.66666666666666663"/>
    <n v="0.66666666666666663"/>
    <n v="0.66666666666666663"/>
    <n v="0"/>
    <n v="0"/>
    <x v="1"/>
    <n v="0"/>
    <n v="0"/>
    <n v="0"/>
    <n v="0"/>
    <n v="0"/>
    <x v="9"/>
    <m/>
    <x v="6"/>
    <x v="0"/>
    <x v="0"/>
  </r>
  <r>
    <s v="17/3045/GPD15"/>
    <x v="0"/>
    <x v="1"/>
    <s v="123 Station Road_x000d_Hampton_x000d_TW12 2AL_x000d_"/>
    <s v="Change of use from B1a (office use) to C3 (dwellinghouse) (4 x 1 bed flats)"/>
    <m/>
    <d v="2018-03-05T00:00:00"/>
    <x v="0"/>
    <x v="0"/>
    <n v="4"/>
    <x v="0"/>
    <n v="513416"/>
    <n v="169771"/>
    <m/>
    <m/>
    <m/>
    <m/>
    <m/>
    <m/>
    <m/>
    <m/>
    <n v="0"/>
    <m/>
    <n v="4"/>
    <m/>
    <m/>
    <m/>
    <m/>
    <m/>
    <m/>
    <n v="4"/>
    <n v="0"/>
    <n v="4"/>
    <n v="0"/>
    <n v="0"/>
    <n v="0"/>
    <n v="0"/>
    <n v="0"/>
    <n v="0"/>
    <n v="4"/>
    <x v="0"/>
    <n v="4"/>
    <n v="0"/>
    <n v="0"/>
    <n v="0"/>
    <n v="0"/>
    <n v="0"/>
    <n v="0"/>
    <x v="0"/>
    <n v="0"/>
    <n v="0"/>
    <n v="0"/>
    <n v="0"/>
    <n v="0"/>
    <x v="0"/>
    <m/>
    <x v="17"/>
    <x v="0"/>
    <x v="0"/>
  </r>
  <r>
    <s v="17/3061/FUL"/>
    <x v="1"/>
    <x v="0"/>
    <s v="19 - 19A Warwick Road_x000d_Hampton Wick_x000d__x000d_"/>
    <s v="Conversion of flats 19 and 19a Warwick Road into a single family dwelling. Replacement window on ground floor front elevation."/>
    <m/>
    <m/>
    <x v="2"/>
    <x v="0"/>
    <m/>
    <x v="0"/>
    <n v="517294"/>
    <n v="169887"/>
    <m/>
    <m/>
    <n v="1"/>
    <n v="1"/>
    <m/>
    <m/>
    <m/>
    <m/>
    <n v="2"/>
    <m/>
    <m/>
    <m/>
    <m/>
    <m/>
    <n v="1"/>
    <m/>
    <m/>
    <n v="1"/>
    <n v="0"/>
    <n v="0"/>
    <n v="-1"/>
    <n v="-1"/>
    <n v="0"/>
    <n v="1"/>
    <n v="0"/>
    <n v="0"/>
    <n v="-1"/>
    <x v="0"/>
    <n v="0"/>
    <n v="0"/>
    <n v="-0.33333333333333331"/>
    <n v="-0.33333333333333331"/>
    <n v="-0.33333333333333331"/>
    <n v="0"/>
    <n v="0"/>
    <x v="1"/>
    <n v="0"/>
    <n v="0"/>
    <n v="0"/>
    <n v="0"/>
    <n v="0"/>
    <x v="10"/>
    <m/>
    <x v="3"/>
    <x v="0"/>
    <x v="0"/>
  </r>
  <r>
    <s v="17/3077/FUL"/>
    <x v="2"/>
    <x v="0"/>
    <s v="4 Church Street_x000d_Twickenham_x000d_TW1 3NJ"/>
    <s v="Erection of a 3 storey dwellinghouse with accommodation at basement level, associated landscaping works and rear outbuilding for garage."/>
    <m/>
    <m/>
    <x v="2"/>
    <x v="0"/>
    <m/>
    <x v="0"/>
    <n v="516426"/>
    <n v="173349"/>
    <m/>
    <m/>
    <m/>
    <m/>
    <m/>
    <m/>
    <m/>
    <m/>
    <n v="0"/>
    <m/>
    <m/>
    <m/>
    <m/>
    <n v="1"/>
    <m/>
    <m/>
    <m/>
    <n v="1"/>
    <n v="0"/>
    <n v="0"/>
    <n v="0"/>
    <n v="0"/>
    <n v="1"/>
    <n v="0"/>
    <n v="0"/>
    <n v="0"/>
    <n v="1"/>
    <x v="0"/>
    <n v="0"/>
    <n v="0"/>
    <n v="0.33333333333333331"/>
    <n v="0.33333333333333331"/>
    <n v="0.33333333333333331"/>
    <n v="0"/>
    <n v="0"/>
    <x v="1"/>
    <n v="0"/>
    <n v="0"/>
    <n v="0"/>
    <n v="0"/>
    <n v="0"/>
    <x v="11"/>
    <m/>
    <x v="1"/>
    <x v="1"/>
    <x v="0"/>
  </r>
  <r>
    <s v="17/3088/FUL"/>
    <x v="2"/>
    <x v="0"/>
    <s v="74 Lowther Road_x000d_Barnes_x000d_London_x000d_SW13 9NU"/>
    <s v="Demolition of existing house and construction of a new 5 bed house."/>
    <m/>
    <m/>
    <x v="2"/>
    <x v="0"/>
    <m/>
    <x v="0"/>
    <n v="521978"/>
    <n v="177062"/>
    <m/>
    <m/>
    <m/>
    <m/>
    <n v="1"/>
    <m/>
    <m/>
    <m/>
    <n v="1"/>
    <m/>
    <m/>
    <m/>
    <m/>
    <m/>
    <n v="1"/>
    <m/>
    <m/>
    <n v="1"/>
    <n v="0"/>
    <n v="0"/>
    <n v="0"/>
    <n v="0"/>
    <n v="-1"/>
    <n v="1"/>
    <n v="0"/>
    <n v="0"/>
    <n v="0"/>
    <x v="0"/>
    <n v="0"/>
    <n v="0"/>
    <n v="0"/>
    <n v="0"/>
    <n v="0"/>
    <n v="0"/>
    <n v="0"/>
    <x v="0"/>
    <n v="0"/>
    <n v="0"/>
    <n v="0"/>
    <n v="0"/>
    <n v="0"/>
    <x v="5"/>
    <m/>
    <x v="1"/>
    <x v="0"/>
    <x v="0"/>
  </r>
  <r>
    <s v="17/3265/FUL"/>
    <x v="2"/>
    <x v="0"/>
    <s v="Lestock House_x000d_73B Castelnau_x000d_Barnes_x000d_London_x000d_SW13 9RT_x000d_"/>
    <s v="Demolition of existing detached house and erection of a new detached single family dwellinghouse."/>
    <m/>
    <m/>
    <x v="2"/>
    <x v="0"/>
    <m/>
    <x v="0"/>
    <n v="522475"/>
    <n v="177141"/>
    <m/>
    <m/>
    <m/>
    <n v="1"/>
    <m/>
    <m/>
    <m/>
    <m/>
    <n v="1"/>
    <m/>
    <m/>
    <m/>
    <m/>
    <m/>
    <n v="1"/>
    <m/>
    <m/>
    <n v="1"/>
    <n v="0"/>
    <n v="0"/>
    <n v="0"/>
    <n v="-1"/>
    <n v="0"/>
    <n v="1"/>
    <n v="0"/>
    <n v="0"/>
    <n v="0"/>
    <x v="0"/>
    <n v="0"/>
    <n v="0"/>
    <n v="0"/>
    <n v="0"/>
    <n v="0"/>
    <n v="0"/>
    <n v="0"/>
    <x v="0"/>
    <n v="0"/>
    <n v="0"/>
    <n v="0"/>
    <n v="0"/>
    <n v="0"/>
    <x v="5"/>
    <m/>
    <x v="1"/>
    <x v="0"/>
    <x v="0"/>
  </r>
  <r>
    <s v="17/3402/GPD16"/>
    <x v="0"/>
    <x v="1"/>
    <s v="Unit 1_x000d_Plough Lane_x000d_Teddington_x000d__x000d_"/>
    <s v="Change of use from B8 (Storage) to C3 (Residential) to create 1 no. studio flat."/>
    <m/>
    <m/>
    <x v="2"/>
    <x v="0"/>
    <n v="1"/>
    <x v="0"/>
    <n v="516208"/>
    <n v="171077"/>
    <m/>
    <m/>
    <m/>
    <m/>
    <m/>
    <m/>
    <m/>
    <m/>
    <n v="0"/>
    <m/>
    <n v="1"/>
    <m/>
    <m/>
    <m/>
    <m/>
    <m/>
    <m/>
    <n v="1"/>
    <n v="0"/>
    <n v="1"/>
    <n v="0"/>
    <n v="0"/>
    <n v="0"/>
    <n v="0"/>
    <n v="0"/>
    <n v="0"/>
    <n v="1"/>
    <x v="0"/>
    <n v="0"/>
    <n v="0"/>
    <n v="0.33333333333333331"/>
    <n v="0.33333333333333331"/>
    <n v="0.33333333333333331"/>
    <n v="0"/>
    <n v="0"/>
    <x v="1"/>
    <n v="0"/>
    <n v="0"/>
    <n v="0"/>
    <n v="0"/>
    <n v="0"/>
    <x v="6"/>
    <m/>
    <x v="1"/>
    <x v="2"/>
    <x v="0"/>
  </r>
  <r>
    <s v="17/3404/FUL"/>
    <x v="0"/>
    <x v="0"/>
    <s v="91 Stanley Road_x000d_Teddington_x000d_TW11 8UB"/>
    <s v="Erection of a two storey side and single storey rear extension and change of existing C3(residential) use at first floor to facilitate the provision of B1(a) office floorspace with associated hard and soft landscaping, bin and cycle storage and 2 car"/>
    <m/>
    <m/>
    <x v="2"/>
    <x v="0"/>
    <m/>
    <x v="0"/>
    <n v="515091"/>
    <n v="171518"/>
    <m/>
    <n v="1"/>
    <m/>
    <m/>
    <m/>
    <m/>
    <m/>
    <m/>
    <n v="1"/>
    <m/>
    <m/>
    <m/>
    <m/>
    <m/>
    <m/>
    <m/>
    <m/>
    <n v="0"/>
    <n v="0"/>
    <n v="-1"/>
    <n v="0"/>
    <n v="0"/>
    <n v="0"/>
    <n v="0"/>
    <n v="0"/>
    <n v="0"/>
    <n v="-1"/>
    <x v="0"/>
    <n v="0"/>
    <n v="0"/>
    <n v="-0.33333333333333331"/>
    <n v="-0.33333333333333331"/>
    <n v="-0.33333333333333331"/>
    <n v="0"/>
    <n v="0"/>
    <x v="1"/>
    <n v="0"/>
    <n v="0"/>
    <n v="0"/>
    <n v="0"/>
    <n v="0"/>
    <x v="9"/>
    <m/>
    <x v="6"/>
    <x v="0"/>
    <x v="0"/>
  </r>
  <r>
    <s v="17/3504/FUL"/>
    <x v="4"/>
    <x v="0"/>
    <s v="Second Floor_x000d_57 - 58 George Street_x000d_Richmond_x000d__x000d_"/>
    <s v="Erection of second floor rear extension to create a 2 bedroom, 3 person residential unit (use class C3)."/>
    <d v="2018-02-01T00:00:00"/>
    <m/>
    <x v="1"/>
    <x v="0"/>
    <m/>
    <x v="0"/>
    <n v="517851"/>
    <n v="174887"/>
    <m/>
    <m/>
    <m/>
    <m/>
    <m/>
    <m/>
    <m/>
    <m/>
    <n v="0"/>
    <m/>
    <m/>
    <n v="1"/>
    <m/>
    <m/>
    <m/>
    <m/>
    <m/>
    <n v="1"/>
    <n v="0"/>
    <n v="0"/>
    <n v="1"/>
    <n v="0"/>
    <n v="0"/>
    <n v="0"/>
    <n v="0"/>
    <n v="0"/>
    <n v="1"/>
    <x v="0"/>
    <n v="0"/>
    <n v="1"/>
    <n v="0"/>
    <n v="0"/>
    <n v="0"/>
    <n v="0"/>
    <n v="0"/>
    <x v="0"/>
    <n v="0"/>
    <n v="0"/>
    <n v="0"/>
    <n v="0"/>
    <n v="0"/>
    <x v="12"/>
    <m/>
    <x v="1"/>
    <x v="4"/>
    <x v="0"/>
  </r>
  <r>
    <s v="17/3531/FUL"/>
    <x v="2"/>
    <x v="0"/>
    <s v="8 Sutherland Grove_x000d_Teddington_x000d_TW11 8RW"/>
    <s v="Alterations and extensions to no. 8 comprising hip to gable roof extension, demolition of existing shed/workshop to rear and erection of cycle and refuse stores to front garden.  _x000d_Erection of a two storey, three bedroom dwellinghouse. with associated"/>
    <m/>
    <m/>
    <x v="2"/>
    <x v="0"/>
    <m/>
    <x v="0"/>
    <n v="515465"/>
    <n v="171212"/>
    <m/>
    <m/>
    <m/>
    <m/>
    <m/>
    <m/>
    <m/>
    <m/>
    <n v="0"/>
    <m/>
    <m/>
    <m/>
    <n v="1"/>
    <m/>
    <m/>
    <m/>
    <m/>
    <n v="1"/>
    <n v="0"/>
    <n v="0"/>
    <n v="0"/>
    <n v="1"/>
    <n v="0"/>
    <n v="0"/>
    <n v="0"/>
    <n v="0"/>
    <n v="1"/>
    <x v="0"/>
    <n v="0"/>
    <n v="0"/>
    <n v="0.33333333333333331"/>
    <n v="0.33333333333333331"/>
    <n v="0.33333333333333331"/>
    <n v="0"/>
    <n v="0"/>
    <x v="1"/>
    <n v="0"/>
    <n v="0"/>
    <n v="0"/>
    <n v="0"/>
    <n v="0"/>
    <x v="6"/>
    <m/>
    <x v="1"/>
    <x v="0"/>
    <x v="0"/>
  </r>
  <r>
    <s v="17/3610/FUL"/>
    <x v="4"/>
    <x v="0"/>
    <s v="67 - 69 Barnes High Street_x000d_Barnes_x000d_London_x000d__x000d_"/>
    <s v="Partial demolition of existing buildings, refurbishment of  2  x commercial units (A2 use Class) on ground floor. Partial new build extensions to the roof in addition to ground, first and second floor extensions to the rear of the site to provide 2 x"/>
    <m/>
    <m/>
    <x v="2"/>
    <x v="0"/>
    <m/>
    <x v="0"/>
    <n v="521762"/>
    <n v="176415"/>
    <m/>
    <n v="1"/>
    <n v="2"/>
    <m/>
    <m/>
    <m/>
    <m/>
    <m/>
    <n v="3"/>
    <m/>
    <n v="3"/>
    <n v="1"/>
    <m/>
    <m/>
    <m/>
    <m/>
    <m/>
    <n v="4"/>
    <n v="0"/>
    <n v="2"/>
    <n v="-1"/>
    <n v="0"/>
    <n v="0"/>
    <n v="0"/>
    <n v="0"/>
    <n v="0"/>
    <n v="1"/>
    <x v="0"/>
    <n v="0"/>
    <n v="0"/>
    <n v="0.33333333333333331"/>
    <n v="0.33333333333333331"/>
    <n v="0.33333333333333331"/>
    <n v="0"/>
    <n v="0"/>
    <x v="1"/>
    <n v="0"/>
    <n v="0"/>
    <n v="0"/>
    <n v="0"/>
    <n v="0"/>
    <x v="5"/>
    <m/>
    <x v="5"/>
    <x v="0"/>
    <x v="0"/>
  </r>
  <r>
    <s v="17/3696/GPD16"/>
    <x v="0"/>
    <x v="1"/>
    <s v="1A St Leonards Road_x000d_East Sheen_x000d_London_x000d_SW14 7LY_x000d_"/>
    <s v="Change of use of premises from B8 (warehouse/distrubtion) to C3 (residential - 6 x 1 bed flats)"/>
    <m/>
    <m/>
    <x v="2"/>
    <x v="0"/>
    <n v="6"/>
    <x v="0"/>
    <n v="520442"/>
    <n v="175588"/>
    <m/>
    <m/>
    <m/>
    <m/>
    <m/>
    <m/>
    <m/>
    <m/>
    <n v="0"/>
    <m/>
    <n v="6"/>
    <m/>
    <m/>
    <m/>
    <m/>
    <m/>
    <m/>
    <n v="6"/>
    <n v="0"/>
    <n v="6"/>
    <n v="0"/>
    <n v="0"/>
    <n v="0"/>
    <n v="0"/>
    <n v="0"/>
    <n v="0"/>
    <n v="6"/>
    <x v="0"/>
    <n v="0"/>
    <n v="0"/>
    <n v="2"/>
    <n v="2"/>
    <n v="2"/>
    <n v="0"/>
    <n v="0"/>
    <x v="1"/>
    <n v="0"/>
    <n v="0"/>
    <n v="0"/>
    <n v="0"/>
    <n v="0"/>
    <x v="13"/>
    <m/>
    <x v="1"/>
    <x v="0"/>
    <x v="0"/>
  </r>
  <r>
    <s v="17/3701/GPD15"/>
    <x v="0"/>
    <x v="1"/>
    <s v="3 Foxton Mews_x000d_Richmond_x000d_TW10 6BS_x000d_"/>
    <s v="Change of use from B1(a) office use to C3 residential use to provide 1 x 3 bedroom unit"/>
    <m/>
    <d v="2018-02-01T00:00:00"/>
    <x v="0"/>
    <x v="0"/>
    <n v="1"/>
    <x v="0"/>
    <n v="518467"/>
    <n v="174313"/>
    <m/>
    <m/>
    <m/>
    <m/>
    <m/>
    <m/>
    <m/>
    <m/>
    <n v="0"/>
    <m/>
    <m/>
    <m/>
    <n v="1"/>
    <m/>
    <m/>
    <m/>
    <m/>
    <n v="1"/>
    <n v="0"/>
    <n v="0"/>
    <n v="0"/>
    <n v="1"/>
    <n v="0"/>
    <n v="0"/>
    <n v="0"/>
    <n v="0"/>
    <n v="1"/>
    <x v="0"/>
    <n v="1"/>
    <n v="0"/>
    <n v="0"/>
    <n v="0"/>
    <n v="0"/>
    <n v="0"/>
    <n v="0"/>
    <x v="0"/>
    <n v="0"/>
    <n v="0"/>
    <n v="0"/>
    <n v="0"/>
    <n v="0"/>
    <x v="12"/>
    <m/>
    <x v="1"/>
    <x v="0"/>
    <x v="0"/>
  </r>
  <r>
    <s v="17/3748/FUL"/>
    <x v="3"/>
    <x v="0"/>
    <s v="101 Forsyth House_x000d_211 - 217 Lower Richmond Road_x000d_Richmond_x000d_TW9 4LN_x000d_"/>
    <s v="Creation of 2 No. x 1 bedroom residential flats through a third floor extension and alterations to fenestration [revised description]."/>
    <d v="2018-04-17T00:00:00"/>
    <d v="2018-04-17T00:00:00"/>
    <x v="2"/>
    <x v="0"/>
    <m/>
    <x v="0"/>
    <n v="519626"/>
    <n v="175791"/>
    <m/>
    <m/>
    <m/>
    <m/>
    <m/>
    <m/>
    <m/>
    <m/>
    <n v="0"/>
    <m/>
    <n v="2"/>
    <m/>
    <m/>
    <m/>
    <m/>
    <m/>
    <m/>
    <n v="2"/>
    <n v="0"/>
    <n v="2"/>
    <n v="0"/>
    <n v="0"/>
    <n v="0"/>
    <n v="0"/>
    <n v="0"/>
    <n v="0"/>
    <n v="2"/>
    <x v="0"/>
    <n v="0"/>
    <n v="2"/>
    <n v="0"/>
    <n v="0"/>
    <n v="0"/>
    <n v="0"/>
    <n v="0"/>
    <x v="0"/>
    <n v="0"/>
    <n v="0"/>
    <n v="0"/>
    <n v="0"/>
    <n v="0"/>
    <x v="8"/>
    <m/>
    <x v="1"/>
    <x v="0"/>
    <x v="0"/>
  </r>
  <r>
    <s v="17/3795/GPD15"/>
    <x v="0"/>
    <x v="1"/>
    <s v="25 Church Road_x000d_Teddington_x000d_TW11 8PF_x000d_"/>
    <s v="Change of use from Offices (B1) to Residential (C3)."/>
    <m/>
    <m/>
    <x v="2"/>
    <x v="0"/>
    <n v="2"/>
    <x v="0"/>
    <n v="515664"/>
    <n v="171121"/>
    <m/>
    <m/>
    <m/>
    <m/>
    <m/>
    <m/>
    <m/>
    <m/>
    <n v="0"/>
    <m/>
    <m/>
    <n v="1"/>
    <n v="1"/>
    <m/>
    <m/>
    <m/>
    <m/>
    <n v="2"/>
    <n v="0"/>
    <n v="0"/>
    <n v="1"/>
    <n v="1"/>
    <n v="0"/>
    <n v="0"/>
    <n v="0"/>
    <n v="0"/>
    <n v="2"/>
    <x v="0"/>
    <n v="0"/>
    <n v="0"/>
    <n v="0.66666666666666663"/>
    <n v="0.66666666666666663"/>
    <n v="0.66666666666666663"/>
    <n v="0"/>
    <n v="0"/>
    <x v="1"/>
    <n v="0"/>
    <n v="0"/>
    <n v="0"/>
    <n v="0"/>
    <n v="0"/>
    <x v="6"/>
    <m/>
    <x v="1"/>
    <x v="0"/>
    <x v="0"/>
  </r>
  <r>
    <s v="17/3945/ES191"/>
    <x v="0"/>
    <x v="0"/>
    <s v="245 Upper Richmond Road West_x000d_East Sheen_x000d_London_x000d_SW14 8QS"/>
    <s v="Use of the rear ground floor unit as a self-contained flat under Use Class C3 (Residential)."/>
    <m/>
    <d v="2018-02-09T00:00:00"/>
    <x v="0"/>
    <x v="0"/>
    <m/>
    <x v="0"/>
    <n v="520793"/>
    <n v="175413"/>
    <m/>
    <m/>
    <m/>
    <m/>
    <m/>
    <m/>
    <m/>
    <m/>
    <n v="0"/>
    <m/>
    <n v="1"/>
    <m/>
    <m/>
    <m/>
    <m/>
    <m/>
    <m/>
    <n v="1"/>
    <n v="0"/>
    <n v="1"/>
    <n v="0"/>
    <n v="0"/>
    <n v="0"/>
    <n v="0"/>
    <n v="0"/>
    <n v="0"/>
    <n v="1"/>
    <x v="0"/>
    <n v="1"/>
    <n v="0"/>
    <n v="0"/>
    <n v="0"/>
    <n v="0"/>
    <n v="0"/>
    <n v="0"/>
    <x v="0"/>
    <n v="0"/>
    <n v="0"/>
    <n v="0"/>
    <n v="0"/>
    <n v="0"/>
    <x v="13"/>
    <m/>
    <x v="1"/>
    <x v="3"/>
    <x v="0"/>
  </r>
  <r>
    <s v="17/4002/FUL"/>
    <x v="1"/>
    <x v="0"/>
    <s v="228 Kingston Road_x000d_Teddington_x000d__x000d_"/>
    <s v="Reversion of the existing premises (2 flats) back into a single family dwelling house involving construction of a new two storey rear extension, rear loft extension and alterations to the existing front dormer."/>
    <d v="2018-04-30T00:00:00"/>
    <d v="2018-10-01T00:00:00"/>
    <x v="2"/>
    <x v="0"/>
    <m/>
    <x v="0"/>
    <n v="517027"/>
    <n v="170370"/>
    <m/>
    <n v="1"/>
    <n v="1"/>
    <m/>
    <m/>
    <m/>
    <m/>
    <m/>
    <n v="2"/>
    <m/>
    <m/>
    <m/>
    <m/>
    <n v="1"/>
    <m/>
    <m/>
    <m/>
    <n v="1"/>
    <n v="0"/>
    <n v="-1"/>
    <n v="-1"/>
    <n v="0"/>
    <n v="1"/>
    <n v="0"/>
    <n v="0"/>
    <n v="0"/>
    <n v="-1"/>
    <x v="0"/>
    <n v="0"/>
    <n v="-1"/>
    <n v="0"/>
    <n v="0"/>
    <n v="0"/>
    <n v="0"/>
    <n v="0"/>
    <x v="0"/>
    <n v="0"/>
    <n v="0"/>
    <n v="0"/>
    <n v="0"/>
    <n v="0"/>
    <x v="10"/>
    <m/>
    <x v="1"/>
    <x v="0"/>
    <x v="0"/>
  </r>
  <r>
    <s v="17/4114/PS192"/>
    <x v="0"/>
    <x v="0"/>
    <s v="35A Broad Street_x000d_Teddington_x000d_TW11 8QZ_x000d_"/>
    <s v="Change of use from Class C4 (House in Multiple Occupation) to C3 (residential) to provide 1 x 3 bed flat"/>
    <m/>
    <m/>
    <x v="2"/>
    <x v="0"/>
    <m/>
    <x v="0"/>
    <n v="515625"/>
    <n v="170998"/>
    <m/>
    <m/>
    <m/>
    <n v="1"/>
    <m/>
    <m/>
    <m/>
    <m/>
    <n v="1"/>
    <m/>
    <m/>
    <m/>
    <n v="1"/>
    <m/>
    <m/>
    <m/>
    <m/>
    <n v="1"/>
    <n v="0"/>
    <n v="0"/>
    <n v="0"/>
    <n v="0"/>
    <n v="0"/>
    <n v="0"/>
    <n v="0"/>
    <n v="0"/>
    <n v="0"/>
    <x v="0"/>
    <n v="0"/>
    <n v="0"/>
    <n v="0"/>
    <n v="0"/>
    <n v="0"/>
    <n v="0"/>
    <n v="0"/>
    <x v="0"/>
    <n v="0"/>
    <n v="0"/>
    <n v="0"/>
    <n v="0"/>
    <n v="0"/>
    <x v="6"/>
    <m/>
    <x v="1"/>
    <x v="2"/>
    <x v="0"/>
  </r>
  <r>
    <s v="17/4238/FUL"/>
    <x v="2"/>
    <x v="0"/>
    <s v="105 Queens Road_x000d_Teddington_x000d_TW11 0LZ"/>
    <s v="Demolition of the existing bungalow and construction of a new 6 bedroom detached house, to include external hard and soft landscaping to the front and rear, to be used as a children's home."/>
    <m/>
    <m/>
    <x v="2"/>
    <x v="0"/>
    <m/>
    <x v="0"/>
    <n v="515649"/>
    <n v="170638"/>
    <m/>
    <m/>
    <m/>
    <n v="1"/>
    <m/>
    <m/>
    <m/>
    <m/>
    <n v="1"/>
    <m/>
    <m/>
    <m/>
    <m/>
    <m/>
    <m/>
    <n v="1"/>
    <m/>
    <n v="1"/>
    <n v="0"/>
    <n v="0"/>
    <n v="0"/>
    <n v="-1"/>
    <n v="0"/>
    <n v="0"/>
    <n v="1"/>
    <n v="0"/>
    <n v="0"/>
    <x v="0"/>
    <n v="0"/>
    <n v="0"/>
    <n v="0"/>
    <n v="0"/>
    <n v="0"/>
    <n v="0"/>
    <n v="0"/>
    <x v="0"/>
    <n v="0"/>
    <n v="0"/>
    <n v="0"/>
    <n v="0"/>
    <n v="0"/>
    <x v="6"/>
    <m/>
    <x v="1"/>
    <x v="0"/>
    <x v="0"/>
  </r>
  <r>
    <s v="17/4292/FUL"/>
    <x v="3"/>
    <x v="0"/>
    <s v="Cliveden House_x000d_Victoria Villas_x000d_Richmond_x000d_TW9 2JX_x000d_"/>
    <s v="Proposed roof and side extension to the existing two storey residential building to provide three new apartment units and to increase the size of four of the existing units. Alterations to elevations including balconies at first and second floor."/>
    <m/>
    <m/>
    <x v="2"/>
    <x v="0"/>
    <m/>
    <x v="0"/>
    <n v="518831"/>
    <n v="175436"/>
    <m/>
    <m/>
    <m/>
    <m/>
    <m/>
    <m/>
    <m/>
    <m/>
    <n v="0"/>
    <m/>
    <n v="1"/>
    <n v="2"/>
    <m/>
    <m/>
    <m/>
    <m/>
    <m/>
    <n v="3"/>
    <n v="0"/>
    <n v="1"/>
    <n v="2"/>
    <n v="0"/>
    <n v="0"/>
    <n v="0"/>
    <n v="0"/>
    <n v="0"/>
    <n v="3"/>
    <x v="0"/>
    <n v="0"/>
    <n v="0"/>
    <n v="1"/>
    <n v="1"/>
    <n v="1"/>
    <n v="0"/>
    <n v="0"/>
    <x v="1"/>
    <n v="0"/>
    <n v="0"/>
    <n v="0"/>
    <n v="0"/>
    <n v="0"/>
    <x v="8"/>
    <m/>
    <x v="1"/>
    <x v="0"/>
    <x v="0"/>
  </r>
  <r>
    <s v="17/4344/FUL"/>
    <x v="0"/>
    <x v="0"/>
    <s v="First To Third Floors_x000d_2 The Square_x000d_Richmond_x000d__x000d_"/>
    <s v="Change of use of first, second and third floors from Class A2 (offices) and Class A1 (ancillary office space) to 1 two-bedroom residential dwelling with roof terrace at fourth floor level with associated safety balustrade."/>
    <m/>
    <m/>
    <x v="2"/>
    <x v="0"/>
    <m/>
    <x v="0"/>
    <n v="517967"/>
    <n v="174947"/>
    <m/>
    <m/>
    <m/>
    <m/>
    <m/>
    <m/>
    <m/>
    <m/>
    <n v="0"/>
    <m/>
    <m/>
    <n v="1"/>
    <m/>
    <m/>
    <m/>
    <m/>
    <m/>
    <n v="1"/>
    <n v="0"/>
    <n v="0"/>
    <n v="1"/>
    <n v="0"/>
    <n v="0"/>
    <n v="0"/>
    <n v="0"/>
    <n v="0"/>
    <n v="1"/>
    <x v="0"/>
    <n v="0"/>
    <n v="0"/>
    <n v="0.33333333333333331"/>
    <n v="0.33333333333333331"/>
    <n v="0.33333333333333331"/>
    <n v="0"/>
    <n v="0"/>
    <x v="1"/>
    <n v="0"/>
    <n v="0"/>
    <n v="0"/>
    <n v="0"/>
    <n v="0"/>
    <x v="12"/>
    <m/>
    <x v="1"/>
    <x v="4"/>
    <x v="0"/>
  </r>
  <r>
    <s v="17/4422/GPD15"/>
    <x v="0"/>
    <x v="1"/>
    <s v="25 Church Road_x000d_Teddington_x000d_TW11 8PF_x000d_"/>
    <s v="Change of use of the ground floor and accommodation above the rear workshop from Class B1(C) Light Industrial to Dwelling (Class C3)."/>
    <m/>
    <m/>
    <x v="2"/>
    <x v="0"/>
    <n v="1"/>
    <x v="0"/>
    <n v="515664"/>
    <n v="171121"/>
    <m/>
    <m/>
    <m/>
    <m/>
    <m/>
    <m/>
    <m/>
    <m/>
    <n v="0"/>
    <m/>
    <m/>
    <n v="1"/>
    <m/>
    <m/>
    <m/>
    <m/>
    <m/>
    <n v="1"/>
    <n v="0"/>
    <n v="0"/>
    <n v="1"/>
    <n v="0"/>
    <n v="0"/>
    <n v="0"/>
    <n v="0"/>
    <n v="0"/>
    <n v="1"/>
    <x v="0"/>
    <n v="0"/>
    <n v="0"/>
    <n v="0.33333333333333331"/>
    <n v="0.33333333333333331"/>
    <n v="0.33333333333333331"/>
    <n v="0"/>
    <n v="0"/>
    <x v="1"/>
    <n v="0"/>
    <n v="0"/>
    <n v="0"/>
    <n v="0"/>
    <n v="0"/>
    <x v="6"/>
    <m/>
    <x v="1"/>
    <x v="0"/>
    <x v="0"/>
  </r>
  <r>
    <s v="17/4517/VRC"/>
    <x v="2"/>
    <x v="0"/>
    <s v="66 Derby Road_x000d_East Sheen_x000d_London_x000d_SW14 7DP_x000d_"/>
    <s v="Variation of condition U30401 (Approved drawings) of planning permission 17/2624/FUL (Demolition of the existing four bedroom house and erection of two semi-detached, four bedroom townhouses incorporating basements) to allow for internal alterations"/>
    <m/>
    <m/>
    <x v="2"/>
    <x v="0"/>
    <m/>
    <x v="0"/>
    <n v="519786"/>
    <n v="175060"/>
    <m/>
    <m/>
    <m/>
    <m/>
    <n v="1"/>
    <m/>
    <m/>
    <m/>
    <n v="1"/>
    <m/>
    <m/>
    <m/>
    <m/>
    <m/>
    <n v="2"/>
    <m/>
    <m/>
    <n v="2"/>
    <n v="0"/>
    <n v="0"/>
    <n v="0"/>
    <n v="0"/>
    <n v="-1"/>
    <n v="2"/>
    <n v="0"/>
    <n v="0"/>
    <n v="1"/>
    <x v="0"/>
    <n v="0"/>
    <n v="0"/>
    <n v="0.33333333333333331"/>
    <n v="0.33333333333333331"/>
    <n v="0.33333333333333331"/>
    <n v="0"/>
    <n v="0"/>
    <x v="1"/>
    <n v="0"/>
    <n v="0"/>
    <n v="0"/>
    <n v="0"/>
    <n v="0"/>
    <x v="13"/>
    <m/>
    <x v="1"/>
    <x v="0"/>
    <x v="0"/>
  </r>
  <r>
    <s v="17/4603/GPD13"/>
    <x v="0"/>
    <x v="1"/>
    <s v="158 Upper Richmond Road West_x000d_East Sheen_x000d_London_x000d_SW14 8AW_x000d_"/>
    <s v="Change of use of ground floor from A1 retail to C3 residential (3 x one bed flats)."/>
    <m/>
    <d v="2018-03-16T00:00:00"/>
    <x v="0"/>
    <x v="0"/>
    <n v="3"/>
    <x v="0"/>
    <n v="520842"/>
    <n v="175467"/>
    <m/>
    <m/>
    <m/>
    <m/>
    <m/>
    <m/>
    <m/>
    <m/>
    <n v="0"/>
    <m/>
    <n v="3"/>
    <m/>
    <m/>
    <m/>
    <m/>
    <m/>
    <m/>
    <n v="3"/>
    <n v="0"/>
    <n v="3"/>
    <n v="0"/>
    <n v="0"/>
    <n v="0"/>
    <n v="0"/>
    <n v="0"/>
    <n v="0"/>
    <n v="3"/>
    <x v="0"/>
    <n v="3"/>
    <n v="0"/>
    <n v="0"/>
    <n v="0"/>
    <n v="0"/>
    <n v="0"/>
    <n v="0"/>
    <x v="0"/>
    <n v="0"/>
    <n v="0"/>
    <n v="0"/>
    <n v="0"/>
    <n v="0"/>
    <x v="13"/>
    <m/>
    <x v="1"/>
    <x v="3"/>
    <x v="0"/>
  </r>
  <r>
    <s v="17/4605/GPD15"/>
    <x v="0"/>
    <x v="1"/>
    <s v="10 Church Lane_x000d_Teddington_x000d_TW11 8PA_x000d_"/>
    <s v="Change of use from offices (B1a) to residential (C3) to provide 1 x 3 bed dwellinghouse."/>
    <m/>
    <d v="2018-06-30T00:00:00"/>
    <x v="1"/>
    <x v="0"/>
    <n v="1"/>
    <x v="0"/>
    <n v="515785"/>
    <n v="171101"/>
    <m/>
    <m/>
    <m/>
    <m/>
    <m/>
    <m/>
    <m/>
    <m/>
    <n v="0"/>
    <m/>
    <m/>
    <m/>
    <n v="1"/>
    <m/>
    <m/>
    <m/>
    <m/>
    <n v="1"/>
    <n v="0"/>
    <n v="0"/>
    <n v="0"/>
    <n v="1"/>
    <n v="0"/>
    <n v="0"/>
    <n v="0"/>
    <n v="0"/>
    <n v="1"/>
    <x v="0"/>
    <n v="0"/>
    <n v="1"/>
    <n v="0"/>
    <n v="0"/>
    <n v="0"/>
    <n v="0"/>
    <n v="0"/>
    <x v="0"/>
    <n v="0"/>
    <n v="0"/>
    <n v="0"/>
    <n v="0"/>
    <n v="0"/>
    <x v="6"/>
    <m/>
    <x v="1"/>
    <x v="2"/>
    <x v="0"/>
  </r>
  <r>
    <s v="17/4606/FUL"/>
    <x v="2"/>
    <x v="0"/>
    <s v="1 Upper Ham Road_x000d_Ham_x000d__x000d_"/>
    <s v="Construction of 2No. 3 bed dwellinghouses (including basement accommodation) with rear plot boundary alteration."/>
    <d v="2018-03-01T00:00:00"/>
    <m/>
    <x v="1"/>
    <x v="0"/>
    <m/>
    <x v="0"/>
    <n v="517784"/>
    <n v="171703"/>
    <m/>
    <m/>
    <m/>
    <n v="1"/>
    <m/>
    <m/>
    <m/>
    <m/>
    <n v="1"/>
    <m/>
    <m/>
    <m/>
    <n v="2"/>
    <m/>
    <m/>
    <m/>
    <m/>
    <n v="2"/>
    <n v="0"/>
    <n v="0"/>
    <n v="0"/>
    <n v="1"/>
    <n v="0"/>
    <n v="0"/>
    <n v="0"/>
    <n v="0"/>
    <n v="1"/>
    <x v="0"/>
    <n v="0"/>
    <n v="1"/>
    <n v="0"/>
    <n v="0"/>
    <n v="0"/>
    <n v="0"/>
    <n v="0"/>
    <x v="0"/>
    <n v="0"/>
    <n v="0"/>
    <n v="0"/>
    <n v="0"/>
    <n v="0"/>
    <x v="2"/>
    <m/>
    <x v="1"/>
    <x v="0"/>
    <x v="0"/>
  </r>
  <r>
    <s v="18/0049/FUL"/>
    <x v="0"/>
    <x v="0"/>
    <s v="269 - 271 Sandycombe Road_x000d_Richmond_x000d__x000d_"/>
    <s v="Change of use to Bed and Breakfast accommodation (use class C1 - Hotel/Guesthouse)."/>
    <m/>
    <d v="2018-05-01T00:00:00"/>
    <x v="1"/>
    <x v="0"/>
    <m/>
    <x v="0"/>
    <n v="519113"/>
    <n v="176398"/>
    <m/>
    <m/>
    <m/>
    <m/>
    <m/>
    <m/>
    <n v="1"/>
    <m/>
    <n v="1"/>
    <m/>
    <m/>
    <m/>
    <m/>
    <m/>
    <m/>
    <m/>
    <m/>
    <n v="0"/>
    <n v="0"/>
    <n v="0"/>
    <n v="0"/>
    <n v="0"/>
    <n v="0"/>
    <n v="0"/>
    <n v="-1"/>
    <n v="0"/>
    <n v="-1"/>
    <x v="0"/>
    <n v="0"/>
    <n v="-1"/>
    <n v="0"/>
    <n v="0"/>
    <n v="0"/>
    <n v="0"/>
    <n v="0"/>
    <x v="0"/>
    <n v="0"/>
    <n v="0"/>
    <n v="0"/>
    <n v="0"/>
    <n v="0"/>
    <x v="15"/>
    <m/>
    <x v="1"/>
    <x v="0"/>
    <x v="0"/>
  </r>
  <r>
    <s v="18/0282/FUL"/>
    <x v="2"/>
    <x v="0"/>
    <s v="Upton House_x000d_19 - 20 Queens Ride_x000d_Barnes_x000d_London_x000d_SW13 0HX_x000d_"/>
    <s v="Demolition of the existing 2 storey residential building and single storey garages and erection of a pair of semi-detached, 3 storey (plus basement) 4 bedroom dwellings with associated private gardens and off street parking. Creation of a new crossov"/>
    <m/>
    <m/>
    <x v="2"/>
    <x v="0"/>
    <m/>
    <x v="0"/>
    <n v="522357"/>
    <n v="175528"/>
    <m/>
    <m/>
    <m/>
    <n v="2"/>
    <m/>
    <m/>
    <m/>
    <m/>
    <n v="2"/>
    <m/>
    <m/>
    <m/>
    <m/>
    <n v="2"/>
    <m/>
    <m/>
    <m/>
    <n v="2"/>
    <n v="0"/>
    <n v="0"/>
    <n v="0"/>
    <n v="-2"/>
    <n v="2"/>
    <n v="0"/>
    <n v="0"/>
    <n v="0"/>
    <n v="0"/>
    <x v="0"/>
    <n v="0"/>
    <n v="0"/>
    <n v="0"/>
    <n v="0"/>
    <n v="0"/>
    <n v="0"/>
    <n v="0"/>
    <x v="0"/>
    <n v="0"/>
    <n v="0"/>
    <n v="0"/>
    <n v="0"/>
    <n v="0"/>
    <x v="16"/>
    <m/>
    <x v="1"/>
    <x v="0"/>
    <x v="0"/>
  </r>
  <r>
    <s v="18/0305/GPD15"/>
    <x v="0"/>
    <x v="1"/>
    <s v="Argyle House_x000d_1 Dee Road_x000d_Richmond_x000d__x000d_"/>
    <s v="Change of use of basement from B1a (office use) to C3 (residential use) - creation of 1 x 2 bed flat"/>
    <m/>
    <m/>
    <x v="2"/>
    <x v="0"/>
    <n v="1"/>
    <x v="0"/>
    <n v="518741"/>
    <n v="175360"/>
    <m/>
    <m/>
    <m/>
    <m/>
    <m/>
    <m/>
    <m/>
    <m/>
    <n v="0"/>
    <m/>
    <m/>
    <n v="1"/>
    <m/>
    <m/>
    <m/>
    <m/>
    <m/>
    <n v="1"/>
    <n v="0"/>
    <n v="0"/>
    <n v="1"/>
    <n v="0"/>
    <n v="0"/>
    <n v="0"/>
    <n v="0"/>
    <n v="0"/>
    <n v="1"/>
    <x v="0"/>
    <n v="0"/>
    <n v="0"/>
    <n v="0.33333333333333331"/>
    <n v="0.33333333333333331"/>
    <n v="0.33333333333333331"/>
    <n v="0"/>
    <n v="0"/>
    <x v="1"/>
    <n v="0"/>
    <n v="0"/>
    <n v="0"/>
    <n v="0"/>
    <n v="0"/>
    <x v="8"/>
    <m/>
    <x v="1"/>
    <x v="0"/>
    <x v="0"/>
  </r>
  <r>
    <s v="18/0774/ES191"/>
    <x v="1"/>
    <x v="0"/>
    <s v="7A Kneller Road_x000d_Twickenham_x000d_TW2 7DF"/>
    <s v="Application to establish the use of No.7A Kneller Road as a separate self-contained dwelling unit."/>
    <d v="2018-05-14T00:00:00"/>
    <d v="2018-05-14T00:00:00"/>
    <x v="2"/>
    <x v="0"/>
    <m/>
    <x v="0"/>
    <n v="515074"/>
    <n v="174033"/>
    <m/>
    <m/>
    <m/>
    <m/>
    <n v="1"/>
    <m/>
    <m/>
    <m/>
    <n v="1"/>
    <m/>
    <n v="1"/>
    <m/>
    <n v="1"/>
    <m/>
    <m/>
    <m/>
    <m/>
    <n v="2"/>
    <n v="0"/>
    <n v="1"/>
    <n v="0"/>
    <n v="1"/>
    <n v="-1"/>
    <n v="0"/>
    <n v="0"/>
    <n v="0"/>
    <n v="1"/>
    <x v="0"/>
    <n v="0"/>
    <n v="1"/>
    <n v="0"/>
    <n v="0"/>
    <n v="0"/>
    <n v="0"/>
    <n v="0"/>
    <x v="0"/>
    <n v="0"/>
    <n v="0"/>
    <n v="0"/>
    <n v="0"/>
    <n v="0"/>
    <x v="17"/>
    <m/>
    <x v="1"/>
    <x v="0"/>
    <x v="0"/>
  </r>
  <r>
    <s v="Local Plan SA 12"/>
    <x v="5"/>
    <x v="2"/>
    <s v="Mereway Day Centre, Mereway Road"/>
    <m/>
    <m/>
    <m/>
    <x v="3"/>
    <x v="3"/>
    <m/>
    <x v="0"/>
    <m/>
    <m/>
    <m/>
    <m/>
    <m/>
    <m/>
    <m/>
    <m/>
    <m/>
    <m/>
    <m/>
    <m/>
    <m/>
    <m/>
    <m/>
    <m/>
    <m/>
    <m/>
    <m/>
    <m/>
    <m/>
    <m/>
    <m/>
    <m/>
    <m/>
    <m/>
    <m/>
    <m/>
    <n v="10"/>
    <x v="0"/>
    <n v="0"/>
    <n v="0"/>
    <n v="0"/>
    <n v="0"/>
    <n v="0"/>
    <n v="0"/>
    <n v="0"/>
    <x v="0"/>
    <n v="2"/>
    <n v="2"/>
    <n v="2"/>
    <n v="2"/>
    <n v="2"/>
    <x v="4"/>
    <m/>
    <x v="1"/>
    <x v="0"/>
    <x v="0"/>
  </r>
  <r>
    <s v="Local Plan SA 12"/>
    <x v="5"/>
    <x v="2"/>
    <s v="Mereway Day Centre, Mereway Road"/>
    <m/>
    <m/>
    <m/>
    <x v="3"/>
    <x v="0"/>
    <m/>
    <x v="0"/>
    <m/>
    <m/>
    <m/>
    <m/>
    <m/>
    <m/>
    <m/>
    <m/>
    <m/>
    <m/>
    <m/>
    <m/>
    <m/>
    <m/>
    <m/>
    <m/>
    <m/>
    <m/>
    <m/>
    <m/>
    <m/>
    <m/>
    <m/>
    <m/>
    <m/>
    <m/>
    <m/>
    <m/>
    <n v="10"/>
    <x v="0"/>
    <n v="0"/>
    <n v="0"/>
    <n v="0"/>
    <n v="0"/>
    <n v="0"/>
    <n v="0"/>
    <n v="0"/>
    <x v="0"/>
    <n v="2"/>
    <n v="2"/>
    <n v="2"/>
    <n v="2"/>
    <n v="2"/>
    <x v="4"/>
    <m/>
    <x v="1"/>
    <x v="0"/>
    <x v="0"/>
  </r>
  <r>
    <s v="Local Plan SA 13"/>
    <x v="5"/>
    <x v="2"/>
    <s v="Telephone Exchange, Ashdale Road"/>
    <m/>
    <m/>
    <m/>
    <x v="3"/>
    <x v="3"/>
    <m/>
    <x v="0"/>
    <m/>
    <m/>
    <m/>
    <m/>
    <m/>
    <m/>
    <m/>
    <m/>
    <m/>
    <m/>
    <m/>
    <m/>
    <m/>
    <m/>
    <m/>
    <m/>
    <m/>
    <m/>
    <m/>
    <m/>
    <m/>
    <m/>
    <m/>
    <m/>
    <m/>
    <m/>
    <m/>
    <m/>
    <n v="10"/>
    <x v="0"/>
    <n v="0"/>
    <n v="0"/>
    <n v="0"/>
    <n v="0"/>
    <n v="0"/>
    <n v="0"/>
    <n v="0"/>
    <x v="0"/>
    <n v="2"/>
    <n v="2"/>
    <n v="2"/>
    <n v="2"/>
    <n v="2"/>
    <x v="17"/>
    <m/>
    <x v="1"/>
    <x v="0"/>
    <x v="0"/>
  </r>
  <r>
    <s v="Local Plan SA 13"/>
    <x v="5"/>
    <x v="2"/>
    <s v="Telephone Exchange, Ashdale Road"/>
    <m/>
    <m/>
    <m/>
    <x v="3"/>
    <x v="0"/>
    <m/>
    <x v="0"/>
    <m/>
    <m/>
    <m/>
    <m/>
    <m/>
    <m/>
    <m/>
    <m/>
    <m/>
    <m/>
    <m/>
    <m/>
    <m/>
    <m/>
    <m/>
    <m/>
    <m/>
    <m/>
    <m/>
    <m/>
    <m/>
    <m/>
    <m/>
    <m/>
    <m/>
    <m/>
    <m/>
    <m/>
    <n v="10"/>
    <x v="0"/>
    <n v="0"/>
    <n v="0"/>
    <n v="0"/>
    <n v="0"/>
    <n v="0"/>
    <n v="0"/>
    <n v="0"/>
    <x v="0"/>
    <n v="2"/>
    <n v="2"/>
    <n v="2"/>
    <n v="2"/>
    <n v="2"/>
    <x v="17"/>
    <m/>
    <x v="1"/>
    <x v="0"/>
    <x v="0"/>
  </r>
  <r>
    <s v="Local Plan SA 14"/>
    <x v="5"/>
    <x v="2"/>
    <s v="Kneller Hall, Whitton"/>
    <m/>
    <m/>
    <m/>
    <x v="3"/>
    <x v="3"/>
    <m/>
    <x v="0"/>
    <m/>
    <m/>
    <m/>
    <m/>
    <m/>
    <m/>
    <m/>
    <m/>
    <m/>
    <m/>
    <m/>
    <m/>
    <m/>
    <m/>
    <m/>
    <m/>
    <m/>
    <m/>
    <m/>
    <m/>
    <m/>
    <m/>
    <m/>
    <m/>
    <m/>
    <m/>
    <m/>
    <m/>
    <n v="15"/>
    <x v="0"/>
    <n v="0"/>
    <n v="0"/>
    <n v="0"/>
    <n v="0"/>
    <n v="0"/>
    <n v="0"/>
    <n v="0"/>
    <x v="0"/>
    <n v="3"/>
    <n v="3"/>
    <n v="3"/>
    <n v="3"/>
    <n v="3"/>
    <x v="17"/>
    <m/>
    <x v="1"/>
    <x v="0"/>
    <x v="0"/>
  </r>
  <r>
    <s v="Local Plan SA 14"/>
    <x v="5"/>
    <x v="2"/>
    <s v="Kneller Hall, Whitton"/>
    <m/>
    <m/>
    <m/>
    <x v="3"/>
    <x v="0"/>
    <m/>
    <x v="0"/>
    <m/>
    <m/>
    <m/>
    <m/>
    <m/>
    <m/>
    <m/>
    <m/>
    <m/>
    <m/>
    <m/>
    <m/>
    <m/>
    <m/>
    <m/>
    <m/>
    <m/>
    <m/>
    <m/>
    <m/>
    <m/>
    <m/>
    <m/>
    <m/>
    <m/>
    <m/>
    <m/>
    <m/>
    <n v="15"/>
    <x v="0"/>
    <n v="0"/>
    <n v="0"/>
    <n v="0"/>
    <n v="0"/>
    <n v="0"/>
    <n v="0"/>
    <n v="0"/>
    <x v="0"/>
    <n v="3"/>
    <n v="3"/>
    <n v="3"/>
    <n v="3"/>
    <n v="3"/>
    <x v="17"/>
    <m/>
    <x v="1"/>
    <x v="0"/>
    <x v="0"/>
  </r>
  <r>
    <s v="Local Plan SA 15"/>
    <x v="5"/>
    <x v="2"/>
    <s v="Ham Central Area"/>
    <m/>
    <m/>
    <m/>
    <x v="3"/>
    <x v="3"/>
    <m/>
    <x v="0"/>
    <m/>
    <m/>
    <m/>
    <m/>
    <m/>
    <m/>
    <m/>
    <m/>
    <m/>
    <m/>
    <m/>
    <m/>
    <m/>
    <m/>
    <m/>
    <m/>
    <m/>
    <m/>
    <m/>
    <m/>
    <m/>
    <m/>
    <m/>
    <m/>
    <m/>
    <m/>
    <m/>
    <m/>
    <n v="50"/>
    <x v="0"/>
    <n v="0"/>
    <n v="0"/>
    <n v="5"/>
    <n v="5"/>
    <n v="5"/>
    <n v="5"/>
    <n v="5"/>
    <x v="1"/>
    <n v="5"/>
    <n v="5"/>
    <n v="5"/>
    <n v="5"/>
    <n v="5"/>
    <x v="2"/>
    <m/>
    <x v="1"/>
    <x v="0"/>
    <x v="0"/>
  </r>
  <r>
    <s v="Local Plan SA 15"/>
    <x v="5"/>
    <x v="2"/>
    <s v="Ham Central Area"/>
    <m/>
    <m/>
    <m/>
    <x v="3"/>
    <x v="0"/>
    <m/>
    <x v="0"/>
    <m/>
    <m/>
    <m/>
    <m/>
    <m/>
    <m/>
    <m/>
    <m/>
    <m/>
    <m/>
    <m/>
    <m/>
    <m/>
    <m/>
    <m/>
    <m/>
    <m/>
    <m/>
    <m/>
    <m/>
    <m/>
    <m/>
    <m/>
    <m/>
    <m/>
    <m/>
    <m/>
    <m/>
    <n v="50"/>
    <x v="0"/>
    <n v="0"/>
    <n v="0"/>
    <n v="5"/>
    <n v="5"/>
    <n v="5"/>
    <n v="5"/>
    <n v="5"/>
    <x v="1"/>
    <n v="5"/>
    <n v="5"/>
    <n v="5"/>
    <n v="5"/>
    <n v="5"/>
    <x v="2"/>
    <m/>
    <x v="1"/>
    <x v="0"/>
    <x v="0"/>
  </r>
  <r>
    <s v="Local Plan SA 16"/>
    <x v="5"/>
    <x v="2"/>
    <s v="Cassel Hospital, Ham Common, Ham"/>
    <m/>
    <m/>
    <m/>
    <x v="3"/>
    <x v="3"/>
    <m/>
    <x v="0"/>
    <m/>
    <m/>
    <m/>
    <m/>
    <m/>
    <m/>
    <m/>
    <m/>
    <m/>
    <m/>
    <m/>
    <m/>
    <m/>
    <m/>
    <m/>
    <m/>
    <m/>
    <m/>
    <m/>
    <m/>
    <m/>
    <m/>
    <m/>
    <m/>
    <m/>
    <m/>
    <m/>
    <m/>
    <n v="10"/>
    <x v="0"/>
    <n v="0"/>
    <n v="0"/>
    <n v="0"/>
    <n v="0"/>
    <n v="0"/>
    <n v="0"/>
    <n v="0"/>
    <x v="0"/>
    <n v="2"/>
    <n v="2"/>
    <n v="2"/>
    <n v="2"/>
    <n v="2"/>
    <x v="2"/>
    <m/>
    <x v="1"/>
    <x v="0"/>
    <x v="0"/>
  </r>
  <r>
    <s v="Local Plan SA 16"/>
    <x v="5"/>
    <x v="2"/>
    <s v="Cassel Hospital, Ham Common, Ham"/>
    <m/>
    <m/>
    <m/>
    <x v="3"/>
    <x v="0"/>
    <m/>
    <x v="0"/>
    <m/>
    <m/>
    <m/>
    <m/>
    <m/>
    <m/>
    <m/>
    <m/>
    <m/>
    <m/>
    <m/>
    <m/>
    <m/>
    <m/>
    <m/>
    <m/>
    <m/>
    <m/>
    <m/>
    <m/>
    <m/>
    <m/>
    <m/>
    <m/>
    <m/>
    <m/>
    <m/>
    <m/>
    <n v="10"/>
    <x v="0"/>
    <n v="0"/>
    <n v="0"/>
    <n v="0"/>
    <n v="0"/>
    <n v="0"/>
    <n v="0"/>
    <n v="0"/>
    <x v="0"/>
    <n v="2"/>
    <n v="2"/>
    <n v="2"/>
    <n v="2"/>
    <n v="2"/>
    <x v="2"/>
    <m/>
    <x v="1"/>
    <x v="0"/>
    <x v="0"/>
  </r>
  <r>
    <s v="Local Plan SA 19"/>
    <x v="5"/>
    <x v="2"/>
    <s v="Richmond Station and above track, The Quadrant"/>
    <m/>
    <m/>
    <m/>
    <x v="3"/>
    <x v="3"/>
    <m/>
    <x v="0"/>
    <m/>
    <m/>
    <m/>
    <m/>
    <m/>
    <m/>
    <m/>
    <m/>
    <m/>
    <m/>
    <m/>
    <m/>
    <m/>
    <m/>
    <m/>
    <m/>
    <m/>
    <m/>
    <m/>
    <m/>
    <m/>
    <m/>
    <m/>
    <m/>
    <m/>
    <m/>
    <m/>
    <m/>
    <n v="10"/>
    <x v="0"/>
    <n v="0"/>
    <n v="0"/>
    <n v="0"/>
    <n v="0"/>
    <n v="0"/>
    <n v="0"/>
    <n v="0"/>
    <x v="0"/>
    <n v="2"/>
    <n v="2"/>
    <n v="2"/>
    <n v="2"/>
    <n v="2"/>
    <x v="12"/>
    <m/>
    <x v="1"/>
    <x v="0"/>
    <x v="0"/>
  </r>
  <r>
    <s v="Local Plan SA 19"/>
    <x v="5"/>
    <x v="2"/>
    <s v="Richmond Station and above track, The Quadrant"/>
    <m/>
    <m/>
    <m/>
    <x v="3"/>
    <x v="0"/>
    <m/>
    <x v="0"/>
    <m/>
    <m/>
    <m/>
    <m/>
    <m/>
    <m/>
    <m/>
    <m/>
    <m/>
    <m/>
    <m/>
    <m/>
    <m/>
    <m/>
    <m/>
    <m/>
    <m/>
    <m/>
    <m/>
    <m/>
    <m/>
    <m/>
    <m/>
    <m/>
    <m/>
    <m/>
    <m/>
    <m/>
    <n v="10"/>
    <x v="0"/>
    <n v="0"/>
    <n v="0"/>
    <n v="0"/>
    <n v="0"/>
    <n v="0"/>
    <n v="0"/>
    <n v="0"/>
    <x v="0"/>
    <n v="2"/>
    <n v="2"/>
    <n v="2"/>
    <n v="2"/>
    <n v="2"/>
    <x v="12"/>
    <m/>
    <x v="1"/>
    <x v="0"/>
    <x v="0"/>
  </r>
  <r>
    <s v="Local Plan SA 2"/>
    <x v="5"/>
    <x v="2"/>
    <s v="Platts Eyott"/>
    <m/>
    <m/>
    <m/>
    <x v="3"/>
    <x v="0"/>
    <m/>
    <x v="0"/>
    <m/>
    <m/>
    <m/>
    <m/>
    <m/>
    <m/>
    <m/>
    <m/>
    <m/>
    <m/>
    <m/>
    <m/>
    <m/>
    <m/>
    <m/>
    <m/>
    <m/>
    <m/>
    <m/>
    <m/>
    <m/>
    <m/>
    <m/>
    <m/>
    <m/>
    <m/>
    <m/>
    <m/>
    <n v="20"/>
    <x v="0"/>
    <n v="0"/>
    <n v="0"/>
    <n v="4"/>
    <n v="4"/>
    <n v="4"/>
    <n v="4"/>
    <n v="4"/>
    <x v="1"/>
    <n v="0"/>
    <n v="0"/>
    <n v="0"/>
    <n v="0"/>
    <n v="0"/>
    <x v="14"/>
    <m/>
    <x v="1"/>
    <x v="0"/>
    <x v="0"/>
  </r>
  <r>
    <s v="Local Plan SA 20"/>
    <x v="5"/>
    <x v="2"/>
    <s v="Friars Lane Car Park"/>
    <m/>
    <m/>
    <m/>
    <x v="3"/>
    <x v="3"/>
    <m/>
    <x v="0"/>
    <m/>
    <m/>
    <m/>
    <m/>
    <m/>
    <m/>
    <m/>
    <m/>
    <m/>
    <m/>
    <m/>
    <m/>
    <m/>
    <m/>
    <m/>
    <m/>
    <m/>
    <m/>
    <m/>
    <m/>
    <m/>
    <m/>
    <m/>
    <m/>
    <m/>
    <m/>
    <m/>
    <m/>
    <n v="10"/>
    <x v="0"/>
    <n v="0"/>
    <n v="0"/>
    <n v="2"/>
    <n v="2"/>
    <n v="2"/>
    <n v="2"/>
    <n v="2"/>
    <x v="1"/>
    <n v="0"/>
    <n v="0"/>
    <n v="0"/>
    <n v="0"/>
    <n v="0"/>
    <x v="12"/>
    <m/>
    <x v="1"/>
    <x v="0"/>
    <x v="0"/>
  </r>
  <r>
    <s v="Local Plan SA 20"/>
    <x v="5"/>
    <x v="2"/>
    <s v="Friars Lane Car Park"/>
    <m/>
    <m/>
    <m/>
    <x v="3"/>
    <x v="0"/>
    <m/>
    <x v="0"/>
    <m/>
    <m/>
    <m/>
    <m/>
    <m/>
    <m/>
    <m/>
    <m/>
    <m/>
    <m/>
    <m/>
    <m/>
    <m/>
    <m/>
    <m/>
    <m/>
    <m/>
    <m/>
    <m/>
    <m/>
    <m/>
    <m/>
    <m/>
    <m/>
    <m/>
    <m/>
    <m/>
    <m/>
    <n v="10"/>
    <x v="0"/>
    <n v="0"/>
    <n v="0"/>
    <n v="2"/>
    <n v="2"/>
    <n v="2"/>
    <n v="2"/>
    <n v="2"/>
    <x v="1"/>
    <n v="0"/>
    <n v="0"/>
    <n v="0"/>
    <n v="0"/>
    <n v="0"/>
    <x v="12"/>
    <m/>
    <x v="1"/>
    <x v="0"/>
    <x v="0"/>
  </r>
  <r>
    <s v="Local Plan SA 24"/>
    <x v="5"/>
    <x v="2"/>
    <s v="Budweiser Stag Brewery, Mortlake"/>
    <m/>
    <m/>
    <m/>
    <x v="3"/>
    <x v="3"/>
    <m/>
    <x v="0"/>
    <m/>
    <m/>
    <m/>
    <m/>
    <m/>
    <m/>
    <m/>
    <m/>
    <m/>
    <m/>
    <m/>
    <m/>
    <m/>
    <m/>
    <m/>
    <m/>
    <m/>
    <m/>
    <m/>
    <m/>
    <m/>
    <m/>
    <m/>
    <m/>
    <m/>
    <m/>
    <m/>
    <m/>
    <n v="350"/>
    <x v="0"/>
    <n v="0"/>
    <n v="0"/>
    <n v="0"/>
    <n v="0"/>
    <n v="0"/>
    <n v="75"/>
    <n v="75"/>
    <x v="1"/>
    <n v="40"/>
    <n v="40"/>
    <n v="40"/>
    <n v="40"/>
    <n v="40"/>
    <x v="16"/>
    <m/>
    <x v="1"/>
    <x v="0"/>
    <x v="0"/>
  </r>
  <r>
    <s v="Local Plan SA 24"/>
    <x v="5"/>
    <x v="2"/>
    <s v="Budweiser Stag Brewery, Mortlake"/>
    <m/>
    <m/>
    <m/>
    <x v="3"/>
    <x v="0"/>
    <m/>
    <x v="0"/>
    <m/>
    <m/>
    <m/>
    <m/>
    <m/>
    <m/>
    <m/>
    <m/>
    <m/>
    <m/>
    <m/>
    <m/>
    <m/>
    <m/>
    <m/>
    <m/>
    <m/>
    <m/>
    <m/>
    <m/>
    <m/>
    <m/>
    <m/>
    <m/>
    <m/>
    <m/>
    <m/>
    <m/>
    <n v="350"/>
    <x v="0"/>
    <n v="0"/>
    <n v="0"/>
    <n v="0"/>
    <n v="0"/>
    <n v="0"/>
    <n v="75"/>
    <n v="75"/>
    <x v="1"/>
    <n v="40"/>
    <n v="40"/>
    <n v="40"/>
    <n v="40"/>
    <n v="40"/>
    <x v="16"/>
    <m/>
    <x v="1"/>
    <x v="0"/>
    <x v="0"/>
  </r>
  <r>
    <s v="Local Plan SA 25"/>
    <x v="5"/>
    <x v="2"/>
    <s v="Mortlake And Barnes Delivery Office, 2-12 Mortlake High Street, Mortlake"/>
    <m/>
    <m/>
    <m/>
    <x v="3"/>
    <x v="3"/>
    <m/>
    <x v="0"/>
    <m/>
    <m/>
    <m/>
    <m/>
    <m/>
    <m/>
    <m/>
    <m/>
    <m/>
    <m/>
    <m/>
    <m/>
    <m/>
    <m/>
    <m/>
    <m/>
    <m/>
    <m/>
    <m/>
    <m/>
    <m/>
    <m/>
    <m/>
    <m/>
    <m/>
    <m/>
    <m/>
    <m/>
    <n v="5"/>
    <x v="0"/>
    <n v="0"/>
    <n v="0"/>
    <n v="0"/>
    <n v="0"/>
    <n v="0"/>
    <n v="0"/>
    <n v="0"/>
    <x v="0"/>
    <n v="1"/>
    <n v="1"/>
    <n v="1"/>
    <n v="1"/>
    <n v="1"/>
    <x v="16"/>
    <m/>
    <x v="1"/>
    <x v="0"/>
    <x v="0"/>
  </r>
  <r>
    <s v="Local Plan SA 25"/>
    <x v="5"/>
    <x v="2"/>
    <s v="Mortlake And Barnes Delivery Office, 2-12 Mortlake High Street, Mortlake"/>
    <m/>
    <m/>
    <m/>
    <x v="3"/>
    <x v="0"/>
    <m/>
    <x v="0"/>
    <m/>
    <m/>
    <m/>
    <m/>
    <m/>
    <m/>
    <m/>
    <m/>
    <m/>
    <m/>
    <m/>
    <m/>
    <m/>
    <m/>
    <m/>
    <m/>
    <m/>
    <m/>
    <m/>
    <m/>
    <m/>
    <m/>
    <m/>
    <m/>
    <m/>
    <m/>
    <m/>
    <m/>
    <n v="5"/>
    <x v="0"/>
    <n v="0"/>
    <n v="0"/>
    <n v="0"/>
    <n v="0"/>
    <n v="0"/>
    <n v="0"/>
    <n v="0"/>
    <x v="0"/>
    <n v="1"/>
    <n v="1"/>
    <n v="1"/>
    <n v="1"/>
    <n v="1"/>
    <x v="16"/>
    <m/>
    <x v="1"/>
    <x v="0"/>
    <x v="0"/>
  </r>
  <r>
    <s v="Local Plan SA 26"/>
    <x v="5"/>
    <x v="2"/>
    <s v="Kew Biothane Plant, Mellis Avenue"/>
    <m/>
    <m/>
    <m/>
    <x v="3"/>
    <x v="3"/>
    <m/>
    <x v="0"/>
    <m/>
    <m/>
    <m/>
    <m/>
    <m/>
    <m/>
    <m/>
    <m/>
    <m/>
    <m/>
    <m/>
    <m/>
    <m/>
    <m/>
    <m/>
    <m/>
    <m/>
    <m/>
    <m/>
    <m/>
    <m/>
    <m/>
    <m/>
    <m/>
    <m/>
    <m/>
    <m/>
    <m/>
    <n v="10"/>
    <x v="0"/>
    <n v="0"/>
    <n v="0"/>
    <n v="0"/>
    <n v="0"/>
    <n v="0"/>
    <n v="0"/>
    <n v="0"/>
    <x v="0"/>
    <n v="2"/>
    <n v="2"/>
    <n v="2"/>
    <n v="2"/>
    <n v="2"/>
    <x v="15"/>
    <m/>
    <x v="1"/>
    <x v="0"/>
    <x v="0"/>
  </r>
  <r>
    <s v="Local Plan SA 26"/>
    <x v="5"/>
    <x v="2"/>
    <s v="Kew Biothane Plant, Mellis Avenue"/>
    <m/>
    <m/>
    <m/>
    <x v="3"/>
    <x v="0"/>
    <m/>
    <x v="0"/>
    <m/>
    <m/>
    <m/>
    <m/>
    <m/>
    <m/>
    <m/>
    <m/>
    <m/>
    <m/>
    <m/>
    <m/>
    <m/>
    <m/>
    <m/>
    <m/>
    <m/>
    <m/>
    <m/>
    <m/>
    <m/>
    <m/>
    <m/>
    <m/>
    <m/>
    <m/>
    <m/>
    <m/>
    <n v="10"/>
    <x v="0"/>
    <n v="0"/>
    <n v="0"/>
    <n v="0"/>
    <n v="0"/>
    <n v="0"/>
    <n v="0"/>
    <n v="0"/>
    <x v="0"/>
    <n v="2"/>
    <n v="2"/>
    <n v="2"/>
    <n v="2"/>
    <n v="2"/>
    <x v="15"/>
    <m/>
    <x v="1"/>
    <x v="0"/>
    <x v="0"/>
  </r>
  <r>
    <s v="Local Plan SA 27"/>
    <x v="5"/>
    <x v="2"/>
    <s v="Telephone Exchange, Upper Richmond Road, East Sheen"/>
    <m/>
    <m/>
    <m/>
    <x v="3"/>
    <x v="3"/>
    <m/>
    <x v="0"/>
    <m/>
    <m/>
    <m/>
    <m/>
    <m/>
    <m/>
    <m/>
    <m/>
    <m/>
    <m/>
    <m/>
    <m/>
    <m/>
    <m/>
    <m/>
    <m/>
    <m/>
    <m/>
    <m/>
    <m/>
    <m/>
    <m/>
    <m/>
    <m/>
    <m/>
    <m/>
    <m/>
    <m/>
    <n v="5"/>
    <x v="0"/>
    <n v="0"/>
    <n v="0"/>
    <n v="0"/>
    <n v="0"/>
    <n v="0"/>
    <n v="0"/>
    <n v="0"/>
    <x v="0"/>
    <n v="1"/>
    <n v="1"/>
    <n v="1"/>
    <n v="1"/>
    <n v="1"/>
    <x v="13"/>
    <m/>
    <x v="1"/>
    <x v="0"/>
    <x v="0"/>
  </r>
  <r>
    <s v="Local Plan SA 27"/>
    <x v="5"/>
    <x v="2"/>
    <s v="Telephone Exchange, Upper Richmond Road, East Sheen"/>
    <m/>
    <m/>
    <m/>
    <x v="3"/>
    <x v="0"/>
    <m/>
    <x v="0"/>
    <m/>
    <m/>
    <m/>
    <m/>
    <m/>
    <m/>
    <m/>
    <m/>
    <m/>
    <m/>
    <m/>
    <m/>
    <m/>
    <m/>
    <m/>
    <m/>
    <m/>
    <m/>
    <m/>
    <m/>
    <m/>
    <m/>
    <m/>
    <m/>
    <m/>
    <m/>
    <m/>
    <m/>
    <n v="5"/>
    <x v="0"/>
    <n v="0"/>
    <n v="0"/>
    <n v="0"/>
    <n v="0"/>
    <n v="0"/>
    <n v="0"/>
    <n v="0"/>
    <x v="0"/>
    <n v="1"/>
    <n v="1"/>
    <n v="1"/>
    <n v="1"/>
    <n v="1"/>
    <x v="13"/>
    <m/>
    <x v="1"/>
    <x v="0"/>
    <x v="0"/>
  </r>
  <r>
    <s v="Local Plan SA 28"/>
    <x v="5"/>
    <x v="2"/>
    <s v="Barnes Hospital"/>
    <m/>
    <m/>
    <m/>
    <x v="3"/>
    <x v="3"/>
    <m/>
    <x v="0"/>
    <m/>
    <m/>
    <m/>
    <m/>
    <m/>
    <m/>
    <m/>
    <m/>
    <m/>
    <m/>
    <m/>
    <m/>
    <m/>
    <m/>
    <m/>
    <m/>
    <m/>
    <m/>
    <m/>
    <m/>
    <m/>
    <m/>
    <m/>
    <m/>
    <m/>
    <m/>
    <m/>
    <m/>
    <n v="25"/>
    <x v="0"/>
    <n v="0"/>
    <n v="0"/>
    <n v="5"/>
    <n v="5"/>
    <n v="5"/>
    <n v="5"/>
    <n v="5"/>
    <x v="1"/>
    <n v="0"/>
    <n v="0"/>
    <n v="0"/>
    <n v="0"/>
    <n v="0"/>
    <x v="16"/>
    <m/>
    <x v="1"/>
    <x v="0"/>
    <x v="0"/>
  </r>
  <r>
    <s v="Local Plan SA 28"/>
    <x v="5"/>
    <x v="2"/>
    <s v="Barnes Hospital"/>
    <m/>
    <m/>
    <m/>
    <x v="3"/>
    <x v="0"/>
    <m/>
    <x v="0"/>
    <m/>
    <m/>
    <m/>
    <m/>
    <m/>
    <m/>
    <m/>
    <m/>
    <m/>
    <m/>
    <m/>
    <m/>
    <m/>
    <m/>
    <m/>
    <m/>
    <m/>
    <m/>
    <m/>
    <m/>
    <m/>
    <m/>
    <m/>
    <m/>
    <m/>
    <m/>
    <m/>
    <m/>
    <n v="25"/>
    <x v="0"/>
    <n v="0"/>
    <n v="0"/>
    <n v="5"/>
    <n v="5"/>
    <n v="5"/>
    <n v="5"/>
    <n v="5"/>
    <x v="1"/>
    <n v="0"/>
    <n v="0"/>
    <n v="0"/>
    <n v="0"/>
    <n v="0"/>
    <x v="16"/>
    <m/>
    <x v="1"/>
    <x v="0"/>
    <x v="0"/>
  </r>
  <r>
    <s v="Local Plan SA 4"/>
    <x v="5"/>
    <x v="2"/>
    <s v="Hampton Delivery Office, Rosehill, Hampton"/>
    <m/>
    <m/>
    <m/>
    <x v="3"/>
    <x v="3"/>
    <m/>
    <x v="0"/>
    <m/>
    <m/>
    <m/>
    <m/>
    <m/>
    <m/>
    <m/>
    <m/>
    <m/>
    <m/>
    <m/>
    <m/>
    <m/>
    <m/>
    <m/>
    <m/>
    <m/>
    <m/>
    <m/>
    <m/>
    <m/>
    <m/>
    <m/>
    <m/>
    <m/>
    <m/>
    <m/>
    <m/>
    <n v="5"/>
    <x v="0"/>
    <n v="0"/>
    <n v="0"/>
    <n v="0"/>
    <n v="0"/>
    <n v="0"/>
    <n v="0"/>
    <n v="0"/>
    <x v="0"/>
    <n v="1"/>
    <n v="1"/>
    <n v="1"/>
    <n v="1"/>
    <n v="1"/>
    <x v="14"/>
    <m/>
    <x v="1"/>
    <x v="0"/>
    <x v="0"/>
  </r>
  <r>
    <s v="Local Plan SA 4"/>
    <x v="5"/>
    <x v="2"/>
    <s v="Hampton Delivery Office, Rosehill, Hampton"/>
    <m/>
    <m/>
    <m/>
    <x v="3"/>
    <x v="0"/>
    <m/>
    <x v="0"/>
    <m/>
    <m/>
    <m/>
    <m/>
    <m/>
    <m/>
    <m/>
    <m/>
    <m/>
    <m/>
    <m/>
    <m/>
    <m/>
    <m/>
    <m/>
    <m/>
    <m/>
    <m/>
    <m/>
    <m/>
    <m/>
    <m/>
    <m/>
    <m/>
    <m/>
    <m/>
    <m/>
    <m/>
    <n v="5"/>
    <x v="0"/>
    <n v="0"/>
    <n v="0"/>
    <n v="0"/>
    <n v="0"/>
    <n v="0"/>
    <n v="0"/>
    <n v="0"/>
    <x v="0"/>
    <n v="1"/>
    <n v="1"/>
    <n v="1"/>
    <n v="1"/>
    <n v="1"/>
    <x v="14"/>
    <m/>
    <x v="1"/>
    <x v="0"/>
    <x v="0"/>
  </r>
  <r>
    <s v="Local Plan SA 4"/>
    <x v="5"/>
    <x v="2"/>
    <s v="Teddington Delivery Office, 19 High Street, Teddington"/>
    <m/>
    <m/>
    <m/>
    <x v="3"/>
    <x v="3"/>
    <m/>
    <x v="0"/>
    <m/>
    <m/>
    <m/>
    <m/>
    <m/>
    <m/>
    <m/>
    <m/>
    <m/>
    <m/>
    <m/>
    <m/>
    <m/>
    <m/>
    <m/>
    <m/>
    <m/>
    <m/>
    <m/>
    <m/>
    <m/>
    <m/>
    <m/>
    <m/>
    <m/>
    <m/>
    <m/>
    <m/>
    <n v="5"/>
    <x v="0"/>
    <n v="0"/>
    <n v="0"/>
    <n v="0"/>
    <n v="0"/>
    <n v="0"/>
    <n v="0"/>
    <n v="0"/>
    <x v="0"/>
    <n v="1"/>
    <n v="1"/>
    <n v="1"/>
    <n v="1"/>
    <n v="1"/>
    <x v="6"/>
    <m/>
    <x v="1"/>
    <x v="0"/>
    <x v="0"/>
  </r>
  <r>
    <s v="Local Plan SA 4"/>
    <x v="5"/>
    <x v="2"/>
    <s v="Teddington Delivery Office, 19 High Street, Teddington"/>
    <m/>
    <m/>
    <m/>
    <x v="3"/>
    <x v="0"/>
    <m/>
    <x v="0"/>
    <m/>
    <m/>
    <m/>
    <m/>
    <m/>
    <m/>
    <m/>
    <m/>
    <m/>
    <m/>
    <m/>
    <m/>
    <m/>
    <m/>
    <m/>
    <m/>
    <m/>
    <m/>
    <m/>
    <m/>
    <m/>
    <m/>
    <m/>
    <m/>
    <m/>
    <m/>
    <m/>
    <m/>
    <n v="5"/>
    <x v="0"/>
    <n v="0"/>
    <n v="0"/>
    <n v="0"/>
    <n v="0"/>
    <n v="0"/>
    <n v="0"/>
    <n v="0"/>
    <x v="0"/>
    <n v="1"/>
    <n v="1"/>
    <n v="1"/>
    <n v="1"/>
    <n v="1"/>
    <x v="6"/>
    <m/>
    <x v="1"/>
    <x v="0"/>
    <x v="0"/>
  </r>
  <r>
    <s v="Local Plan SA 5"/>
    <x v="5"/>
    <x v="2"/>
    <s v="Telephone Exchange, High Street, Teddington"/>
    <m/>
    <m/>
    <m/>
    <x v="3"/>
    <x v="3"/>
    <m/>
    <x v="0"/>
    <m/>
    <m/>
    <m/>
    <m/>
    <m/>
    <m/>
    <m/>
    <m/>
    <m/>
    <m/>
    <m/>
    <m/>
    <m/>
    <m/>
    <m/>
    <m/>
    <m/>
    <m/>
    <m/>
    <m/>
    <m/>
    <m/>
    <m/>
    <m/>
    <m/>
    <m/>
    <m/>
    <m/>
    <n v="10"/>
    <x v="0"/>
    <n v="0"/>
    <n v="0"/>
    <n v="0"/>
    <n v="0"/>
    <n v="0"/>
    <n v="0"/>
    <n v="0"/>
    <x v="0"/>
    <n v="2"/>
    <n v="2"/>
    <n v="2"/>
    <n v="2"/>
    <n v="2"/>
    <x v="6"/>
    <m/>
    <x v="1"/>
    <x v="0"/>
    <x v="0"/>
  </r>
  <r>
    <s v="Local Plan SA 5"/>
    <x v="5"/>
    <x v="2"/>
    <s v="Telephone Exchange, High Street, Teddington"/>
    <m/>
    <m/>
    <m/>
    <x v="3"/>
    <x v="0"/>
    <m/>
    <x v="0"/>
    <m/>
    <m/>
    <m/>
    <m/>
    <m/>
    <m/>
    <m/>
    <m/>
    <m/>
    <m/>
    <m/>
    <m/>
    <m/>
    <m/>
    <m/>
    <m/>
    <m/>
    <m/>
    <m/>
    <m/>
    <m/>
    <m/>
    <m/>
    <m/>
    <m/>
    <m/>
    <m/>
    <m/>
    <n v="10"/>
    <x v="0"/>
    <n v="0"/>
    <n v="0"/>
    <n v="0"/>
    <n v="0"/>
    <n v="0"/>
    <n v="0"/>
    <n v="0"/>
    <x v="0"/>
    <n v="2"/>
    <n v="2"/>
    <n v="2"/>
    <n v="2"/>
    <n v="2"/>
    <x v="6"/>
    <m/>
    <x v="1"/>
    <x v="0"/>
    <x v="0"/>
  </r>
  <r>
    <s v="Local Plan SA 7"/>
    <x v="5"/>
    <x v="2"/>
    <s v="Strathmore Centre, Strathmore Road"/>
    <m/>
    <m/>
    <m/>
    <x v="3"/>
    <x v="3"/>
    <m/>
    <x v="0"/>
    <m/>
    <m/>
    <m/>
    <m/>
    <m/>
    <m/>
    <m/>
    <m/>
    <m/>
    <m/>
    <m/>
    <m/>
    <m/>
    <m/>
    <m/>
    <m/>
    <m/>
    <m/>
    <m/>
    <m/>
    <m/>
    <m/>
    <m/>
    <m/>
    <m/>
    <m/>
    <m/>
    <m/>
    <n v="15"/>
    <x v="0"/>
    <n v="0"/>
    <n v="0"/>
    <n v="0"/>
    <n v="0"/>
    <n v="0"/>
    <n v="0"/>
    <n v="0"/>
    <x v="0"/>
    <n v="3"/>
    <n v="3"/>
    <n v="3"/>
    <n v="3"/>
    <n v="3"/>
    <x v="9"/>
    <m/>
    <x v="1"/>
    <x v="0"/>
    <x v="0"/>
  </r>
  <r>
    <s v="Local Plan SA 7"/>
    <x v="5"/>
    <x v="2"/>
    <s v="Strathmore Centre, Strathmore Road"/>
    <m/>
    <m/>
    <m/>
    <x v="3"/>
    <x v="0"/>
    <m/>
    <x v="0"/>
    <m/>
    <m/>
    <m/>
    <m/>
    <m/>
    <m/>
    <m/>
    <m/>
    <m/>
    <m/>
    <m/>
    <m/>
    <m/>
    <m/>
    <m/>
    <m/>
    <m/>
    <m/>
    <m/>
    <m/>
    <m/>
    <m/>
    <m/>
    <m/>
    <m/>
    <m/>
    <m/>
    <m/>
    <n v="15"/>
    <x v="0"/>
    <n v="0"/>
    <n v="0"/>
    <n v="0"/>
    <n v="0"/>
    <n v="0"/>
    <n v="0"/>
    <n v="0"/>
    <x v="0"/>
    <n v="3"/>
    <n v="3"/>
    <n v="3"/>
    <n v="3"/>
    <n v="3"/>
    <x v="9"/>
    <m/>
    <x v="1"/>
    <x v="0"/>
    <x v="0"/>
  </r>
  <r>
    <s v="Other known large site"/>
    <x v="5"/>
    <x v="0"/>
    <s v="63 - 71 High Street, Hampton Hill"/>
    <m/>
    <m/>
    <m/>
    <x v="3"/>
    <x v="0"/>
    <m/>
    <x v="0"/>
    <m/>
    <m/>
    <m/>
    <m/>
    <m/>
    <m/>
    <m/>
    <m/>
    <m/>
    <m/>
    <m/>
    <m/>
    <m/>
    <m/>
    <m/>
    <m/>
    <m/>
    <m/>
    <m/>
    <m/>
    <m/>
    <m/>
    <m/>
    <m/>
    <m/>
    <m/>
    <m/>
    <m/>
    <n v="40"/>
    <x v="0"/>
    <n v="0"/>
    <n v="0"/>
    <n v="0"/>
    <n v="0"/>
    <n v="0"/>
    <n v="0"/>
    <n v="0"/>
    <x v="0"/>
    <n v="8"/>
    <n v="8"/>
    <n v="8"/>
    <n v="8"/>
    <n v="8"/>
    <x v="9"/>
    <m/>
    <x v="1"/>
    <x v="0"/>
    <x v="0"/>
  </r>
  <r>
    <s v="Other known large site"/>
    <x v="5"/>
    <x v="0"/>
    <s v="Sainsbury’s, Manor Road/Lower Richmond Road"/>
    <m/>
    <m/>
    <m/>
    <x v="3"/>
    <x v="0"/>
    <m/>
    <x v="0"/>
    <m/>
    <m/>
    <m/>
    <m/>
    <m/>
    <m/>
    <m/>
    <m/>
    <m/>
    <m/>
    <m/>
    <m/>
    <m/>
    <m/>
    <m/>
    <m/>
    <m/>
    <m/>
    <m/>
    <m/>
    <m/>
    <m/>
    <m/>
    <m/>
    <m/>
    <m/>
    <m/>
    <m/>
    <n v="128"/>
    <x v="0"/>
    <n v="0"/>
    <n v="0"/>
    <n v="0"/>
    <n v="0"/>
    <n v="0"/>
    <n v="0"/>
    <n v="0"/>
    <x v="0"/>
    <n v="25.6"/>
    <n v="25.6"/>
    <n v="25.6"/>
    <n v="25.6"/>
    <n v="25.6"/>
    <x v="8"/>
    <m/>
    <x v="1"/>
    <x v="0"/>
    <x v="0"/>
  </r>
  <r>
    <s v="Other known large site"/>
    <x v="5"/>
    <x v="0"/>
    <s v="Sainsbury’s, Manor Road/Lower Richmond Road"/>
    <m/>
    <m/>
    <m/>
    <x v="3"/>
    <x v="3"/>
    <m/>
    <x v="0"/>
    <m/>
    <m/>
    <m/>
    <m/>
    <m/>
    <m/>
    <m/>
    <m/>
    <m/>
    <m/>
    <m/>
    <m/>
    <m/>
    <m/>
    <m/>
    <m/>
    <m/>
    <m/>
    <m/>
    <m/>
    <m/>
    <m/>
    <m/>
    <m/>
    <m/>
    <m/>
    <m/>
    <m/>
    <n v="127"/>
    <x v="0"/>
    <n v="0"/>
    <n v="0"/>
    <n v="0"/>
    <n v="0"/>
    <n v="0"/>
    <n v="0"/>
    <n v="0"/>
    <x v="0"/>
    <n v="25.4"/>
    <n v="25.4"/>
    <n v="25.4"/>
    <n v="25.4"/>
    <n v="25.4"/>
    <x v="8"/>
    <m/>
    <x v="1"/>
    <x v="0"/>
    <x v="0"/>
  </r>
  <r>
    <s v="Small Sites"/>
    <x v="5"/>
    <x v="0"/>
    <s v="Small Sites Trend"/>
    <m/>
    <m/>
    <m/>
    <x v="4"/>
    <x v="4"/>
    <m/>
    <x v="0"/>
    <m/>
    <m/>
    <m/>
    <m/>
    <m/>
    <m/>
    <m/>
    <m/>
    <m/>
    <m/>
    <m/>
    <m/>
    <m/>
    <m/>
    <m/>
    <m/>
    <m/>
    <m/>
    <m/>
    <m/>
    <m/>
    <m/>
    <m/>
    <m/>
    <m/>
    <m/>
    <m/>
    <m/>
    <m/>
    <x v="0"/>
    <n v="0"/>
    <n v="0"/>
    <n v="0"/>
    <n v="0"/>
    <n v="0"/>
    <n v="0"/>
    <n v="0"/>
    <x v="0"/>
    <n v="204"/>
    <n v="204"/>
    <n v="204"/>
    <n v="204"/>
    <n v="204"/>
    <x v="18"/>
    <m/>
    <x v="1"/>
    <x v="0"/>
    <x v="0"/>
  </r>
  <r>
    <s v="TAAP TW2"/>
    <x v="5"/>
    <x v="2"/>
    <s v="Station Yard, Twickenham"/>
    <m/>
    <m/>
    <m/>
    <x v="3"/>
    <x v="3"/>
    <m/>
    <x v="0"/>
    <m/>
    <m/>
    <m/>
    <m/>
    <m/>
    <m/>
    <m/>
    <m/>
    <m/>
    <m/>
    <m/>
    <m/>
    <m/>
    <m/>
    <m/>
    <m/>
    <m/>
    <m/>
    <m/>
    <m/>
    <m/>
    <m/>
    <m/>
    <m/>
    <m/>
    <m/>
    <m/>
    <m/>
    <n v="10"/>
    <x v="0"/>
    <n v="0"/>
    <n v="0"/>
    <n v="0"/>
    <n v="0"/>
    <n v="0"/>
    <n v="0"/>
    <n v="0"/>
    <x v="0"/>
    <n v="2"/>
    <n v="2"/>
    <n v="2"/>
    <n v="2"/>
    <n v="2"/>
    <x v="11"/>
    <m/>
    <x v="1"/>
    <x v="0"/>
    <x v="0"/>
  </r>
  <r>
    <s v="TAAP TW2"/>
    <x v="5"/>
    <x v="2"/>
    <s v="Station Yard, Twickenham"/>
    <m/>
    <m/>
    <m/>
    <x v="3"/>
    <x v="0"/>
    <m/>
    <x v="0"/>
    <m/>
    <m/>
    <m/>
    <m/>
    <m/>
    <m/>
    <m/>
    <m/>
    <m/>
    <m/>
    <m/>
    <m/>
    <m/>
    <m/>
    <m/>
    <m/>
    <m/>
    <m/>
    <m/>
    <m/>
    <m/>
    <m/>
    <m/>
    <m/>
    <m/>
    <m/>
    <m/>
    <m/>
    <n v="10"/>
    <x v="0"/>
    <n v="0"/>
    <n v="0"/>
    <n v="0"/>
    <n v="0"/>
    <n v="0"/>
    <n v="0"/>
    <n v="0"/>
    <x v="0"/>
    <n v="2"/>
    <n v="2"/>
    <n v="2"/>
    <n v="2"/>
    <n v="2"/>
    <x v="11"/>
    <m/>
    <x v="1"/>
    <x v="0"/>
    <x v="0"/>
  </r>
  <r>
    <s v="TAAP TW5"/>
    <x v="5"/>
    <x v="2"/>
    <s v="Telephone Exchange, Garfield Road, Twickenham"/>
    <m/>
    <m/>
    <m/>
    <x v="3"/>
    <x v="3"/>
    <m/>
    <x v="0"/>
    <m/>
    <m/>
    <m/>
    <m/>
    <m/>
    <m/>
    <m/>
    <m/>
    <m/>
    <m/>
    <m/>
    <m/>
    <m/>
    <m/>
    <m/>
    <m/>
    <m/>
    <m/>
    <m/>
    <m/>
    <m/>
    <m/>
    <m/>
    <m/>
    <m/>
    <m/>
    <m/>
    <m/>
    <n v="10"/>
    <x v="0"/>
    <n v="0"/>
    <n v="0"/>
    <n v="0"/>
    <n v="0"/>
    <n v="0"/>
    <n v="0"/>
    <n v="0"/>
    <x v="0"/>
    <n v="2"/>
    <n v="2"/>
    <n v="2"/>
    <n v="2"/>
    <n v="2"/>
    <x v="11"/>
    <m/>
    <x v="1"/>
    <x v="0"/>
    <x v="0"/>
  </r>
  <r>
    <s v="TAAP TW5"/>
    <x v="5"/>
    <x v="2"/>
    <s v="Telephone Exchange, Garfield Road, Twickenham"/>
    <m/>
    <m/>
    <m/>
    <x v="3"/>
    <x v="0"/>
    <m/>
    <x v="0"/>
    <m/>
    <m/>
    <m/>
    <m/>
    <m/>
    <m/>
    <m/>
    <m/>
    <m/>
    <m/>
    <m/>
    <m/>
    <m/>
    <m/>
    <m/>
    <m/>
    <m/>
    <m/>
    <m/>
    <m/>
    <m/>
    <m/>
    <m/>
    <m/>
    <m/>
    <m/>
    <m/>
    <m/>
    <n v="10"/>
    <x v="0"/>
    <n v="0"/>
    <n v="0"/>
    <n v="0"/>
    <n v="0"/>
    <n v="0"/>
    <n v="0"/>
    <n v="0"/>
    <x v="0"/>
    <n v="2"/>
    <n v="2"/>
    <n v="2"/>
    <n v="2"/>
    <n v="2"/>
    <x v="11"/>
    <m/>
    <x v="1"/>
    <x v="0"/>
    <x v="0"/>
  </r>
  <r>
    <s v="TAAP TW6"/>
    <x v="5"/>
    <x v="2"/>
    <s v="Police Station, London Road, Twickenham"/>
    <m/>
    <m/>
    <m/>
    <x v="3"/>
    <x v="3"/>
    <m/>
    <x v="0"/>
    <m/>
    <m/>
    <m/>
    <m/>
    <m/>
    <m/>
    <m/>
    <m/>
    <m/>
    <m/>
    <m/>
    <m/>
    <m/>
    <m/>
    <m/>
    <m/>
    <m/>
    <m/>
    <m/>
    <m/>
    <m/>
    <m/>
    <m/>
    <m/>
    <m/>
    <m/>
    <m/>
    <m/>
    <n v="10"/>
    <x v="0"/>
    <n v="0"/>
    <n v="0"/>
    <n v="0"/>
    <n v="0"/>
    <n v="0"/>
    <n v="0"/>
    <n v="0"/>
    <x v="0"/>
    <n v="2"/>
    <n v="2"/>
    <n v="2"/>
    <n v="2"/>
    <n v="2"/>
    <x v="11"/>
    <m/>
    <x v="1"/>
    <x v="0"/>
    <x v="0"/>
  </r>
  <r>
    <s v="TAAP TW6"/>
    <x v="5"/>
    <x v="2"/>
    <s v="Police Station, London Road, Twickenham"/>
    <m/>
    <m/>
    <m/>
    <x v="3"/>
    <x v="0"/>
    <m/>
    <x v="0"/>
    <m/>
    <m/>
    <m/>
    <m/>
    <m/>
    <m/>
    <m/>
    <m/>
    <m/>
    <m/>
    <m/>
    <m/>
    <m/>
    <m/>
    <m/>
    <m/>
    <m/>
    <m/>
    <m/>
    <m/>
    <m/>
    <m/>
    <m/>
    <m/>
    <m/>
    <m/>
    <m/>
    <m/>
    <n v="10"/>
    <x v="0"/>
    <n v="0"/>
    <n v="0"/>
    <n v="0"/>
    <n v="0"/>
    <n v="0"/>
    <n v="0"/>
    <n v="0"/>
    <x v="0"/>
    <n v="2"/>
    <n v="2"/>
    <n v="2"/>
    <n v="2"/>
    <n v="2"/>
    <x v="11"/>
    <m/>
    <x v="1"/>
    <x v="0"/>
    <x v="0"/>
  </r>
  <r>
    <s v="TAAP TW7"/>
    <x v="5"/>
    <x v="2"/>
    <s v="Twickenham Riverside (Former Pool Site) and south of King Street"/>
    <m/>
    <m/>
    <m/>
    <x v="3"/>
    <x v="3"/>
    <m/>
    <x v="0"/>
    <m/>
    <m/>
    <m/>
    <m/>
    <m/>
    <m/>
    <m/>
    <m/>
    <m/>
    <m/>
    <m/>
    <m/>
    <m/>
    <m/>
    <m/>
    <m/>
    <m/>
    <m/>
    <m/>
    <m/>
    <m/>
    <m/>
    <m/>
    <m/>
    <m/>
    <m/>
    <m/>
    <m/>
    <n v="5"/>
    <x v="0"/>
    <n v="0"/>
    <n v="0"/>
    <n v="0"/>
    <n v="0"/>
    <n v="0"/>
    <n v="0"/>
    <n v="0"/>
    <x v="0"/>
    <n v="1"/>
    <n v="1"/>
    <n v="1"/>
    <n v="1"/>
    <n v="1"/>
    <x v="11"/>
    <m/>
    <x v="1"/>
    <x v="0"/>
    <x v="0"/>
  </r>
  <r>
    <s v="TAAP TW7"/>
    <x v="5"/>
    <x v="2"/>
    <s v="Twickenham Riverside (Former Pool Site) and south of King Street"/>
    <m/>
    <m/>
    <m/>
    <x v="3"/>
    <x v="0"/>
    <m/>
    <x v="0"/>
    <m/>
    <m/>
    <m/>
    <m/>
    <m/>
    <m/>
    <m/>
    <m/>
    <m/>
    <m/>
    <m/>
    <m/>
    <m/>
    <m/>
    <m/>
    <m/>
    <m/>
    <m/>
    <m/>
    <m/>
    <m/>
    <m/>
    <m/>
    <m/>
    <m/>
    <m/>
    <m/>
    <m/>
    <n v="5"/>
    <x v="0"/>
    <n v="0"/>
    <n v="0"/>
    <n v="0"/>
    <n v="0"/>
    <n v="0"/>
    <n v="0"/>
    <n v="0"/>
    <x v="0"/>
    <n v="1"/>
    <n v="1"/>
    <n v="1"/>
    <n v="1"/>
    <n v="1"/>
    <x v="11"/>
    <m/>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5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31:B232"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9">
      <pivotArea type="all" dataOnly="0" outline="0" fieldPosition="0"/>
    </format>
    <format dxfId="8">
      <pivotArea type="all" dataOnly="0" outline="0" fieldPosition="0"/>
    </format>
    <format dxfId="7">
      <pivotArea type="all" dataOnly="0" outline="0" fieldPosition="0"/>
    </format>
    <format dxfId="6">
      <pivotArea type="all" dataOnly="0" outline="0" fieldPosition="0"/>
    </format>
    <format dxfId="5">
      <pivotArea type="all" dataOnly="0" outline="0" fieldPosition="0"/>
    </format>
    <format dxfId="4">
      <pivotArea type="all" dataOnly="0" outline="0" fieldPosition="0"/>
    </format>
    <format dxfId="3">
      <pivotArea type="all" dataOnly="0" outline="0" fieldPosition="0"/>
    </format>
    <format dxfId="2">
      <pivotArea type="all" dataOnly="0" outline="0"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95"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444:G457" firstHeaderRow="0" firstDataRow="1" firstDataCol="1" rowPageCount="1" colPageCount="1"/>
  <pivotFields count="59">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6">
        <item h="1" x="0"/>
        <item h="1" x="1"/>
        <item h="1" x="2"/>
        <item x="3"/>
        <item h="1" x="4"/>
        <item h="1" x="5"/>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3">
    <i>
      <x v="1"/>
    </i>
    <i>
      <x v="2"/>
    </i>
    <i>
      <x v="3"/>
    </i>
    <i>
      <x v="5"/>
    </i>
    <i>
      <x v="8"/>
    </i>
    <i>
      <x v="9"/>
    </i>
    <i>
      <x v="10"/>
    </i>
    <i>
      <x v="11"/>
    </i>
    <i>
      <x v="12"/>
    </i>
    <i>
      <x v="14"/>
    </i>
    <i>
      <x v="15"/>
    </i>
    <i>
      <x v="17"/>
    </i>
    <i t="grand">
      <x/>
    </i>
  </rowItems>
  <colFields count="1">
    <field x="-2"/>
  </colFields>
  <colItems count="5">
    <i>
      <x/>
    </i>
    <i i="1">
      <x v="1"/>
    </i>
    <i i="2">
      <x v="2"/>
    </i>
    <i i="3">
      <x v="3"/>
    </i>
    <i i="4">
      <x v="4"/>
    </i>
  </colItems>
  <pageFields count="1">
    <pageField fld="7" hier="-1"/>
  </pageFields>
  <dataFields count="5">
    <dataField name="Sum of 2024/25 (6)" fld="49" baseField="0" baseItem="0"/>
    <dataField name="Sum of 2025/26 (7)" fld="50" baseField="0" baseItem="0"/>
    <dataField name="Sum of 2026/27 (8)" fld="51" baseField="0" baseItem="0"/>
    <dataField name="Sum of 2027/28 (9)" fld="52" baseField="0" baseItem="0"/>
    <dataField name="Sum of 2028 /29 (10)" fld="53" baseField="0" baseItem="0"/>
  </dataFields>
  <formats count="13">
    <format dxfId="104">
      <pivotArea type="all" dataOnly="0" outline="0" fieldPosition="0"/>
    </format>
    <format dxfId="103">
      <pivotArea type="all" dataOnly="0" outline="0" fieldPosition="0"/>
    </format>
    <format dxfId="102">
      <pivotArea type="all" dataOnly="0" outline="0" fieldPosition="0"/>
    </format>
    <format dxfId="101">
      <pivotArea type="all" dataOnly="0" outline="0" fieldPosition="0"/>
    </format>
    <format dxfId="100">
      <pivotArea type="all" dataOnly="0" outline="0" fieldPosition="0"/>
    </format>
    <format dxfId="99">
      <pivotArea type="all" dataOnly="0" outline="0" fieldPosition="0"/>
    </format>
    <format dxfId="98">
      <pivotArea type="all" dataOnly="0" outline="0" fieldPosition="0"/>
    </format>
    <format dxfId="97">
      <pivotArea field="54" type="button" dataOnly="0" labelOnly="1" outline="0" axis="axisRow" fieldPosition="0"/>
    </format>
    <format dxfId="96">
      <pivotArea field="54" type="button" dataOnly="0" labelOnly="1" outline="0" axis="axisRow" fieldPosition="0"/>
    </format>
    <format dxfId="95">
      <pivotArea field="54" type="button" dataOnly="0" labelOnly="1" outline="0" axis="axisRow" fieldPosition="0"/>
    </format>
    <format dxfId="94">
      <pivotArea type="all" dataOnly="0" outline="0" fieldPosition="0"/>
    </format>
    <format dxfId="93">
      <pivotArea type="all" dataOnly="0" outline="0" fieldPosition="0"/>
    </format>
    <format dxfId="9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13:H114"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Units Proposed" fld="30" baseField="0" baseItem="0"/>
  </dataFields>
  <formats count="12">
    <format dxfId="116">
      <pivotArea type="all" dataOnly="0" outline="0" fieldPosition="0"/>
    </format>
    <format dxfId="115">
      <pivotArea type="all" dataOnly="0" outline="0" fieldPosition="0"/>
    </format>
    <format dxfId="114">
      <pivotArea type="all" dataOnly="0" outline="0" fieldPosition="0"/>
    </format>
    <format dxfId="113">
      <pivotArea type="all" dataOnly="0" outline="0" fieldPosition="0"/>
    </format>
    <format dxfId="112">
      <pivotArea type="all" dataOnly="0" outline="0" fieldPosition="0"/>
    </format>
    <format dxfId="111">
      <pivotArea type="all" dataOnly="0" outline="0" fieldPosition="0"/>
    </format>
    <format dxfId="110">
      <pivotArea type="all" dataOnly="0" outline="0" fieldPosition="0"/>
    </format>
    <format dxfId="109">
      <pivotArea type="all" dataOnly="0" outline="0" fieldPosition="0"/>
    </format>
    <format dxfId="108">
      <pivotArea type="all" dataOnly="0" outline="0" fieldPosition="0"/>
    </format>
    <format dxfId="107">
      <pivotArea type="all" dataOnly="0" outline="0" fieldPosition="0"/>
    </format>
    <format dxfId="106">
      <pivotArea type="all" dataOnly="0" outline="0" fieldPosition="0"/>
    </format>
    <format dxfId="10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5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03:B20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126">
      <pivotArea type="all" dataOnly="0" outline="0" fieldPosition="0"/>
    </format>
    <format dxfId="125">
      <pivotArea type="all" dataOnly="0" outline="0" fieldPosition="0"/>
    </format>
    <format dxfId="124">
      <pivotArea type="all" dataOnly="0" outline="0" fieldPosition="0"/>
    </format>
    <format dxfId="123">
      <pivotArea type="all" dataOnly="0" outline="0" fieldPosition="0"/>
    </format>
    <format dxfId="122">
      <pivotArea type="all" dataOnly="0" outline="0" fieldPosition="0"/>
    </format>
    <format dxfId="121">
      <pivotArea type="all" dataOnly="0" outline="0" fieldPosition="0"/>
    </format>
    <format dxfId="120">
      <pivotArea type="all" dataOnly="0" outline="0" fieldPosition="0"/>
    </format>
    <format dxfId="119">
      <pivotArea type="all" dataOnly="0" outline="0" fieldPosition="0"/>
    </format>
    <format dxfId="118">
      <pivotArea type="all" dataOnly="0" outline="0" fieldPosition="0"/>
    </format>
    <format dxfId="11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77:K78" firstHeaderRow="1" firstDataRow="1" firstDataCol="0" rowPageCount="2"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5">
        <item h="1" x="3"/>
        <item h="1" x="1"/>
        <item h="1" x="2"/>
        <item x="0"/>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136">
      <pivotArea type="all" dataOnly="0" outline="0" fieldPosition="0"/>
    </format>
    <format dxfId="135">
      <pivotArea type="all" dataOnly="0" outline="0" fieldPosition="0"/>
    </format>
    <format dxfId="134">
      <pivotArea type="all" dataOnly="0" outline="0" fieldPosition="0"/>
    </format>
    <format dxfId="133">
      <pivotArea type="all" dataOnly="0" outline="0" fieldPosition="0"/>
    </format>
    <format dxfId="132">
      <pivotArea type="all" dataOnly="0" outline="0" fieldPosition="0"/>
    </format>
    <format dxfId="131">
      <pivotArea type="all" dataOnly="0" outline="0" fieldPosition="0"/>
    </format>
    <format dxfId="130">
      <pivotArea type="all" dataOnly="0" outline="0" fieldPosition="0"/>
    </format>
    <format dxfId="129">
      <pivotArea type="all" dataOnly="0" outline="0" fieldPosition="0"/>
    </format>
    <format dxfId="128">
      <pivotArea type="all" dataOnly="0" outline="0" fieldPosition="0"/>
    </format>
    <format dxfId="12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2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87:E88"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146">
      <pivotArea type="all" dataOnly="0" outline="0" fieldPosition="0"/>
    </format>
    <format dxfId="145">
      <pivotArea type="all" dataOnly="0" outline="0" fieldPosition="0"/>
    </format>
    <format dxfId="144">
      <pivotArea type="all" dataOnly="0" outline="0" fieldPosition="0"/>
    </format>
    <format dxfId="143">
      <pivotArea type="all" dataOnly="0" outline="0" fieldPosition="0"/>
    </format>
    <format dxfId="142">
      <pivotArea type="all" dataOnly="0" outline="0" fieldPosition="0"/>
    </format>
    <format dxfId="141">
      <pivotArea type="all" dataOnly="0" outline="0" fieldPosition="0"/>
    </format>
    <format dxfId="140">
      <pivotArea type="all" dataOnly="0" outline="0" fieldPosition="0"/>
    </format>
    <format dxfId="139">
      <pivotArea type="all" dataOnly="0" outline="0" fieldPosition="0"/>
    </format>
    <format dxfId="138">
      <pivotArea type="all" dataOnly="0" outline="0" fieldPosition="0"/>
    </format>
    <format dxfId="13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86"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Q402:R417" firstHeaderRow="1" firstDataRow="1" firstDataCol="1" rowPageCount="3" colPageCount="1"/>
  <pivotFields count="59">
    <pivotField showAll="0" defaultSubtotal="0"/>
    <pivotField axis="axisPage" multipleItemSelectionAllowed="1" showAll="0" defaultSubtotal="0">
      <items count="6">
        <item x="0"/>
        <item x="1"/>
        <item x="3"/>
        <item h="1" x="4"/>
        <item h="1" x="2"/>
        <item h="1"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6">
        <item h="1" x="0"/>
        <item h="1" x="1"/>
        <item x="2"/>
        <item h="1" x="3"/>
        <item h="1" x="4"/>
        <item h="1" x="5"/>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5">
    <i>
      <x/>
    </i>
    <i>
      <x v="1"/>
    </i>
    <i>
      <x v="2"/>
    </i>
    <i>
      <x v="4"/>
    </i>
    <i>
      <x v="6"/>
    </i>
    <i>
      <x v="8"/>
    </i>
    <i>
      <x v="9"/>
    </i>
    <i>
      <x v="10"/>
    </i>
    <i>
      <x v="11"/>
    </i>
    <i>
      <x v="12"/>
    </i>
    <i>
      <x v="13"/>
    </i>
    <i>
      <x v="14"/>
    </i>
    <i>
      <x v="15"/>
    </i>
    <i>
      <x v="17"/>
    </i>
    <i t="grand">
      <x/>
    </i>
  </rowItems>
  <colItems count="1">
    <i/>
  </colItems>
  <pageFields count="3">
    <pageField fld="7" hier="-1"/>
    <pageField fld="2" hier="-1"/>
    <pageField fld="1" hier="-1"/>
  </pageFields>
  <dataFields count="1">
    <dataField name="Sum of Net Dwellings" fld="39" baseField="0" baseItem="0"/>
  </dataFields>
  <formats count="16">
    <format dxfId="162">
      <pivotArea type="all" dataOnly="0" outline="0" fieldPosition="0"/>
    </format>
    <format dxfId="161">
      <pivotArea type="all" dataOnly="0" outline="0" fieldPosition="0"/>
    </format>
    <format dxfId="160">
      <pivotArea type="all" dataOnly="0" outline="0" fieldPosition="0"/>
    </format>
    <format dxfId="159">
      <pivotArea type="all" dataOnly="0" outline="0" fieldPosition="0"/>
    </format>
    <format dxfId="158">
      <pivotArea type="all" dataOnly="0" outline="0" fieldPosition="0"/>
    </format>
    <format dxfId="157">
      <pivotArea type="all" dataOnly="0" outline="0" fieldPosition="0"/>
    </format>
    <format dxfId="156">
      <pivotArea type="all" dataOnly="0" outline="0" fieldPosition="0"/>
    </format>
    <format dxfId="155">
      <pivotArea field="54" type="button" dataOnly="0" labelOnly="1" outline="0" axis="axisRow" fieldPosition="0"/>
    </format>
    <format dxfId="154">
      <pivotArea dataOnly="0" labelOnly="1" outline="0" fieldPosition="0">
        <references count="1">
          <reference field="4294967294" count="1">
            <x v="0"/>
          </reference>
        </references>
      </pivotArea>
    </format>
    <format dxfId="153">
      <pivotArea field="54" type="button" dataOnly="0" labelOnly="1" outline="0" axis="axisRow" fieldPosition="0"/>
    </format>
    <format dxfId="152">
      <pivotArea dataOnly="0" labelOnly="1" outline="0" fieldPosition="0">
        <references count="1">
          <reference field="4294967294" count="1">
            <x v="0"/>
          </reference>
        </references>
      </pivotArea>
    </format>
    <format dxfId="151">
      <pivotArea field="54" type="button" dataOnly="0" labelOnly="1" outline="0" axis="axisRow" fieldPosition="0"/>
    </format>
    <format dxfId="150">
      <pivotArea dataOnly="0" labelOnly="1" outline="0" fieldPosition="0">
        <references count="1">
          <reference field="4294967294" count="1">
            <x v="0"/>
          </reference>
        </references>
      </pivotArea>
    </format>
    <format dxfId="149">
      <pivotArea type="all" dataOnly="0" outline="0" fieldPosition="0"/>
    </format>
    <format dxfId="148">
      <pivotArea type="all" dataOnly="0" outline="0" fieldPosition="0"/>
    </format>
    <format dxfId="1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8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1:F22" firstHeaderRow="0" firstDataRow="1" firstDataCol="0" rowPageCount="3" colPageCount="1"/>
  <pivotFields count="59">
    <pivotField showAll="0" defaultSubtotal="0"/>
    <pivotField axis="axisPage" multipleItemSelectionAllowed="1" showAll="0" defaultSubtotal="0">
      <items count="6">
        <item h="1" x="0"/>
        <item h="1" x="1"/>
        <item h="1" x="3"/>
        <item x="4"/>
        <item x="2"/>
        <item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axis="axisPage" multipleItemSelectionAllowed="1" showAll="0" defaultSubtotal="0">
      <items count="2">
        <item h="1"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3">
    <pageField fld="7" hier="-1"/>
    <pageField fld="1" hier="-1"/>
    <pageField fld="10"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173">
      <pivotArea type="all" dataOnly="0" outline="0" fieldPosition="0"/>
    </format>
    <format dxfId="172">
      <pivotArea type="all" dataOnly="0" outline="0" fieldPosition="0"/>
    </format>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type="all" dataOnly="0" outline="0" fieldPosition="0"/>
    </format>
    <format dxfId="166">
      <pivotArea outline="0" collapsedLevelsAreSubtotals="1" fieldPosition="0"/>
    </format>
    <format dxfId="165">
      <pivotArea type="all" dataOnly="0" outline="0" fieldPosition="0"/>
    </format>
    <format dxfId="164">
      <pivotArea type="all" dataOnly="0" outline="0" fieldPosition="0"/>
    </format>
    <format dxfId="16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8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N402:O411" firstHeaderRow="1" firstDataRow="1" firstDataCol="1" rowPageCount="3" colPageCount="1"/>
  <pivotFields count="59">
    <pivotField showAll="0" defaultSubtotal="0"/>
    <pivotField axis="axisPage" multipleItemSelectionAllowed="1" showAll="0" defaultSubtotal="0">
      <items count="6">
        <item x="0"/>
        <item x="1"/>
        <item x="3"/>
        <item h="1" x="4"/>
        <item h="1" x="2"/>
        <item h="1"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9">
    <i>
      <x/>
    </i>
    <i>
      <x v="1"/>
    </i>
    <i>
      <x v="2"/>
    </i>
    <i>
      <x v="4"/>
    </i>
    <i>
      <x v="5"/>
    </i>
    <i>
      <x v="9"/>
    </i>
    <i>
      <x v="12"/>
    </i>
    <i>
      <x v="14"/>
    </i>
    <i t="grand">
      <x/>
    </i>
  </rowItems>
  <colItems count="1">
    <i/>
  </colItems>
  <pageFields count="3">
    <pageField fld="7" hier="-1"/>
    <pageField fld="2" hier="-1"/>
    <pageField fld="1" hier="-1"/>
  </pageFields>
  <dataFields count="1">
    <dataField name="Sum of Net Dwellings" fld="39" baseField="0" baseItem="0"/>
  </dataFields>
  <formats count="16">
    <format dxfId="189">
      <pivotArea type="all" dataOnly="0" outline="0" fieldPosition="0"/>
    </format>
    <format dxfId="188">
      <pivotArea type="all" dataOnly="0" outline="0" fieldPosition="0"/>
    </format>
    <format dxfId="187">
      <pivotArea type="all" dataOnly="0" outline="0" fieldPosition="0"/>
    </format>
    <format dxfId="186">
      <pivotArea type="all" dataOnly="0" outline="0" fieldPosition="0"/>
    </format>
    <format dxfId="185">
      <pivotArea type="all" dataOnly="0" outline="0" fieldPosition="0"/>
    </format>
    <format dxfId="184">
      <pivotArea type="all" dataOnly="0" outline="0" fieldPosition="0"/>
    </format>
    <format dxfId="183">
      <pivotArea type="all" dataOnly="0" outline="0" fieldPosition="0"/>
    </format>
    <format dxfId="182">
      <pivotArea field="54" type="button" dataOnly="0" labelOnly="1" outline="0" axis="axisRow" fieldPosition="0"/>
    </format>
    <format dxfId="181">
      <pivotArea dataOnly="0" labelOnly="1" outline="0" fieldPosition="0">
        <references count="1">
          <reference field="4294967294" count="1">
            <x v="0"/>
          </reference>
        </references>
      </pivotArea>
    </format>
    <format dxfId="180">
      <pivotArea field="54" type="button" dataOnly="0" labelOnly="1" outline="0" axis="axisRow" fieldPosition="0"/>
    </format>
    <format dxfId="179">
      <pivotArea dataOnly="0" labelOnly="1" outline="0" fieldPosition="0">
        <references count="1">
          <reference field="4294967294" count="1">
            <x v="0"/>
          </reference>
        </references>
      </pivotArea>
    </format>
    <format dxfId="178">
      <pivotArea field="54" type="button" dataOnly="0" labelOnly="1" outline="0" axis="axisRow" fieldPosition="0"/>
    </format>
    <format dxfId="177">
      <pivotArea dataOnly="0" labelOnly="1" outline="0" fieldPosition="0">
        <references count="1">
          <reference field="4294967294" count="1">
            <x v="0"/>
          </reference>
        </references>
      </pivotArea>
    </format>
    <format dxfId="176">
      <pivotArea type="all" dataOnly="0" outline="0" fieldPosition="0"/>
    </format>
    <format dxfId="175">
      <pivotArea type="all" dataOnly="0" outline="0" fieldPosition="0"/>
    </format>
    <format dxfId="1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2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83:K84" firstHeaderRow="1" firstDataRow="1" firstDataCol="0" rowPageCount="2"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5">
        <item x="3"/>
        <item h="1" x="1"/>
        <item h="1" x="2"/>
        <item h="1" x="0"/>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199">
      <pivotArea type="all" dataOnly="0" outline="0" fieldPosition="0"/>
    </format>
    <format dxfId="198">
      <pivotArea type="all" dataOnly="0" outline="0" fieldPosition="0"/>
    </format>
    <format dxfId="197">
      <pivotArea type="all" dataOnly="0" outline="0" fieldPosition="0"/>
    </format>
    <format dxfId="196">
      <pivotArea type="all" dataOnly="0" outline="0" fieldPosition="0"/>
    </format>
    <format dxfId="195">
      <pivotArea type="all" dataOnly="0" outline="0" fieldPosition="0"/>
    </format>
    <format dxfId="194">
      <pivotArea type="all" dataOnly="0" outline="0" fieldPosition="0"/>
    </format>
    <format dxfId="193">
      <pivotArea type="all" dataOnly="0" outline="0" fieldPosition="0"/>
    </format>
    <format dxfId="192">
      <pivotArea type="all" dataOnly="0" outline="0" fieldPosition="0"/>
    </format>
    <format dxfId="191">
      <pivotArea type="all" dataOnly="0" outline="0" fieldPosition="0"/>
    </format>
    <format dxfId="19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3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70:H171"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209">
      <pivotArea type="all" dataOnly="0" outline="0" fieldPosition="0"/>
    </format>
    <format dxfId="208">
      <pivotArea type="all" dataOnly="0" outline="0" fieldPosition="0"/>
    </format>
    <format dxfId="207">
      <pivotArea type="all" dataOnly="0" outline="0" fieldPosition="0"/>
    </format>
    <format dxfId="206">
      <pivotArea type="all" dataOnly="0" outline="0" fieldPosition="0"/>
    </format>
    <format dxfId="205">
      <pivotArea type="all" dataOnly="0" outline="0" fieldPosition="0"/>
    </format>
    <format dxfId="204">
      <pivotArea type="all" dataOnly="0" outline="0" fieldPosition="0"/>
    </format>
    <format dxfId="203">
      <pivotArea type="all" dataOnly="0" outline="0" fieldPosition="0"/>
    </format>
    <format dxfId="202">
      <pivotArea type="all" dataOnly="0" outline="0" fieldPosition="0"/>
    </format>
    <format dxfId="201">
      <pivotArea type="all" dataOnly="0" outline="0" fieldPosition="0"/>
    </format>
    <format dxfId="20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87:B88"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19">
      <pivotArea type="all" dataOnly="0" outline="0" fieldPosition="0"/>
    </format>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type="all" dataOnly="0" outline="0" fieldPosition="0"/>
    </format>
    <format dxfId="12">
      <pivotArea type="all" dataOnly="0" outline="0" fieldPosition="0"/>
    </format>
    <format dxfId="11">
      <pivotArea type="all" dataOnly="0" outline="0" fieldPosition="0"/>
    </format>
    <format dxfId="1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20"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36:H137"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3"/>
        <item h="1" x="4"/>
        <item h="1" x="5"/>
      </items>
    </pivotField>
    <pivotField axis="axisPage" multipleItemSelectionAllowed="1" showAll="0" defaultSubtotal="0">
      <items count="6">
        <item x="1"/>
        <item h="1" x="2"/>
        <item h="1"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219">
      <pivotArea type="all" dataOnly="0" outline="0" fieldPosition="0"/>
    </format>
    <format dxfId="218">
      <pivotArea type="all" dataOnly="0" outline="0" fieldPosition="0"/>
    </format>
    <format dxfId="217">
      <pivotArea type="all" dataOnly="0" outline="0" fieldPosition="0"/>
    </format>
    <format dxfId="216">
      <pivotArea type="all" dataOnly="0" outline="0" fieldPosition="0"/>
    </format>
    <format dxfId="215">
      <pivotArea type="all" dataOnly="0" outline="0" fieldPosition="0"/>
    </format>
    <format dxfId="214">
      <pivotArea type="all" dataOnly="0" outline="0" fieldPosition="0"/>
    </format>
    <format dxfId="213">
      <pivotArea type="all" dataOnly="0" outline="0" fieldPosition="0"/>
    </format>
    <format dxfId="212">
      <pivotArea type="all" dataOnly="0" outline="0" fieldPosition="0"/>
    </format>
    <format dxfId="211">
      <pivotArea type="all" dataOnly="0" outline="0" fieldPosition="0"/>
    </format>
    <format dxfId="21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3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04:B105"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2">
    <format dxfId="231">
      <pivotArea type="all" dataOnly="0" outline="0" fieldPosition="0"/>
    </format>
    <format dxfId="230">
      <pivotArea type="all" dataOnly="0" outline="0" fieldPosition="0"/>
    </format>
    <format dxfId="229">
      <pivotArea type="all" dataOnly="0" outline="0" fieldPosition="0"/>
    </format>
    <format dxfId="228">
      <pivotArea type="all" dataOnly="0" outline="0" fieldPosition="0"/>
    </format>
    <format dxfId="227">
      <pivotArea type="all" dataOnly="0" outline="0" fieldPosition="0"/>
    </format>
    <format dxfId="226">
      <pivotArea type="all" dataOnly="0" outline="0" fieldPosition="0"/>
    </format>
    <format dxfId="225">
      <pivotArea type="all" dataOnly="0" outline="0" fieldPosition="0"/>
    </format>
    <format dxfId="224">
      <pivotArea type="all" dataOnly="0" outline="0" fieldPosition="0"/>
    </format>
    <format dxfId="223">
      <pivotArea type="all" dataOnly="0" outline="0" fieldPosition="0"/>
    </format>
    <format dxfId="222">
      <pivotArea type="all" dataOnly="0" outline="0" fieldPosition="0"/>
    </format>
    <format dxfId="221">
      <pivotArea type="all" dataOnly="0" outline="0" fieldPosition="0"/>
    </format>
    <format dxfId="22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5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03:H20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241">
      <pivotArea type="all" dataOnly="0" outline="0" fieldPosition="0"/>
    </format>
    <format dxfId="240">
      <pivotArea type="all" dataOnly="0" outline="0" fieldPosition="0"/>
    </format>
    <format dxfId="239">
      <pivotArea type="all" dataOnly="0" outline="0" fieldPosition="0"/>
    </format>
    <format dxfId="238">
      <pivotArea type="all" dataOnly="0" outline="0" fieldPosition="0"/>
    </format>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type="all" dataOnly="0" outline="0" fieldPosition="0"/>
    </format>
    <format dxfId="23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9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46:F47" firstHeaderRow="0" firstDataRow="1" firstDataCol="0" rowPageCount="4" colPageCount="1"/>
  <pivotFields count="59">
    <pivotField showAll="0" defaultSubtotal="0"/>
    <pivotField axis="axisPage" multipleItemSelectionAllowed="1" showAll="0" defaultSubtotal="0">
      <items count="6">
        <item x="0"/>
        <item x="1"/>
        <item x="3"/>
        <item x="4"/>
        <item x="2"/>
        <item x="5"/>
      </items>
    </pivotField>
    <pivotField axis="axisPage" multipleItemSelectionAllowed="1" showAll="0" defaultSubtotal="0">
      <items count="3">
        <item x="1"/>
        <item h="1"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axis="axisPage" multipleItemSelectionAllowed="1" showAll="0" defaultSubtotal="0">
      <items count="2">
        <item h="1"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4">
    <pageField fld="7" hier="-1"/>
    <pageField fld="1" hier="-1"/>
    <pageField fld="2" hier="-1"/>
    <pageField fld="10"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252">
      <pivotArea type="all" dataOnly="0" outline="0" fieldPosition="0"/>
    </format>
    <format dxfId="251">
      <pivotArea type="all" dataOnly="0" outline="0" fieldPosition="0"/>
    </format>
    <format dxfId="250">
      <pivotArea type="all" dataOnly="0" outline="0" fieldPosition="0"/>
    </format>
    <format dxfId="249">
      <pivotArea type="all" dataOnly="0" outline="0" fieldPosition="0"/>
    </format>
    <format dxfId="248">
      <pivotArea type="all" dataOnly="0" outline="0" fieldPosition="0"/>
    </format>
    <format dxfId="247">
      <pivotArea type="all" dataOnly="0" outline="0" fieldPosition="0"/>
    </format>
    <format dxfId="246">
      <pivotArea type="all" dataOnly="0" outline="0" fieldPosition="0"/>
    </format>
    <format dxfId="245">
      <pivotArea outline="0" collapsedLevelsAreSubtotals="1" fieldPosition="0"/>
    </format>
    <format dxfId="244">
      <pivotArea type="all" dataOnly="0" outline="0" fieldPosition="0"/>
    </format>
    <format dxfId="243">
      <pivotArea type="all" dataOnly="0" outline="0" fieldPosition="0"/>
    </format>
    <format dxfId="24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8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402:C420" firstHeaderRow="1" firstDataRow="1" firstDataCol="1" rowPageCount="3" colPageCount="1"/>
  <pivotFields count="59">
    <pivotField showAll="0" defaultSubtotal="0"/>
    <pivotField axis="axisPage" multipleItemSelectionAllowed="1" showAll="0" defaultSubtotal="0">
      <items count="6">
        <item h="1" x="0"/>
        <item h="1" x="1"/>
        <item h="1" x="3"/>
        <item x="4"/>
        <item x="2"/>
        <item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8">
    <i>
      <x/>
    </i>
    <i>
      <x v="1"/>
    </i>
    <i>
      <x v="2"/>
    </i>
    <i>
      <x v="3"/>
    </i>
    <i>
      <x v="4"/>
    </i>
    <i>
      <x v="5"/>
    </i>
    <i>
      <x v="6"/>
    </i>
    <i>
      <x v="7"/>
    </i>
    <i>
      <x v="8"/>
    </i>
    <i>
      <x v="9"/>
    </i>
    <i>
      <x v="11"/>
    </i>
    <i>
      <x v="12"/>
    </i>
    <i>
      <x v="13"/>
    </i>
    <i>
      <x v="14"/>
    </i>
    <i>
      <x v="15"/>
    </i>
    <i>
      <x v="16"/>
    </i>
    <i>
      <x v="17"/>
    </i>
    <i t="grand">
      <x/>
    </i>
  </rowItems>
  <colItems count="1">
    <i/>
  </colItems>
  <pageFields count="3">
    <pageField fld="7" hier="-1"/>
    <pageField fld="2" hier="-1"/>
    <pageField fld="1" hier="-1"/>
  </pageFields>
  <dataFields count="1">
    <dataField name="Sum of Net Dwellings" fld="39" baseField="0" baseItem="0"/>
  </dataFields>
  <formats count="16">
    <format dxfId="268">
      <pivotArea type="all" dataOnly="0" outline="0" fieldPosition="0"/>
    </format>
    <format dxfId="267">
      <pivotArea type="all" dataOnly="0" outline="0" fieldPosition="0"/>
    </format>
    <format dxfId="266">
      <pivotArea type="all" dataOnly="0" outline="0" fieldPosition="0"/>
    </format>
    <format dxfId="265">
      <pivotArea type="all" dataOnly="0" outline="0" fieldPosition="0"/>
    </format>
    <format dxfId="264">
      <pivotArea type="all" dataOnly="0" outline="0" fieldPosition="0"/>
    </format>
    <format dxfId="263">
      <pivotArea type="all" dataOnly="0" outline="0" fieldPosition="0"/>
    </format>
    <format dxfId="262">
      <pivotArea type="all" dataOnly="0" outline="0" fieldPosition="0"/>
    </format>
    <format dxfId="261">
      <pivotArea field="54" type="button" dataOnly="0" labelOnly="1" outline="0" axis="axisRow" fieldPosition="0"/>
    </format>
    <format dxfId="260">
      <pivotArea dataOnly="0" labelOnly="1" outline="0" fieldPosition="0">
        <references count="1">
          <reference field="4294967294" count="1">
            <x v="0"/>
          </reference>
        </references>
      </pivotArea>
    </format>
    <format dxfId="259">
      <pivotArea field="54" type="button" dataOnly="0" labelOnly="1" outline="0" axis="axisRow" fieldPosition="0"/>
    </format>
    <format dxfId="258">
      <pivotArea dataOnly="0" labelOnly="1" outline="0" fieldPosition="0">
        <references count="1">
          <reference field="4294967294" count="1">
            <x v="0"/>
          </reference>
        </references>
      </pivotArea>
    </format>
    <format dxfId="257">
      <pivotArea field="54" type="button" dataOnly="0" labelOnly="1" outline="0" axis="axisRow" fieldPosition="0"/>
    </format>
    <format dxfId="256">
      <pivotArea dataOnly="0" labelOnly="1" outline="0" fieldPosition="0">
        <references count="1">
          <reference field="4294967294" count="1">
            <x v="0"/>
          </reference>
        </references>
      </pivotArea>
    </format>
    <format dxfId="255">
      <pivotArea type="all" dataOnly="0" outline="0" fieldPosition="0"/>
    </format>
    <format dxfId="254">
      <pivotArea type="all" dataOnly="0" outline="0" fieldPosition="0"/>
    </format>
    <format dxfId="2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4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70:B171"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278">
      <pivotArea type="all" dataOnly="0" outline="0" fieldPosition="0"/>
    </format>
    <format dxfId="277">
      <pivotArea type="all" dataOnly="0" outline="0" fieldPosition="0"/>
    </format>
    <format dxfId="276">
      <pivotArea type="all" dataOnly="0" outline="0" fieldPosition="0"/>
    </format>
    <format dxfId="275">
      <pivotArea type="all" dataOnly="0" outline="0" fieldPosition="0"/>
    </format>
    <format dxfId="274">
      <pivotArea type="all" dataOnly="0" outline="0" fieldPosition="0"/>
    </format>
    <format dxfId="273">
      <pivotArea type="all" dataOnly="0" outline="0" fieldPosition="0"/>
    </format>
    <format dxfId="272">
      <pivotArea type="all" dataOnly="0" outline="0" fieldPosition="0"/>
    </format>
    <format dxfId="271">
      <pivotArea type="all" dataOnly="0" outline="0" fieldPosition="0"/>
    </format>
    <format dxfId="270">
      <pivotArea type="all" dataOnly="0" outline="0" fieldPosition="0"/>
    </format>
    <format dxfId="26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3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54:H15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288">
      <pivotArea type="all" dataOnly="0" outline="0" fieldPosition="0"/>
    </format>
    <format dxfId="287">
      <pivotArea type="all" dataOnly="0" outline="0" fieldPosition="0"/>
    </format>
    <format dxfId="286">
      <pivotArea type="all" dataOnly="0" outline="0" fieldPosition="0"/>
    </format>
    <format dxfId="285">
      <pivotArea type="all" dataOnly="0" outline="0" fieldPosition="0"/>
    </format>
    <format dxfId="284">
      <pivotArea type="all" dataOnly="0" outline="0" fieldPosition="0"/>
    </format>
    <format dxfId="283">
      <pivotArea type="all" dataOnly="0" outline="0" fieldPosition="0"/>
    </format>
    <format dxfId="282">
      <pivotArea type="all" dataOnly="0" outline="0" fieldPosition="0"/>
    </format>
    <format dxfId="281">
      <pivotArea type="all" dataOnly="0" outline="0" fieldPosition="0"/>
    </format>
    <format dxfId="280">
      <pivotArea type="all" dataOnly="0" outline="0" fieldPosition="0"/>
    </format>
    <format dxfId="27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70:B71"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298">
      <pivotArea type="all" dataOnly="0" outline="0" fieldPosition="0"/>
    </format>
    <format dxfId="297">
      <pivotArea type="all" dataOnly="0" outline="0" fieldPosition="0"/>
    </format>
    <format dxfId="296">
      <pivotArea type="all" dataOnly="0" outline="0" fieldPosition="0"/>
    </format>
    <format dxfId="295">
      <pivotArea type="all" dataOnly="0" outline="0" fieldPosition="0"/>
    </format>
    <format dxfId="294">
      <pivotArea type="all" dataOnly="0" outline="0" fieldPosition="0"/>
    </format>
    <format dxfId="293">
      <pivotArea type="all" dataOnly="0" outline="0" fieldPosition="0"/>
    </format>
    <format dxfId="292">
      <pivotArea type="all" dataOnly="0" outline="0" fieldPosition="0"/>
    </format>
    <format dxfId="291">
      <pivotArea type="all" dataOnly="0" outline="0" fieldPosition="0"/>
    </format>
    <format dxfId="290">
      <pivotArea type="all" dataOnly="0" outline="0" fieldPosition="0"/>
    </format>
    <format dxfId="28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1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28:H129"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308">
      <pivotArea type="all" dataOnly="0" outline="0" fieldPosition="0"/>
    </format>
    <format dxfId="307">
      <pivotArea type="all" dataOnly="0" outline="0" fieldPosition="0"/>
    </format>
    <format dxfId="306">
      <pivotArea type="all" dataOnly="0" outline="0" fieldPosition="0"/>
    </format>
    <format dxfId="305">
      <pivotArea type="all" dataOnly="0" outline="0" fieldPosition="0"/>
    </format>
    <format dxfId="304">
      <pivotArea type="all" dataOnly="0" outline="0" fieldPosition="0"/>
    </format>
    <format dxfId="303">
      <pivotArea type="all" dataOnly="0" outline="0" fieldPosition="0"/>
    </format>
    <format dxfId="302">
      <pivotArea type="all" dataOnly="0" outline="0" fieldPosition="0"/>
    </format>
    <format dxfId="301">
      <pivotArea type="all" dataOnly="0" outline="0" fieldPosition="0"/>
    </format>
    <format dxfId="300">
      <pivotArea type="all" dataOnly="0" outline="0" fieldPosition="0"/>
    </format>
    <format dxfId="29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17"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36:E137"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x="1"/>
        <item h="1" x="2"/>
        <item h="1" x="3"/>
        <item h="1" x="4"/>
        <item h="1" x="5"/>
      </items>
    </pivotField>
    <pivotField axis="axisPage" multipleItemSelectionAllowed="1" showAll="0" defaultSubtotal="0">
      <items count="6">
        <item x="1"/>
        <item h="1" x="2"/>
        <item h="1"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318">
      <pivotArea type="all" dataOnly="0" outline="0" fieldPosition="0"/>
    </format>
    <format dxfId="317">
      <pivotArea type="all" dataOnly="0" outline="0" fieldPosition="0"/>
    </format>
    <format dxfId="316">
      <pivotArea type="all" dataOnly="0" outline="0" fieldPosition="0"/>
    </format>
    <format dxfId="315">
      <pivotArea type="all" dataOnly="0" outline="0" fieldPosition="0"/>
    </format>
    <format dxfId="314">
      <pivotArea type="all" dataOnly="0" outline="0" fieldPosition="0"/>
    </format>
    <format dxfId="313">
      <pivotArea type="all" dataOnly="0" outline="0" fieldPosition="0"/>
    </format>
    <format dxfId="312">
      <pivotArea type="all" dataOnly="0" outline="0" fieldPosition="0"/>
    </format>
    <format dxfId="311">
      <pivotArea type="all" dataOnly="0" outline="0" fieldPosition="0"/>
    </format>
    <format dxfId="310">
      <pivotArea type="all" dataOnly="0" outline="0" fieldPosition="0"/>
    </format>
    <format dxfId="30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4"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44:B14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3"/>
        <item h="1" x="4"/>
        <item h="1" x="5"/>
      </items>
    </pivotField>
    <pivotField axis="axisPage" multipleItemSelectionAllowed="1" showAll="0" defaultSubtotal="0">
      <items count="6">
        <item h="1" x="1"/>
        <item h="1" x="2"/>
        <item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29">
      <pivotArea type="all" dataOnly="0" outline="0" fieldPosition="0"/>
    </format>
    <format dxfId="28">
      <pivotArea type="all" dataOnly="0" outline="0" fieldPosition="0"/>
    </format>
    <format dxfId="27">
      <pivotArea type="all" dataOnly="0" outline="0" fieldPosition="0"/>
    </format>
    <format dxfId="26">
      <pivotArea type="all" dataOnly="0" outline="0" fieldPosition="0"/>
    </format>
    <format dxfId="25">
      <pivotArea type="all" dataOnly="0" outline="0" fieldPosition="0"/>
    </format>
    <format dxfId="24">
      <pivotArea type="all" dataOnly="0" outline="0" fieldPosition="0"/>
    </format>
    <format dxfId="23">
      <pivotArea type="all" dataOnly="0" outline="0" fieldPosition="0"/>
    </format>
    <format dxfId="22">
      <pivotArea type="all" dataOnly="0" outline="0" fieldPosition="0"/>
    </format>
    <format dxfId="21">
      <pivotArea type="all" dataOnly="0" outline="0" fieldPosition="0"/>
    </format>
    <format dxfId="2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5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31:H232"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328">
      <pivotArea type="all" dataOnly="0" outline="0" fieldPosition="0"/>
    </format>
    <format dxfId="327">
      <pivotArea type="all" dataOnly="0" outline="0" fieldPosition="0"/>
    </format>
    <format dxfId="326">
      <pivotArea type="all" dataOnly="0" outline="0" fieldPosition="0"/>
    </format>
    <format dxfId="325">
      <pivotArea type="all" dataOnly="0" outline="0" fieldPosition="0"/>
    </format>
    <format dxfId="324">
      <pivotArea type="all" dataOnly="0" outline="0" fieldPosition="0"/>
    </format>
    <format dxfId="323">
      <pivotArea type="all" dataOnly="0" outline="0" fieldPosition="0"/>
    </format>
    <format dxfId="322">
      <pivotArea type="all" dataOnly="0" outline="0" fieldPosition="0"/>
    </format>
    <format dxfId="321">
      <pivotArea type="all" dataOnly="0" outline="0" fieldPosition="0"/>
    </format>
    <format dxfId="320">
      <pivotArea type="all" dataOnly="0" outline="0" fieldPosition="0"/>
    </format>
    <format dxfId="31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8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3:F14" firstHeaderRow="0" firstDataRow="1" firstDataCol="0" rowPageCount="2" colPageCount="1"/>
  <pivotFields count="59">
    <pivotField showAll="0" defaultSubtotal="0"/>
    <pivotField axis="axisPage" multipleItemSelectionAllowed="1" showAll="0" defaultSubtotal="0">
      <items count="6">
        <item h="1" x="0"/>
        <item h="1" x="1"/>
        <item h="1" x="3"/>
        <item x="4"/>
        <item x="2"/>
        <item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2">
    <pageField fld="7" hier="-1"/>
    <pageField fld="1"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339">
      <pivotArea type="all" dataOnly="0" outline="0" fieldPosition="0"/>
    </format>
    <format dxfId="338">
      <pivotArea type="all" dataOnly="0" outline="0" fieldPosition="0"/>
    </format>
    <format dxfId="337">
      <pivotArea type="all" dataOnly="0" outline="0" fieldPosition="0"/>
    </format>
    <format dxfId="336">
      <pivotArea type="all" dataOnly="0" outline="0" fieldPosition="0"/>
    </format>
    <format dxfId="335">
      <pivotArea type="all" dataOnly="0" outline="0" fieldPosition="0"/>
    </format>
    <format dxfId="334">
      <pivotArea type="all" dataOnly="0" outline="0" fieldPosition="0"/>
    </format>
    <format dxfId="333">
      <pivotArea type="all" dataOnly="0" outline="0" fieldPosition="0"/>
    </format>
    <format dxfId="332">
      <pivotArea outline="0" collapsedLevelsAreSubtotals="1" fieldPosition="0"/>
    </format>
    <format dxfId="331">
      <pivotArea type="all" dataOnly="0" outline="0" fieldPosition="0"/>
    </format>
    <format dxfId="330">
      <pivotArea type="all" dataOnly="0" outline="0" fieldPosition="0"/>
    </format>
    <format dxfId="32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5:B6"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0">
    <format dxfId="349">
      <pivotArea type="all" dataOnly="0" outline="0" fieldPosition="0"/>
    </format>
    <format dxfId="348">
      <pivotArea type="all" dataOnly="0" outline="0" fieldPosition="0"/>
    </format>
    <format dxfId="347">
      <pivotArea type="all" dataOnly="0" outline="0" fieldPosition="0"/>
    </format>
    <format dxfId="346">
      <pivotArea type="all" dataOnly="0" outline="0" fieldPosition="0"/>
    </format>
    <format dxfId="345">
      <pivotArea type="all" dataOnly="0" outline="0" fieldPosition="0"/>
    </format>
    <format dxfId="344">
      <pivotArea type="all" dataOnly="0" outline="0" fieldPosition="0"/>
    </format>
    <format dxfId="343">
      <pivotArea type="all" dataOnly="0" outline="0" fieldPosition="0"/>
    </format>
    <format dxfId="342">
      <pivotArea type="all" dataOnly="0" outline="0" fieldPosition="0"/>
    </format>
    <format dxfId="341">
      <pivotArea type="all" dataOnly="0" outline="0" fieldPosition="0"/>
    </format>
    <format dxfId="34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94:E195"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x="1"/>
        <item h="1" x="2"/>
        <item h="1" x="3"/>
        <item h="1" x="4"/>
        <item h="1" x="5"/>
      </items>
    </pivotField>
    <pivotField axis="axisPage" multipleItemSelectionAllowed="1" showAll="0" defaultSubtotal="0">
      <items count="6">
        <item h="1" x="1"/>
        <item h="1" x="2"/>
        <item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359">
      <pivotArea type="all" dataOnly="0" outline="0" fieldPosition="0"/>
    </format>
    <format dxfId="358">
      <pivotArea type="all" dataOnly="0" outline="0" fieldPosition="0"/>
    </format>
    <format dxfId="357">
      <pivotArea type="all" dataOnly="0" outline="0" fieldPosition="0"/>
    </format>
    <format dxfId="356">
      <pivotArea type="all" dataOnly="0" outline="0" fieldPosition="0"/>
    </format>
    <format dxfId="355">
      <pivotArea type="all" dataOnly="0" outline="0" fieldPosition="0"/>
    </format>
    <format dxfId="354">
      <pivotArea type="all" dataOnly="0" outline="0" fieldPosition="0"/>
    </format>
    <format dxfId="353">
      <pivotArea type="all" dataOnly="0" outline="0" fieldPosition="0"/>
    </format>
    <format dxfId="352">
      <pivotArea type="all" dataOnly="0" outline="0" fieldPosition="0"/>
    </format>
    <format dxfId="351">
      <pivotArea type="all" dataOnly="0" outline="0" fieldPosition="0"/>
    </format>
    <format dxfId="35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2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95:E96"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369">
      <pivotArea type="all" dataOnly="0" outline="0" fieldPosition="0"/>
    </format>
    <format dxfId="368">
      <pivotArea type="all" dataOnly="0" outline="0" fieldPosition="0"/>
    </format>
    <format dxfId="367">
      <pivotArea type="all" dataOnly="0" outline="0" fieldPosition="0"/>
    </format>
    <format dxfId="366">
      <pivotArea type="all" dataOnly="0" outline="0" fieldPosition="0"/>
    </format>
    <format dxfId="365">
      <pivotArea type="all" dataOnly="0" outline="0" fieldPosition="0"/>
    </format>
    <format dxfId="364">
      <pivotArea type="all" dataOnly="0" outline="0" fieldPosition="0"/>
    </format>
    <format dxfId="363">
      <pivotArea type="all" dataOnly="0" outline="0" fieldPosition="0"/>
    </format>
    <format dxfId="362">
      <pivotArea type="all" dataOnly="0" outline="0" fieldPosition="0"/>
    </format>
    <format dxfId="361">
      <pivotArea type="all" dataOnly="0" outline="0" fieldPosition="0"/>
    </format>
    <format dxfId="36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78:E79"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379">
      <pivotArea type="all" dataOnly="0" outline="0" fieldPosition="0"/>
    </format>
    <format dxfId="378">
      <pivotArea type="all" dataOnly="0" outline="0" fieldPosition="0"/>
    </format>
    <format dxfId="377">
      <pivotArea type="all" dataOnly="0" outline="0" fieldPosition="0"/>
    </format>
    <format dxfId="376">
      <pivotArea type="all" dataOnly="0" outline="0" fieldPosition="0"/>
    </format>
    <format dxfId="375">
      <pivotArea type="all" dataOnly="0" outline="0" fieldPosition="0"/>
    </format>
    <format dxfId="374">
      <pivotArea type="all" dataOnly="0" outline="0" fieldPosition="0"/>
    </format>
    <format dxfId="373">
      <pivotArea type="all" dataOnly="0" outline="0" fieldPosition="0"/>
    </format>
    <format dxfId="372">
      <pivotArea type="all" dataOnly="0" outline="0" fieldPosition="0"/>
    </format>
    <format dxfId="371">
      <pivotArea type="all" dataOnly="0" outline="0" fieldPosition="0"/>
    </format>
    <format dxfId="37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4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62:E163"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389">
      <pivotArea type="all" dataOnly="0" outline="0" fieldPosition="0"/>
    </format>
    <format dxfId="388">
      <pivotArea type="all" dataOnly="0" outline="0" fieldPosition="0"/>
    </format>
    <format dxfId="387">
      <pivotArea type="all" dataOnly="0" outline="0" fieldPosition="0"/>
    </format>
    <format dxfId="386">
      <pivotArea type="all" dataOnly="0" outline="0" fieldPosition="0"/>
    </format>
    <format dxfId="385">
      <pivotArea type="all" dataOnly="0" outline="0" fieldPosition="0"/>
    </format>
    <format dxfId="384">
      <pivotArea type="all" dataOnly="0" outline="0" fieldPosition="0"/>
    </format>
    <format dxfId="383">
      <pivotArea type="all" dataOnly="0" outline="0" fieldPosition="0"/>
    </format>
    <format dxfId="382">
      <pivotArea type="all" dataOnly="0" outline="0" fieldPosition="0"/>
    </format>
    <format dxfId="381">
      <pivotArea type="all" dataOnly="0" outline="0" fieldPosition="0"/>
    </format>
    <format dxfId="38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1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44:H14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399">
      <pivotArea type="all" dataOnly="0" outline="0" fieldPosition="0"/>
    </format>
    <format dxfId="398">
      <pivotArea type="all" dataOnly="0" outline="0" fieldPosition="0"/>
    </format>
    <format dxfId="397">
      <pivotArea type="all" dataOnly="0" outline="0" fieldPosition="0"/>
    </format>
    <format dxfId="396">
      <pivotArea type="all" dataOnly="0" outline="0" fieldPosition="0"/>
    </format>
    <format dxfId="395">
      <pivotArea type="all" dataOnly="0" outline="0" fieldPosition="0"/>
    </format>
    <format dxfId="394">
      <pivotArea type="all" dataOnly="0" outline="0" fieldPosition="0"/>
    </format>
    <format dxfId="393">
      <pivotArea type="all" dataOnly="0" outline="0" fieldPosition="0"/>
    </format>
    <format dxfId="392">
      <pivotArea type="all" dataOnly="0" outline="0" fieldPosition="0"/>
    </format>
    <format dxfId="391">
      <pivotArea type="all" dataOnly="0" outline="0" fieldPosition="0"/>
    </format>
    <format dxfId="39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9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427:G432" firstHeaderRow="0" firstDataRow="1" firstDataCol="1" rowPageCount="1" colPageCount="1"/>
  <pivotFields count="59">
    <pivotField showAll="0" defaultSubtotal="0"/>
    <pivotField multipleItemSelectionAllowed="1" showAll="0" defaultSubtotal="0"/>
    <pivotField axis="axisPage" multipleItemSelectionAllowed="1" showAll="0" defaultSubtotal="0">
      <items count="3">
        <item h="1" x="1"/>
        <item h="1" x="0"/>
        <item x="2"/>
      </items>
    </pivotField>
    <pivotField showAll="0"/>
    <pivotField showAll="0"/>
    <pivotField showAll="0" defaultSubtotal="0"/>
    <pivotField showAll="0" defaultSubtotal="0"/>
    <pivotField multipleItemSelectionAllowed="1" showAll="0" defaultSubtotal="0"/>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h="1" x="13"/>
        <item h="1" x="9"/>
        <item x="2"/>
        <item x="0"/>
        <item x="14"/>
        <item x="10"/>
        <item x="1"/>
        <item h="1" x="15"/>
        <item x="16"/>
        <item x="8"/>
        <item x="12"/>
        <item h="1" x="4"/>
        <item x="7"/>
        <item h="1" x="6"/>
        <item h="1" x="11"/>
        <item x="3"/>
        <item h="1" x="17"/>
        <item h="1" x="18"/>
      </items>
    </pivotField>
    <pivotField showAll="0" defaultSubtotal="0"/>
    <pivotField showAll="0" defaultSubtotal="0"/>
    <pivotField showAll="0" defaultSubtotal="0"/>
    <pivotField showAll="0" defaultSubtotal="0"/>
  </pivotFields>
  <rowFields count="1">
    <field x="54"/>
  </rowFields>
  <rowItems count="5">
    <i>
      <x v="3"/>
    </i>
    <i>
      <x v="5"/>
    </i>
    <i>
      <x v="9"/>
    </i>
    <i>
      <x v="11"/>
    </i>
    <i t="grand">
      <x/>
    </i>
  </rowItems>
  <colFields count="1">
    <field x="-2"/>
  </colFields>
  <colItems count="5">
    <i>
      <x/>
    </i>
    <i i="1">
      <x v="1"/>
    </i>
    <i i="2">
      <x v="2"/>
    </i>
    <i i="3">
      <x v="3"/>
    </i>
    <i i="4">
      <x v="4"/>
    </i>
  </colItems>
  <pageFields count="1">
    <pageField fld="2" hier="-1"/>
  </pageFields>
  <dataFields count="5">
    <dataField name="Sum of 2019/20 (1)" fld="43" baseField="67" baseItem="11"/>
    <dataField name="Sum of 2020/21 (2)" fld="44" baseField="67" baseItem="11"/>
    <dataField name="Sum of 2021/22 (3)" fld="45" baseField="67" baseItem="11"/>
    <dataField name="Sum of 2022/23 (4)" fld="46" baseField="67" baseItem="11"/>
    <dataField name="Sum of 2023/24 (5)" fld="47" baseField="67" baseItem="11"/>
  </dataFields>
  <formats count="13">
    <format dxfId="412">
      <pivotArea type="all" dataOnly="0" outline="0" fieldPosition="0"/>
    </format>
    <format dxfId="411">
      <pivotArea type="all" dataOnly="0" outline="0" fieldPosition="0"/>
    </format>
    <format dxfId="410">
      <pivotArea type="all" dataOnly="0" outline="0" fieldPosition="0"/>
    </format>
    <format dxfId="409">
      <pivotArea type="all" dataOnly="0" outline="0" fieldPosition="0"/>
    </format>
    <format dxfId="408">
      <pivotArea type="all" dataOnly="0" outline="0" fieldPosition="0"/>
    </format>
    <format dxfId="407">
      <pivotArea type="all" dataOnly="0" outline="0" fieldPosition="0"/>
    </format>
    <format dxfId="406">
      <pivotArea type="all" dataOnly="0" outline="0" fieldPosition="0"/>
    </format>
    <format dxfId="405">
      <pivotArea field="54" type="button" dataOnly="0" labelOnly="1" outline="0" axis="axisRow" fieldPosition="0"/>
    </format>
    <format dxfId="404">
      <pivotArea field="54" type="button" dataOnly="0" labelOnly="1" outline="0" axis="axisRow" fieldPosition="0"/>
    </format>
    <format dxfId="403">
      <pivotArea field="54" type="button" dataOnly="0" labelOnly="1" outline="0" axis="axisRow" fieldPosition="0"/>
    </format>
    <format dxfId="402">
      <pivotArea type="all" dataOnly="0" outline="0" fieldPosition="0"/>
    </format>
    <format dxfId="401">
      <pivotArea type="all" dataOnly="0" outline="0" fieldPosition="0"/>
    </format>
    <format dxfId="40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7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86:J390" firstHeaderRow="0" firstDataRow="1" firstDataCol="1"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Row"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4">
    <i>
      <x/>
    </i>
    <i>
      <x v="1"/>
    </i>
    <i>
      <x v="2"/>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31" baseField="0" baseItem="0"/>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10">
    <format dxfId="422">
      <pivotArea type="all" dataOnly="0" outline="0" fieldPosition="0"/>
    </format>
    <format dxfId="421">
      <pivotArea type="all" dataOnly="0" outline="0" fieldPosition="0"/>
    </format>
    <format dxfId="420">
      <pivotArea type="all" dataOnly="0" outline="0" fieldPosition="0"/>
    </format>
    <format dxfId="419">
      <pivotArea type="all" dataOnly="0" outline="0" fieldPosition="0"/>
    </format>
    <format dxfId="418">
      <pivotArea type="all" dataOnly="0" outline="0" fieldPosition="0"/>
    </format>
    <format dxfId="417">
      <pivotArea type="all" dataOnly="0" outline="0" fieldPosition="0"/>
    </format>
    <format dxfId="416">
      <pivotArea type="all" dataOnly="0" outline="0" fieldPosition="0"/>
    </format>
    <format dxfId="415">
      <pivotArea type="all" dataOnly="0" outline="0" fieldPosition="0"/>
    </format>
    <format dxfId="414">
      <pivotArea type="all" dataOnly="0" outline="0" fieldPosition="0"/>
    </format>
    <format dxfId="41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62:H163"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39">
      <pivotArea type="all" dataOnly="0" outline="0" fieldPosition="0"/>
    </format>
    <format dxfId="38">
      <pivotArea type="all" dataOnly="0" outline="0" fieldPosition="0"/>
    </format>
    <format dxfId="37">
      <pivotArea type="all" dataOnly="0" outline="0" fieldPosition="0"/>
    </format>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11"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94:B195"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3"/>
        <item h="1" x="4"/>
        <item h="1" x="5"/>
      </items>
    </pivotField>
    <pivotField axis="axisPage" multipleItemSelectionAllowed="1" showAll="0" defaultSubtotal="0">
      <items count="6">
        <item h="1" x="1"/>
        <item h="1" x="2"/>
        <item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432">
      <pivotArea type="all" dataOnly="0" outline="0" fieldPosition="0"/>
    </format>
    <format dxfId="431">
      <pivotArea type="all" dataOnly="0" outline="0" fieldPosition="0"/>
    </format>
    <format dxfId="430">
      <pivotArea type="all" dataOnly="0" outline="0" fieldPosition="0"/>
    </format>
    <format dxfId="429">
      <pivotArea type="all" dataOnly="0" outline="0" fieldPosition="0"/>
    </format>
    <format dxfId="428">
      <pivotArea type="all" dataOnly="0" outline="0" fieldPosition="0"/>
    </format>
    <format dxfId="427">
      <pivotArea type="all" dataOnly="0" outline="0" fieldPosition="0"/>
    </format>
    <format dxfId="426">
      <pivotArea type="all" dataOnly="0" outline="0" fieldPosition="0"/>
    </format>
    <format dxfId="425">
      <pivotArea type="all" dataOnly="0" outline="0" fieldPosition="0"/>
    </format>
    <format dxfId="424">
      <pivotArea type="all" dataOnly="0" outline="0" fieldPosition="0"/>
    </format>
    <format dxfId="42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4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70:E171"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442">
      <pivotArea type="all" dataOnly="0" outline="0" fieldPosition="0"/>
    </format>
    <format dxfId="441">
      <pivotArea type="all" dataOnly="0" outline="0" fieldPosition="0"/>
    </format>
    <format dxfId="440">
      <pivotArea type="all" dataOnly="0" outline="0" fieldPosition="0"/>
    </format>
    <format dxfId="439">
      <pivotArea type="all" dataOnly="0" outline="0" fieldPosition="0"/>
    </format>
    <format dxfId="438">
      <pivotArea type="all" dataOnly="0" outline="0" fieldPosition="0"/>
    </format>
    <format dxfId="437">
      <pivotArea type="all" dataOnly="0" outline="0" fieldPosition="0"/>
    </format>
    <format dxfId="436">
      <pivotArea type="all" dataOnly="0" outline="0" fieldPosition="0"/>
    </format>
    <format dxfId="435">
      <pivotArea type="all" dataOnly="0" outline="0" fieldPosition="0"/>
    </format>
    <format dxfId="434">
      <pivotArea type="all" dataOnly="0" outline="0" fieldPosition="0"/>
    </format>
    <format dxfId="43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46"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184:K185"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h="1" x="2"/>
        <item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0">
    <format dxfId="452">
      <pivotArea type="all" dataOnly="0" outline="0" fieldPosition="0"/>
    </format>
    <format dxfId="451">
      <pivotArea type="all" dataOnly="0" outline="0" fieldPosition="0"/>
    </format>
    <format dxfId="450">
      <pivotArea type="all" dataOnly="0" outline="0" fieldPosition="0"/>
    </format>
    <format dxfId="449">
      <pivotArea type="all" dataOnly="0" outline="0" fieldPosition="0"/>
    </format>
    <format dxfId="448">
      <pivotArea type="all" dataOnly="0" outline="0" fieldPosition="0"/>
    </format>
    <format dxfId="447">
      <pivotArea type="all" dataOnly="0" outline="0" fieldPosition="0"/>
    </format>
    <format dxfId="446">
      <pivotArea type="all" dataOnly="0" outline="0" fieldPosition="0"/>
    </format>
    <format dxfId="445">
      <pivotArea type="all" dataOnly="0" outline="0" fieldPosition="0"/>
    </format>
    <format dxfId="444">
      <pivotArea type="all" dataOnly="0" outline="0" fieldPosition="0"/>
    </format>
    <format dxfId="44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7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06:C325"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39" baseField="0" baseItem="0"/>
  </dataFields>
  <formats count="10">
    <format dxfId="462">
      <pivotArea type="all" dataOnly="0" outline="0" fieldPosition="0"/>
    </format>
    <format dxfId="461">
      <pivotArea type="all" dataOnly="0" outline="0" fieldPosition="0"/>
    </format>
    <format dxfId="460">
      <pivotArea type="all" dataOnly="0" outline="0" fieldPosition="0"/>
    </format>
    <format dxfId="459">
      <pivotArea type="all" dataOnly="0" outline="0" fieldPosition="0"/>
    </format>
    <format dxfId="458">
      <pivotArea type="all" dataOnly="0" outline="0" fieldPosition="0"/>
    </format>
    <format dxfId="457">
      <pivotArea type="all" dataOnly="0" outline="0" fieldPosition="0"/>
    </format>
    <format dxfId="456">
      <pivotArea type="all" dataOnly="0" outline="0" fieldPosition="0"/>
    </format>
    <format dxfId="455">
      <pivotArea type="all" dataOnly="0" outline="0" fieldPosition="0"/>
    </format>
    <format dxfId="454">
      <pivotArea type="all" dataOnly="0" outline="0" fieldPosition="0"/>
    </format>
    <format dxfId="4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4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62:B163"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472">
      <pivotArea type="all" dataOnly="0" outline="0" fieldPosition="0"/>
    </format>
    <format dxfId="471">
      <pivotArea type="all" dataOnly="0" outline="0" fieldPosition="0"/>
    </format>
    <format dxfId="470">
      <pivotArea type="all" dataOnly="0" outline="0" fieldPosition="0"/>
    </format>
    <format dxfId="469">
      <pivotArea type="all" dataOnly="0" outline="0" fieldPosition="0"/>
    </format>
    <format dxfId="468">
      <pivotArea type="all" dataOnly="0" outline="0" fieldPosition="0"/>
    </format>
    <format dxfId="467">
      <pivotArea type="all" dataOnly="0" outline="0" fieldPosition="0"/>
    </format>
    <format dxfId="466">
      <pivotArea type="all" dataOnly="0" outline="0" fieldPosition="0"/>
    </format>
    <format dxfId="465">
      <pivotArea type="all" dataOnly="0" outline="0" fieldPosition="0"/>
    </format>
    <format dxfId="464">
      <pivotArea type="all" dataOnly="0" outline="0" fieldPosition="0"/>
    </format>
    <format dxfId="46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7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I279:J290"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11"/>
        <item x="14"/>
        <item x="13"/>
        <item x="3"/>
        <item x="5"/>
        <item x="16"/>
        <item x="7"/>
        <item x="18"/>
        <item x="17"/>
        <item x="15"/>
        <item x="12"/>
        <item x="8"/>
        <item x="6"/>
        <item x="0"/>
        <item x="4"/>
        <item x="2"/>
        <item x="9"/>
        <item x="10"/>
        <item h="1" x="1"/>
      </items>
    </pivotField>
    <pivotField showAll="0" defaultSubtotal="0"/>
    <pivotField showAll="0" defaultSubtotal="0"/>
  </pivotFields>
  <rowFields count="1">
    <field x="56"/>
  </rowFields>
  <rowItems count="11">
    <i>
      <x v="2"/>
    </i>
    <i>
      <x v="3"/>
    </i>
    <i>
      <x v="4"/>
    </i>
    <i>
      <x v="5"/>
    </i>
    <i>
      <x v="8"/>
    </i>
    <i>
      <x v="11"/>
    </i>
    <i>
      <x v="12"/>
    </i>
    <i>
      <x v="13"/>
    </i>
    <i>
      <x v="15"/>
    </i>
    <i>
      <x v="17"/>
    </i>
    <i t="grand">
      <x/>
    </i>
  </rowItems>
  <colItems count="1">
    <i/>
  </colItems>
  <pageFields count="1">
    <pageField fld="7" hier="-1"/>
  </pageFields>
  <dataFields count="1">
    <dataField name="Sum of Net Dwellings" fld="39" baseField="0" baseItem="0"/>
  </dataFields>
  <formats count="10">
    <format dxfId="482">
      <pivotArea type="all" dataOnly="0" outline="0" fieldPosition="0"/>
    </format>
    <format dxfId="481">
      <pivotArea type="all" dataOnly="0" outline="0" fieldPosition="0"/>
    </format>
    <format dxfId="480">
      <pivotArea type="all" dataOnly="0" outline="0" fieldPosition="0"/>
    </format>
    <format dxfId="479">
      <pivotArea type="all" dataOnly="0" outline="0" fieldPosition="0"/>
    </format>
    <format dxfId="478">
      <pivotArea type="all" dataOnly="0" outline="0" fieldPosition="0"/>
    </format>
    <format dxfId="477">
      <pivotArea type="all" dataOnly="0" outline="0" fieldPosition="0"/>
    </format>
    <format dxfId="476">
      <pivotArea type="all" dataOnly="0" outline="0" fieldPosition="0"/>
    </format>
    <format dxfId="475">
      <pivotArea type="all" dataOnly="0" outline="0" fieldPosition="0"/>
    </format>
    <format dxfId="474">
      <pivotArea type="all" dataOnly="0" outline="0" fieldPosition="0"/>
    </format>
    <format dxfId="47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6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43:H24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type="all" dataOnly="0" outline="0" fieldPosition="0"/>
    </format>
    <format dxfId="48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7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64:J267" firstHeaderRow="0" firstDataRow="1" firstDataCol="1" rowPageCount="1" colPageCount="1"/>
  <pivotFields count="59">
    <pivotField showAll="0" defaultSubtotal="0"/>
    <pivotField multipleItemSelectionAllowed="1" showAll="0" defaultSubtotal="0"/>
    <pivotField axis="axisRow" showAll="0" defaultSubtotal="0">
      <items count="3">
        <item x="1"/>
        <item x="0"/>
        <item x="2"/>
      </items>
    </pivotField>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
  </rowFields>
  <rowItems count="3">
    <i>
      <x/>
    </i>
    <i>
      <x v="1"/>
    </i>
    <i t="grand">
      <x/>
    </i>
  </rowItems>
  <colFields count="1">
    <field x="-2"/>
  </colFields>
  <colItems count="8">
    <i>
      <x/>
    </i>
    <i i="1">
      <x v="1"/>
    </i>
    <i i="2">
      <x v="2"/>
    </i>
    <i i="3">
      <x v="3"/>
    </i>
    <i i="4">
      <x v="4"/>
    </i>
    <i i="5">
      <x v="5"/>
    </i>
    <i i="6">
      <x v="6"/>
    </i>
    <i i="7">
      <x v="7"/>
    </i>
  </colItems>
  <pageFields count="1">
    <pageField fld="7" hier="-1"/>
  </pageFields>
  <dataFields count="8">
    <dataField name="Sum of 0 bed net" fld="31" baseField="0" baseItem="1"/>
    <dataField name="Sum of 1 bed net" fld="32" baseField="0" baseItem="1"/>
    <dataField name="Sum of 2 bed net" fld="33" baseField="0" baseItem="1"/>
    <dataField name="Sum of 3 bed net" fld="34" baseField="0" baseItem="1"/>
    <dataField name="Sum of 4 bed net" fld="35" baseField="0" baseItem="1"/>
    <dataField name="Sum of 5 bed net" fld="36" baseField="0" baseItem="1"/>
    <dataField name="Sum of 6 bed net" fld="37" baseField="0" baseItem="1"/>
    <dataField name="Sum of 7 bed net" fld="38" baseField="0" baseItem="1"/>
  </dataFields>
  <formats count="10">
    <format dxfId="502">
      <pivotArea type="all" dataOnly="0" outline="0" fieldPosition="0"/>
    </format>
    <format dxfId="501">
      <pivotArea type="all" dataOnly="0" outline="0" fieldPosition="0"/>
    </format>
    <format dxfId="500">
      <pivotArea type="all" dataOnly="0" outline="0" fieldPosition="0"/>
    </format>
    <format dxfId="499">
      <pivotArea type="all" dataOnly="0" outline="0" fieldPosition="0"/>
    </format>
    <format dxfId="498">
      <pivotArea type="all" dataOnly="0" outline="0" fieldPosition="0"/>
    </format>
    <format dxfId="497">
      <pivotArea type="all" dataOnly="0" outline="0" fieldPosition="0"/>
    </format>
    <format dxfId="496">
      <pivotArea type="all" dataOnly="0" outline="0" fieldPosition="0"/>
    </format>
    <format dxfId="495">
      <pivotArea type="all" dataOnly="0" outline="0" fieldPosition="0"/>
    </format>
    <format dxfId="494">
      <pivotArea type="all" dataOnly="0" outline="0" fieldPosition="0"/>
    </format>
    <format dxfId="49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198:K199" firstHeaderRow="1" firstDataRow="1" firstDataCol="0" rowPageCount="2"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5">
        <item x="3"/>
        <item h="1" x="1"/>
        <item h="1" x="2"/>
        <item h="1" x="0"/>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512">
      <pivotArea type="all" dataOnly="0" outline="0" fieldPosition="0"/>
    </format>
    <format dxfId="511">
      <pivotArea type="all" dataOnly="0" outline="0" fieldPosition="0"/>
    </format>
    <format dxfId="510">
      <pivotArea type="all" dataOnly="0" outline="0" fieldPosition="0"/>
    </format>
    <format dxfId="509">
      <pivotArea type="all" dataOnly="0" outline="0" fieldPosition="0"/>
    </format>
    <format dxfId="508">
      <pivotArea type="all" dataOnly="0" outline="0" fieldPosition="0"/>
    </format>
    <format dxfId="507">
      <pivotArea type="all" dataOnly="0" outline="0" fieldPosition="0"/>
    </format>
    <format dxfId="506">
      <pivotArea type="all" dataOnly="0" outline="0" fieldPosition="0"/>
    </format>
    <format dxfId="505">
      <pivotArea type="all" dataOnly="0" outline="0" fieldPosition="0"/>
    </format>
    <format dxfId="504">
      <pivotArea type="all" dataOnly="0" outline="0" fieldPosition="0"/>
    </format>
    <format dxfId="50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7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306:F325"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39" baseField="0" baseItem="0"/>
  </dataFields>
  <formats count="10">
    <format dxfId="522">
      <pivotArea type="all" dataOnly="0" outline="0" fieldPosition="0"/>
    </format>
    <format dxfId="521">
      <pivotArea type="all" dataOnly="0" outline="0" fieldPosition="0"/>
    </format>
    <format dxfId="520">
      <pivotArea type="all" dataOnly="0" outline="0" fieldPosition="0"/>
    </format>
    <format dxfId="519">
      <pivotArea type="all" dataOnly="0" outline="0" fieldPosition="0"/>
    </format>
    <format dxfId="518">
      <pivotArea type="all" dataOnly="0" outline="0" fieldPosition="0"/>
    </format>
    <format dxfId="517">
      <pivotArea type="all" dataOnly="0" outline="0" fieldPosition="0"/>
    </format>
    <format dxfId="516">
      <pivotArea type="all" dataOnly="0" outline="0" fieldPosition="0"/>
    </format>
    <format dxfId="515">
      <pivotArea type="all" dataOnly="0" outline="0" fieldPosition="0"/>
    </format>
    <format dxfId="514">
      <pivotArea type="all" dataOnly="0" outline="0" fieldPosition="0"/>
    </format>
    <format dxfId="51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13:E114"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Units Proposed" fld="30" baseField="0" baseItem="0"/>
  </dataFields>
  <formats count="12">
    <format dxfId="51">
      <pivotArea type="all" dataOnly="0" outline="0" fieldPosition="0"/>
    </format>
    <format dxfId="50">
      <pivotArea type="all" dataOnly="0" outline="0" fieldPosition="0"/>
    </format>
    <format dxfId="49">
      <pivotArea type="all" dataOnly="0" outline="0" fieldPosition="0"/>
    </format>
    <format dxfId="48">
      <pivotArea type="all" dataOnly="0" outline="0" fieldPosition="0"/>
    </format>
    <format dxfId="47">
      <pivotArea type="all" dataOnly="0" outline="0" fieldPosition="0"/>
    </format>
    <format dxfId="46">
      <pivotArea type="all" dataOnly="0" outline="0" fieldPosition="0"/>
    </format>
    <format dxfId="45">
      <pivotArea type="all" dataOnly="0" outline="0" fieldPosition="0"/>
    </format>
    <format dxfId="44">
      <pivotArea type="all" dataOnly="0" outline="0" fieldPosition="0"/>
    </format>
    <format dxfId="43">
      <pivotArea type="all" dataOnly="0" outline="0" fieldPosition="0"/>
    </format>
    <format dxfId="42">
      <pivotArea type="all" dataOnly="0" outline="0" fieldPosition="0"/>
    </format>
    <format dxfId="41">
      <pivotArea type="all" dataOnly="0" outline="0" fieldPosition="0"/>
    </format>
    <format dxfId="4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61"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22:B22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3"/>
        <item h="1" x="4"/>
        <item h="1" x="5"/>
      </items>
    </pivotField>
    <pivotField axis="axisPage" multipleItemSelectionAllowed="1" showAll="0" defaultSubtotal="0">
      <items count="6">
        <item x="1"/>
        <item h="1" x="2"/>
        <item h="1"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532">
      <pivotArea type="all" dataOnly="0" outline="0" fieldPosition="0"/>
    </format>
    <format dxfId="531">
      <pivotArea type="all" dataOnly="0" outline="0" fieldPosition="0"/>
    </format>
    <format dxfId="530">
      <pivotArea type="all" dataOnly="0" outline="0" fieldPosition="0"/>
    </format>
    <format dxfId="529">
      <pivotArea type="all" dataOnly="0" outline="0" fieldPosition="0"/>
    </format>
    <format dxfId="528">
      <pivotArea type="all" dataOnly="0" outline="0" fieldPosition="0"/>
    </format>
    <format dxfId="527">
      <pivotArea type="all" dataOnly="0" outline="0" fieldPosition="0"/>
    </format>
    <format dxfId="526">
      <pivotArea type="all" dataOnly="0" outline="0" fieldPosition="0"/>
    </format>
    <format dxfId="525">
      <pivotArea type="all" dataOnly="0" outline="0" fieldPosition="0"/>
    </format>
    <format dxfId="524">
      <pivotArea type="all" dataOnly="0" outline="0" fieldPosition="0"/>
    </format>
    <format dxfId="52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6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43:B24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542">
      <pivotArea type="all" dataOnly="0" outline="0" fieldPosition="0"/>
    </format>
    <format dxfId="541">
      <pivotArea type="all" dataOnly="0" outline="0" fieldPosition="0"/>
    </format>
    <format dxfId="540">
      <pivotArea type="all" dataOnly="0" outline="0" fieldPosition="0"/>
    </format>
    <format dxfId="539">
      <pivotArea type="all" dataOnly="0" outline="0" fieldPosition="0"/>
    </format>
    <format dxfId="538">
      <pivotArea type="all" dataOnly="0" outline="0" fieldPosition="0"/>
    </format>
    <format dxfId="537">
      <pivotArea type="all" dataOnly="0" outline="0" fieldPosition="0"/>
    </format>
    <format dxfId="536">
      <pivotArea type="all" dataOnly="0" outline="0" fieldPosition="0"/>
    </format>
    <format dxfId="535">
      <pivotArea type="all" dataOnly="0" outline="0" fieldPosition="0"/>
    </format>
    <format dxfId="534">
      <pivotArea type="all" dataOnly="0" outline="0" fieldPosition="0"/>
    </format>
    <format dxfId="53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1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36:B137"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552">
      <pivotArea type="all" dataOnly="0" outline="0" fieldPosition="0"/>
    </format>
    <format dxfId="551">
      <pivotArea type="all" dataOnly="0" outline="0" fieldPosition="0"/>
    </format>
    <format dxfId="550">
      <pivotArea type="all" dataOnly="0" outline="0" fieldPosition="0"/>
    </format>
    <format dxfId="549">
      <pivotArea type="all" dataOnly="0" outline="0" fieldPosition="0"/>
    </format>
    <format dxfId="548">
      <pivotArea type="all" dataOnly="0" outline="0" fieldPosition="0"/>
    </format>
    <format dxfId="547">
      <pivotArea type="all" dataOnly="0" outline="0" fieldPosition="0"/>
    </format>
    <format dxfId="546">
      <pivotArea type="all" dataOnly="0" outline="0" fieldPosition="0"/>
    </format>
    <format dxfId="545">
      <pivotArea type="all" dataOnly="0" outline="0" fieldPosition="0"/>
    </format>
    <format dxfId="544">
      <pivotArea type="all" dataOnly="0" outline="0" fieldPosition="0"/>
    </format>
    <format dxfId="54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9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9:F30" firstHeaderRow="0" firstDataRow="1" firstDataCol="0" rowPageCount="3" colPageCount="1"/>
  <pivotFields count="59">
    <pivotField showAll="0" defaultSubtotal="0"/>
    <pivotField axis="axisPage" multipleItemSelectionAllowed="1" showAll="0" defaultSubtotal="0">
      <items count="6">
        <item x="0"/>
        <item x="1"/>
        <item x="3"/>
        <item h="1" x="4"/>
        <item h="1" x="2"/>
        <item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axis="axisPage" multipleItemSelectionAllowed="1" showAll="0" defaultSubtotal="0">
      <items count="2">
        <item h="1"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3">
    <pageField fld="7" hier="-1"/>
    <pageField fld="1" hier="-1"/>
    <pageField fld="10"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563">
      <pivotArea type="all" dataOnly="0" outline="0" fieldPosition="0"/>
    </format>
    <format dxfId="562">
      <pivotArea type="all" dataOnly="0" outline="0" fieldPosition="0"/>
    </format>
    <format dxfId="561">
      <pivotArea type="all" dataOnly="0" outline="0" fieldPosition="0"/>
    </format>
    <format dxfId="560">
      <pivotArea type="all" dataOnly="0" outline="0" fieldPosition="0"/>
    </format>
    <format dxfId="559">
      <pivotArea type="all" dataOnly="0" outline="0" fieldPosition="0"/>
    </format>
    <format dxfId="558">
      <pivotArea type="all" dataOnly="0" outline="0" fieldPosition="0"/>
    </format>
    <format dxfId="557">
      <pivotArea type="all" dataOnly="0" outline="0" fieldPosition="0"/>
    </format>
    <format dxfId="556">
      <pivotArea outline="0" collapsedLevelsAreSubtotals="1" fieldPosition="0"/>
    </format>
    <format dxfId="555">
      <pivotArea type="all" dataOnly="0" outline="0" fieldPosition="0"/>
    </format>
    <format dxfId="554">
      <pivotArea type="all" dataOnly="0" outline="0" fieldPosition="0"/>
    </format>
    <format dxfId="5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60"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22:E22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x="1"/>
        <item h="1" x="2"/>
        <item h="1" x="3"/>
        <item h="1" x="4"/>
        <item h="1" x="5"/>
      </items>
    </pivotField>
    <pivotField axis="axisPage" multipleItemSelectionAllowed="1" showAll="0" defaultSubtotal="0">
      <items count="6">
        <item x="1"/>
        <item h="1" x="2"/>
        <item h="1"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573">
      <pivotArea type="all" dataOnly="0" outline="0" fieldPosition="0"/>
    </format>
    <format dxfId="572">
      <pivotArea type="all" dataOnly="0" outline="0" fieldPosition="0"/>
    </format>
    <format dxfId="571">
      <pivotArea type="all" dataOnly="0" outline="0" fieldPosition="0"/>
    </format>
    <format dxfId="570">
      <pivotArea type="all" dataOnly="0" outline="0" fieldPosition="0"/>
    </format>
    <format dxfId="569">
      <pivotArea type="all" dataOnly="0" outline="0" fieldPosition="0"/>
    </format>
    <format dxfId="568">
      <pivotArea type="all" dataOnly="0" outline="0" fieldPosition="0"/>
    </format>
    <format dxfId="567">
      <pivotArea type="all" dataOnly="0" outline="0" fieldPosition="0"/>
    </format>
    <format dxfId="566">
      <pivotArea type="all" dataOnly="0" outline="0" fieldPosition="0"/>
    </format>
    <format dxfId="565">
      <pivotArea type="all" dataOnly="0" outline="0" fieldPosition="0"/>
    </format>
    <format dxfId="5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4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85:H186"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583">
      <pivotArea type="all" dataOnly="0" outline="0" fieldPosition="0"/>
    </format>
    <format dxfId="582">
      <pivotArea type="all" dataOnly="0" outline="0" fieldPosition="0"/>
    </format>
    <format dxfId="581">
      <pivotArea type="all" dataOnly="0" outline="0" fieldPosition="0"/>
    </format>
    <format dxfId="580">
      <pivotArea type="all" dataOnly="0" outline="0" fieldPosition="0"/>
    </format>
    <format dxfId="579">
      <pivotArea type="all" dataOnly="0" outline="0" fieldPosition="0"/>
    </format>
    <format dxfId="578">
      <pivotArea type="all" dataOnly="0" outline="0" fieldPosition="0"/>
    </format>
    <format dxfId="577">
      <pivotArea type="all" dataOnly="0" outline="0" fieldPosition="0"/>
    </format>
    <format dxfId="576">
      <pivotArea type="all" dataOnly="0" outline="0" fieldPosition="0"/>
    </format>
    <format dxfId="575">
      <pivotArea type="all" dataOnly="0" outline="0" fieldPosition="0"/>
    </format>
    <format dxfId="5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5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12:H21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593">
      <pivotArea type="all" dataOnly="0" outline="0" fieldPosition="0"/>
    </format>
    <format dxfId="592">
      <pivotArea type="all" dataOnly="0" outline="0" fieldPosition="0"/>
    </format>
    <format dxfId="591">
      <pivotArea type="all" dataOnly="0" outline="0" fieldPosition="0"/>
    </format>
    <format dxfId="590">
      <pivotArea type="all" dataOnly="0" outline="0" fieldPosition="0"/>
    </format>
    <format dxfId="589">
      <pivotArea type="all" dataOnly="0" outline="0" fieldPosition="0"/>
    </format>
    <format dxfId="588">
      <pivotArea type="all" dataOnly="0" outline="0" fieldPosition="0"/>
    </format>
    <format dxfId="587">
      <pivotArea type="all" dataOnly="0" outline="0" fieldPosition="0"/>
    </format>
    <format dxfId="586">
      <pivotArea type="all" dataOnly="0" outline="0" fieldPosition="0"/>
    </format>
    <format dxfId="585">
      <pivotArea type="all" dataOnly="0" outline="0" fieldPosition="0"/>
    </format>
    <format dxfId="58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6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52:B253" firstHeaderRow="1" firstDataRow="1" firstDataCol="0" rowPageCount="3"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603">
      <pivotArea type="all" dataOnly="0" outline="0" fieldPosition="0"/>
    </format>
    <format dxfId="602">
      <pivotArea type="all" dataOnly="0" outline="0" fieldPosition="0"/>
    </format>
    <format dxfId="601">
      <pivotArea type="all" dataOnly="0" outline="0" fieldPosition="0"/>
    </format>
    <format dxfId="600">
      <pivotArea type="all" dataOnly="0" outline="0" fieldPosition="0"/>
    </format>
    <format dxfId="599">
      <pivotArea type="all" dataOnly="0" outline="0" fieldPosition="0"/>
    </format>
    <format dxfId="598">
      <pivotArea type="all" dataOnly="0" outline="0" fieldPosition="0"/>
    </format>
    <format dxfId="597">
      <pivotArea type="all" dataOnly="0" outline="0" fieldPosition="0"/>
    </format>
    <format dxfId="596">
      <pivotArea type="all" dataOnly="0" outline="0" fieldPosition="0"/>
    </format>
    <format dxfId="595">
      <pivotArea type="all" dataOnly="0" outline="0" fieldPosition="0"/>
    </format>
    <format dxfId="59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8.xml><?xml version="1.0" encoding="utf-8"?>
<pivotTableDefinition xmlns="http://schemas.openxmlformats.org/spreadsheetml/2006/main" name="PivotTable7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F279:F280"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0">
    <format dxfId="613">
      <pivotArea type="all" dataOnly="0" outline="0" fieldPosition="0"/>
    </format>
    <format dxfId="612">
      <pivotArea type="all" dataOnly="0" outline="0" fieldPosition="0"/>
    </format>
    <format dxfId="611">
      <pivotArea type="all" dataOnly="0" outline="0" fieldPosition="0"/>
    </format>
    <format dxfId="610">
      <pivotArea type="all" dataOnly="0" outline="0" fieldPosition="0"/>
    </format>
    <format dxfId="609">
      <pivotArea type="all" dataOnly="0" outline="0" fieldPosition="0"/>
    </format>
    <format dxfId="608">
      <pivotArea type="all" dataOnly="0" outline="0" fieldPosition="0"/>
    </format>
    <format dxfId="607">
      <pivotArea type="all" dataOnly="0" outline="0" fieldPosition="0"/>
    </format>
    <format dxfId="606">
      <pivotArea type="all" dataOnly="0" outline="0" fieldPosition="0"/>
    </format>
    <format dxfId="605">
      <pivotArea type="all" dataOnly="0" outline="0" fieldPosition="0"/>
    </format>
    <format dxfId="60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9.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70:E71"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623">
      <pivotArea type="all" dataOnly="0" outline="0" fieldPosition="0"/>
    </format>
    <format dxfId="622">
      <pivotArea type="all" dataOnly="0" outline="0" fieldPosition="0"/>
    </format>
    <format dxfId="621">
      <pivotArea type="all" dataOnly="0" outline="0" fieldPosition="0"/>
    </format>
    <format dxfId="620">
      <pivotArea type="all" dataOnly="0" outline="0" fieldPosition="0"/>
    </format>
    <format dxfId="619">
      <pivotArea type="all" dataOnly="0" outline="0" fieldPosition="0"/>
    </format>
    <format dxfId="618">
      <pivotArea type="all" dataOnly="0" outline="0" fieldPosition="0"/>
    </format>
    <format dxfId="617">
      <pivotArea type="all" dataOnly="0" outline="0" fieldPosition="0"/>
    </format>
    <format dxfId="616">
      <pivotArea type="all" dataOnly="0" outline="0" fieldPosition="0"/>
    </format>
    <format dxfId="615">
      <pivotArea type="all" dataOnly="0" outline="0" fieldPosition="0"/>
    </format>
    <format dxfId="6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9"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22:H22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3"/>
        <item h="1" x="4"/>
        <item h="1" x="5"/>
      </items>
    </pivotField>
    <pivotField axis="axisPage" multipleItemSelectionAllowed="1" showAll="0" defaultSubtotal="0">
      <items count="6">
        <item x="1"/>
        <item h="1" x="2"/>
        <item h="1"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61">
      <pivotArea type="all" dataOnly="0" outline="0" fieldPosition="0"/>
    </format>
    <format dxfId="60">
      <pivotArea type="all" dataOnly="0" outline="0" fieldPosition="0"/>
    </format>
    <format dxfId="59">
      <pivotArea type="all" dataOnly="0" outline="0" fieldPosition="0"/>
    </format>
    <format dxfId="58">
      <pivotArea type="all" dataOnly="0" outline="0" fieldPosition="0"/>
    </format>
    <format dxfId="57">
      <pivotArea type="all" dataOnly="0" outline="0" fieldPosition="0"/>
    </format>
    <format dxfId="56">
      <pivotArea type="all" dataOnly="0" outline="0" fieldPosition="0"/>
    </format>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0.xml><?xml version="1.0" encoding="utf-8"?>
<pivotTableDefinition xmlns="http://schemas.openxmlformats.org/spreadsheetml/2006/main" name="PivotTable5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12:B21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633">
      <pivotArea type="all" dataOnly="0" outline="0" fieldPosition="0"/>
    </format>
    <format dxfId="632">
      <pivotArea type="all" dataOnly="0" outline="0" fieldPosition="0"/>
    </format>
    <format dxfId="631">
      <pivotArea type="all" dataOnly="0" outline="0" fieldPosition="0"/>
    </format>
    <format dxfId="630">
      <pivotArea type="all" dataOnly="0" outline="0" fieldPosition="0"/>
    </format>
    <format dxfId="629">
      <pivotArea type="all" dataOnly="0" outline="0" fieldPosition="0"/>
    </format>
    <format dxfId="628">
      <pivotArea type="all" dataOnly="0" outline="0" fieldPosition="0"/>
    </format>
    <format dxfId="627">
      <pivotArea type="all" dataOnly="0" outline="0" fieldPosition="0"/>
    </format>
    <format dxfId="626">
      <pivotArea type="all" dataOnly="0" outline="0" fieldPosition="0"/>
    </format>
    <format dxfId="625">
      <pivotArea type="all" dataOnly="0" outline="0" fieldPosition="0"/>
    </format>
    <format dxfId="62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1.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78:H79"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643">
      <pivotArea type="all" dataOnly="0" outline="0" fieldPosition="0"/>
    </format>
    <format dxfId="642">
      <pivotArea type="all" dataOnly="0" outline="0" fieldPosition="0"/>
    </format>
    <format dxfId="641">
      <pivotArea type="all" dataOnly="0" outline="0" fieldPosition="0"/>
    </format>
    <format dxfId="640">
      <pivotArea type="all" dataOnly="0" outline="0" fieldPosition="0"/>
    </format>
    <format dxfId="639">
      <pivotArea type="all" dataOnly="0" outline="0" fieldPosition="0"/>
    </format>
    <format dxfId="638">
      <pivotArea type="all" dataOnly="0" outline="0" fieldPosition="0"/>
    </format>
    <format dxfId="637">
      <pivotArea type="all" dataOnly="0" outline="0" fieldPosition="0"/>
    </format>
    <format dxfId="636">
      <pivotArea type="all" dataOnly="0" outline="0" fieldPosition="0"/>
    </format>
    <format dxfId="635">
      <pivotArea type="all" dataOnly="0" outline="0" fieldPosition="0"/>
    </format>
    <format dxfId="63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2.xml><?xml version="1.0" encoding="utf-8"?>
<pivotTableDefinition xmlns="http://schemas.openxmlformats.org/spreadsheetml/2006/main" name="PivotTable6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252:H253" firstHeaderRow="1" firstDataRow="1" firstDataCol="0" rowPageCount="3"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653">
      <pivotArea type="all" dataOnly="0" outline="0" fieldPosition="0"/>
    </format>
    <format dxfId="652">
      <pivotArea type="all" dataOnly="0" outline="0" fieldPosition="0"/>
    </format>
    <format dxfId="651">
      <pivotArea type="all" dataOnly="0" outline="0" fieldPosition="0"/>
    </format>
    <format dxfId="650">
      <pivotArea type="all" dataOnly="0" outline="0" fieldPosition="0"/>
    </format>
    <format dxfId="649">
      <pivotArea type="all" dataOnly="0" outline="0" fieldPosition="0"/>
    </format>
    <format dxfId="648">
      <pivotArea type="all" dataOnly="0" outline="0" fieldPosition="0"/>
    </format>
    <format dxfId="647">
      <pivotArea type="all" dataOnly="0" outline="0" fieldPosition="0"/>
    </format>
    <format dxfId="646">
      <pivotArea type="all" dataOnly="0" outline="0" fieldPosition="0"/>
    </format>
    <format dxfId="645">
      <pivotArea type="all" dataOnly="0" outline="0" fieldPosition="0"/>
    </format>
    <format dxfId="6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3.xml><?xml version="1.0" encoding="utf-8"?>
<pivotTableDefinition xmlns="http://schemas.openxmlformats.org/spreadsheetml/2006/main" name="PivotTable7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306:I325"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39" baseField="0" baseItem="0"/>
  </dataFields>
  <formats count="10">
    <format dxfId="663">
      <pivotArea type="all" dataOnly="0" outline="0" fieldPosition="0"/>
    </format>
    <format dxfId="662">
      <pivotArea type="all" dataOnly="0" outline="0" fieldPosition="0"/>
    </format>
    <format dxfId="661">
      <pivotArea type="all" dataOnly="0" outline="0" fieldPosition="0"/>
    </format>
    <format dxfId="660">
      <pivotArea type="all" dataOnly="0" outline="0" fieldPosition="0"/>
    </format>
    <format dxfId="659">
      <pivotArea type="all" dataOnly="0" outline="0" fieldPosition="0"/>
    </format>
    <format dxfId="658">
      <pivotArea type="all" dataOnly="0" outline="0" fieldPosition="0"/>
    </format>
    <format dxfId="657">
      <pivotArea type="all" dataOnly="0" outline="0" fieldPosition="0"/>
    </format>
    <format dxfId="656">
      <pivotArea type="all" dataOnly="0" outline="0" fieldPosition="0"/>
    </format>
    <format dxfId="655">
      <pivotArea type="all" dataOnly="0" outline="0" fieldPosition="0"/>
    </format>
    <format dxfId="65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4.xml><?xml version="1.0" encoding="utf-8"?>
<pivotTableDefinition xmlns="http://schemas.openxmlformats.org/spreadsheetml/2006/main" name="PivotTable5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31:E232"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x="1"/>
        <item h="1"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673">
      <pivotArea type="all" dataOnly="0" outline="0" fieldPosition="0"/>
    </format>
    <format dxfId="672">
      <pivotArea type="all" dataOnly="0" outline="0" fieldPosition="0"/>
    </format>
    <format dxfId="671">
      <pivotArea type="all" dataOnly="0" outline="0" fieldPosition="0"/>
    </format>
    <format dxfId="670">
      <pivotArea type="all" dataOnly="0" outline="0" fieldPosition="0"/>
    </format>
    <format dxfId="669">
      <pivotArea type="all" dataOnly="0" outline="0" fieldPosition="0"/>
    </format>
    <format dxfId="668">
      <pivotArea type="all" dataOnly="0" outline="0" fieldPosition="0"/>
    </format>
    <format dxfId="667">
      <pivotArea type="all" dataOnly="0" outline="0" fieldPosition="0"/>
    </format>
    <format dxfId="666">
      <pivotArea type="all" dataOnly="0" outline="0" fieldPosition="0"/>
    </format>
    <format dxfId="665">
      <pivotArea type="all" dataOnly="0" outline="0" fieldPosition="0"/>
    </format>
    <format dxfId="6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5.xml><?xml version="1.0" encoding="utf-8"?>
<pivotTableDefinition xmlns="http://schemas.openxmlformats.org/spreadsheetml/2006/main" name="PivotTable5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03:E20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683">
      <pivotArea type="all" dataOnly="0" outline="0" fieldPosition="0"/>
    </format>
    <format dxfId="682">
      <pivotArea type="all" dataOnly="0" outline="0" fieldPosition="0"/>
    </format>
    <format dxfId="681">
      <pivotArea type="all" dataOnly="0" outline="0" fieldPosition="0"/>
    </format>
    <format dxfId="680">
      <pivotArea type="all" dataOnly="0" outline="0" fieldPosition="0"/>
    </format>
    <format dxfId="679">
      <pivotArea type="all" dataOnly="0" outline="0" fieldPosition="0"/>
    </format>
    <format dxfId="678">
      <pivotArea type="all" dataOnly="0" outline="0" fieldPosition="0"/>
    </format>
    <format dxfId="677">
      <pivotArea type="all" dataOnly="0" outline="0" fieldPosition="0"/>
    </format>
    <format dxfId="676">
      <pivotArea type="all" dataOnly="0" outline="0" fieldPosition="0"/>
    </format>
    <format dxfId="675">
      <pivotArea type="all" dataOnly="0" outline="0" fieldPosition="0"/>
    </format>
    <format dxfId="6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6.xml><?xml version="1.0" encoding="utf-8"?>
<pivotTableDefinition xmlns="http://schemas.openxmlformats.org/spreadsheetml/2006/main" name="PivotTable6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F290:G293"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s>
  <rowFields count="1">
    <field x="58"/>
  </rowFields>
  <rowItems count="3">
    <i>
      <x/>
    </i>
    <i>
      <x v="1"/>
    </i>
    <i t="grand">
      <x/>
    </i>
  </rowItems>
  <colItems count="1">
    <i/>
  </colItems>
  <pageFields count="1">
    <pageField fld="7" hier="-1"/>
  </pageFields>
  <dataFields count="1">
    <dataField name="Sum of Net Dwellings" fld="39" baseField="0" baseItem="0"/>
  </dataFields>
  <formats count="10">
    <format dxfId="693">
      <pivotArea type="all" dataOnly="0" outline="0" fieldPosition="0"/>
    </format>
    <format dxfId="692">
      <pivotArea type="all" dataOnly="0" outline="0" fieldPosition="0"/>
    </format>
    <format dxfId="691">
      <pivotArea type="all" dataOnly="0" outline="0" fieldPosition="0"/>
    </format>
    <format dxfId="690">
      <pivotArea type="all" dataOnly="0" outline="0" fieldPosition="0"/>
    </format>
    <format dxfId="689">
      <pivotArea type="all" dataOnly="0" outline="0" fieldPosition="0"/>
    </format>
    <format dxfId="688">
      <pivotArea type="all" dataOnly="0" outline="0" fieldPosition="0"/>
    </format>
    <format dxfId="687">
      <pivotArea type="all" dataOnly="0" outline="0" fieldPosition="0"/>
    </format>
    <format dxfId="686">
      <pivotArea type="all" dataOnly="0" outline="0" fieldPosition="0"/>
    </format>
    <format dxfId="685">
      <pivotArea type="all" dataOnly="0" outline="0" fieldPosition="0"/>
    </format>
    <format dxfId="68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7.xml><?xml version="1.0" encoding="utf-8"?>
<pivotTableDefinition xmlns="http://schemas.openxmlformats.org/spreadsheetml/2006/main" name="PivotTable22"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94:H195"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3"/>
        <item h="1" x="4"/>
        <item h="1" x="5"/>
      </items>
    </pivotField>
    <pivotField axis="axisPage" multipleItemSelectionAllowed="1" showAll="0" defaultSubtotal="0">
      <items count="6">
        <item h="1" x="1"/>
        <item h="1" x="2"/>
        <item x="0"/>
        <item h="1" x="3"/>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703">
      <pivotArea type="all" dataOnly="0" outline="0" fieldPosition="0"/>
    </format>
    <format dxfId="702">
      <pivotArea type="all" dataOnly="0" outline="0" fieldPosition="0"/>
    </format>
    <format dxfId="701">
      <pivotArea type="all" dataOnly="0" outline="0" fieldPosition="0"/>
    </format>
    <format dxfId="700">
      <pivotArea type="all" dataOnly="0" outline="0" fieldPosition="0"/>
    </format>
    <format dxfId="699">
      <pivotArea type="all" dataOnly="0" outline="0" fieldPosition="0"/>
    </format>
    <format dxfId="698">
      <pivotArea type="all" dataOnly="0" outline="0" fieldPosition="0"/>
    </format>
    <format dxfId="697">
      <pivotArea type="all" dataOnly="0" outline="0" fieldPosition="0"/>
    </format>
    <format dxfId="696">
      <pivotArea type="all" dataOnly="0" outline="0" fieldPosition="0"/>
    </format>
    <format dxfId="695">
      <pivotArea type="all" dataOnly="0" outline="0" fieldPosition="0"/>
    </format>
    <format dxfId="69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8.xml><?xml version="1.0" encoding="utf-8"?>
<pivotTableDefinition xmlns="http://schemas.openxmlformats.org/spreadsheetml/2006/main" name="PivotTable7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78:C281"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40"/>
  </rowFields>
  <rowItems count="3">
    <i>
      <x/>
    </i>
    <i>
      <x v="1"/>
    </i>
    <i t="grand">
      <x/>
    </i>
  </rowItems>
  <colItems count="1">
    <i/>
  </colItems>
  <pageFields count="1">
    <pageField fld="7" hier="-1"/>
  </pageFields>
  <dataFields count="1">
    <dataField name="Sum of Net Dwellings" fld="39" baseField="0" baseItem="0"/>
  </dataFields>
  <formats count="10">
    <format dxfId="713">
      <pivotArea type="all" dataOnly="0" outline="0" fieldPosition="0"/>
    </format>
    <format dxfId="712">
      <pivotArea type="all" dataOnly="0" outline="0" fieldPosition="0"/>
    </format>
    <format dxfId="711">
      <pivotArea type="all" dataOnly="0" outline="0" fieldPosition="0"/>
    </format>
    <format dxfId="710">
      <pivotArea type="all" dataOnly="0" outline="0" fieldPosition="0"/>
    </format>
    <format dxfId="709">
      <pivotArea type="all" dataOnly="0" outline="0" fieldPosition="0"/>
    </format>
    <format dxfId="708">
      <pivotArea type="all" dataOnly="0" outline="0" fieldPosition="0"/>
    </format>
    <format dxfId="707">
      <pivotArea type="all" dataOnly="0" outline="0" fieldPosition="0"/>
    </format>
    <format dxfId="706">
      <pivotArea type="all" dataOnly="0" outline="0" fieldPosition="0"/>
    </format>
    <format dxfId="705">
      <pivotArea type="all" dataOnly="0" outline="0" fieldPosition="0"/>
    </format>
    <format dxfId="70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9.xml><?xml version="1.0" encoding="utf-8"?>
<pivotTableDefinition xmlns="http://schemas.openxmlformats.org/spreadsheetml/2006/main" name="PivotTable84" cacheId="2" applyNumberFormats="0" applyBorderFormats="0" applyFontFormats="0" applyPatternFormats="0" applyAlignmentFormats="0" applyWidthHeightFormats="1" dataCaption="Values" missingCaption="0" updatedVersion="4" minRefreshableVersion="3" itemPrintTitles="1" createdVersion="4" indent="0" outline="1" outlineData="1" multipleFieldFilters="0">
  <location ref="H402:I419" firstHeaderRow="1" firstDataRow="1" firstDataCol="1" rowPageCount="3" colPageCount="1"/>
  <pivotFields count="59">
    <pivotField showAll="0" defaultSubtotal="0"/>
    <pivotField axis="axisPage" multipleItemSelectionAllowed="1" showAll="0" defaultSubtotal="0">
      <items count="6">
        <item x="0"/>
        <item x="1"/>
        <item x="3"/>
        <item h="1" x="4"/>
        <item h="1" x="2"/>
        <item h="1"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7">
    <i>
      <x/>
    </i>
    <i>
      <x v="1"/>
    </i>
    <i>
      <x v="2"/>
    </i>
    <i>
      <x v="3"/>
    </i>
    <i>
      <x v="4"/>
    </i>
    <i>
      <x v="6"/>
    </i>
    <i>
      <x v="7"/>
    </i>
    <i>
      <x v="8"/>
    </i>
    <i>
      <x v="9"/>
    </i>
    <i>
      <x v="10"/>
    </i>
    <i>
      <x v="11"/>
    </i>
    <i>
      <x v="12"/>
    </i>
    <i>
      <x v="13"/>
    </i>
    <i>
      <x v="14"/>
    </i>
    <i>
      <x v="15"/>
    </i>
    <i>
      <x v="16"/>
    </i>
    <i t="grand">
      <x/>
    </i>
  </rowItems>
  <colItems count="1">
    <i/>
  </colItems>
  <pageFields count="3">
    <pageField fld="7" hier="-1"/>
    <pageField fld="2" hier="-1"/>
    <pageField fld="1" hier="-1"/>
  </pageFields>
  <dataFields count="1">
    <dataField name="Sum of Net Dwellings" fld="39" baseField="0" baseItem="0"/>
  </dataFields>
  <formats count="16">
    <format dxfId="729">
      <pivotArea type="all" dataOnly="0" outline="0" fieldPosition="0"/>
    </format>
    <format dxfId="728">
      <pivotArea type="all" dataOnly="0" outline="0" fieldPosition="0"/>
    </format>
    <format dxfId="727">
      <pivotArea type="all" dataOnly="0" outline="0" fieldPosition="0"/>
    </format>
    <format dxfId="726">
      <pivotArea type="all" dataOnly="0" outline="0" fieldPosition="0"/>
    </format>
    <format dxfId="725">
      <pivotArea type="all" dataOnly="0" outline="0" fieldPosition="0"/>
    </format>
    <format dxfId="724">
      <pivotArea type="all" dataOnly="0" outline="0" fieldPosition="0"/>
    </format>
    <format dxfId="723">
      <pivotArea type="all" dataOnly="0" outline="0" fieldPosition="0"/>
    </format>
    <format dxfId="722">
      <pivotArea field="54" type="button" dataOnly="0" labelOnly="1" outline="0" axis="axisRow" fieldPosition="0"/>
    </format>
    <format dxfId="721">
      <pivotArea dataOnly="0" labelOnly="1" outline="0" fieldPosition="0">
        <references count="1">
          <reference field="4294967294" count="1">
            <x v="0"/>
          </reference>
        </references>
      </pivotArea>
    </format>
    <format dxfId="720">
      <pivotArea field="54" type="button" dataOnly="0" labelOnly="1" outline="0" axis="axisRow" fieldPosition="0"/>
    </format>
    <format dxfId="719">
      <pivotArea dataOnly="0" labelOnly="1" outline="0" fieldPosition="0">
        <references count="1">
          <reference field="4294967294" count="1">
            <x v="0"/>
          </reference>
        </references>
      </pivotArea>
    </format>
    <format dxfId="718">
      <pivotArea field="54" type="button" dataOnly="0" labelOnly="1" outline="0" axis="axisRow" fieldPosition="0"/>
    </format>
    <format dxfId="717">
      <pivotArea dataOnly="0" labelOnly="1" outline="0" fieldPosition="0">
        <references count="1">
          <reference field="4294967294" count="1">
            <x v="0"/>
          </reference>
        </references>
      </pivotArea>
    </format>
    <format dxfId="716">
      <pivotArea type="all" dataOnly="0" outline="0" fieldPosition="0"/>
    </format>
    <format dxfId="715">
      <pivotArea type="all" dataOnly="0" outline="0" fieldPosition="0"/>
    </format>
    <format dxfId="7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7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64:J368" firstHeaderRow="0" firstDataRow="1" firstDataCol="1"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Row"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4">
    <i>
      <x/>
    </i>
    <i>
      <x v="1"/>
    </i>
    <i>
      <x v="2"/>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31" baseField="0" baseItem="0"/>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10">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type="all" dataOnly="0" outline="0" fieldPosition="0"/>
    </format>
    <format dxfId="66">
      <pivotArea type="all" dataOnly="0" outline="0" fieldPosition="0"/>
    </format>
    <format dxfId="65">
      <pivotArea type="all" dataOnly="0" outline="0" fieldPosition="0"/>
    </format>
    <format dxfId="64">
      <pivotArea type="all" dataOnly="0" outline="0" fieldPosition="0"/>
    </format>
    <format dxfId="63">
      <pivotArea type="all" dataOnly="0" outline="0" fieldPosition="0"/>
    </format>
    <format dxfId="6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0.xml><?xml version="1.0" encoding="utf-8"?>
<pivotTableDefinition xmlns="http://schemas.openxmlformats.org/spreadsheetml/2006/main" name="PivotTable6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290:C297" firstHeaderRow="1"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6">
        <item x="3"/>
        <item x="4"/>
        <item x="2"/>
        <item x="1"/>
        <item x="5"/>
        <item x="0"/>
      </items>
    </pivotField>
    <pivotField showAll="0" defaultSubtotal="0"/>
  </pivotFields>
  <rowFields count="1">
    <field x="57"/>
  </rowFields>
  <rowItems count="7">
    <i>
      <x/>
    </i>
    <i>
      <x v="1"/>
    </i>
    <i>
      <x v="2"/>
    </i>
    <i>
      <x v="3"/>
    </i>
    <i>
      <x v="4"/>
    </i>
    <i>
      <x v="5"/>
    </i>
    <i t="grand">
      <x/>
    </i>
  </rowItems>
  <colItems count="1">
    <i/>
  </colItems>
  <pageFields count="1">
    <pageField fld="7" hier="-1"/>
  </pageFields>
  <dataFields count="1">
    <dataField name="Sum of Net Dwellings" fld="39" baseField="0" baseItem="0"/>
  </dataFields>
  <formats count="10">
    <format dxfId="739">
      <pivotArea type="all" dataOnly="0" outline="0" fieldPosition="0"/>
    </format>
    <format dxfId="738">
      <pivotArea type="all" dataOnly="0" outline="0" fieldPosition="0"/>
    </format>
    <format dxfId="737">
      <pivotArea type="all" dataOnly="0" outline="0" fieldPosition="0"/>
    </format>
    <format dxfId="736">
      <pivotArea type="all" dataOnly="0" outline="0" fieldPosition="0"/>
    </format>
    <format dxfId="735">
      <pivotArea type="all" dataOnly="0" outline="0" fieldPosition="0"/>
    </format>
    <format dxfId="734">
      <pivotArea type="all" dataOnly="0" outline="0" fieldPosition="0"/>
    </format>
    <format dxfId="733">
      <pivotArea type="all" dataOnly="0" outline="0" fieldPosition="0"/>
    </format>
    <format dxfId="732">
      <pivotArea type="all" dataOnly="0" outline="0" fieldPosition="0"/>
    </format>
    <format dxfId="731">
      <pivotArea type="all" dataOnly="0" outline="0" fieldPosition="0"/>
    </format>
    <format dxfId="73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1.xml><?xml version="1.0" encoding="utf-8"?>
<pivotTableDefinition xmlns="http://schemas.openxmlformats.org/spreadsheetml/2006/main" name="PivotTable87" cacheId="1"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464:M465" firstHeaderRow="0"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x="1"/>
        <item x="2"/>
        <item x="3"/>
        <item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12">
    <i>
      <x/>
    </i>
    <i i="1">
      <x v="1"/>
    </i>
    <i i="2">
      <x v="2"/>
    </i>
    <i i="3">
      <x v="3"/>
    </i>
    <i i="4">
      <x v="4"/>
    </i>
    <i i="5">
      <x v="5"/>
    </i>
    <i i="6">
      <x v="6"/>
    </i>
    <i i="7">
      <x v="7"/>
    </i>
    <i i="8">
      <x v="8"/>
    </i>
    <i i="9">
      <x v="9"/>
    </i>
    <i i="10">
      <x v="10"/>
    </i>
    <i i="11">
      <x v="11"/>
    </i>
  </colItems>
  <pageFields count="1">
    <pageField fld="7" hier="-1"/>
  </pageFields>
  <dataFields count="12">
    <dataField name="Sum of 2017/18 ( R)" fld="41" baseField="0" baseItem="0"/>
    <dataField name="Sum of 2018/19 ( C)" fld="42" baseField="0" baseItem="0"/>
    <dataField name="Sum of 2019/20 (1)" fld="43" baseField="0" baseItem="0"/>
    <dataField name="Sum of 2020/21 (2)" fld="44" baseField="0" baseItem="0"/>
    <dataField name="Sum of 2021/22 (3)" fld="45" baseField="0" baseItem="0"/>
    <dataField name="Sum of 2022/23 (4)" fld="46" baseField="0" baseItem="0"/>
    <dataField name="Sum of 2023/24 (5)" fld="47" baseField="0" baseItem="0"/>
    <dataField name="Sum of 2024/25 (6)" fld="49" baseField="0" baseItem="0"/>
    <dataField name="Sum of 2025/26 (7)" fld="50" baseField="0" baseItem="0"/>
    <dataField name="Sum of 2026/27 (8)" fld="51" baseField="0" baseItem="0"/>
    <dataField name="Sum of 2027/28 (9)" fld="52" baseField="0" baseItem="0"/>
    <dataField name="Sum of 2028 /29 (10)" fld="53" baseField="0" baseItem="0"/>
  </dataFields>
  <formats count="11">
    <format dxfId="750">
      <pivotArea type="all" dataOnly="0" outline="0" fieldPosition="0"/>
    </format>
    <format dxfId="749">
      <pivotArea type="all" dataOnly="0" outline="0" fieldPosition="0"/>
    </format>
    <format dxfId="748">
      <pivotArea type="all" dataOnly="0" outline="0" fieldPosition="0"/>
    </format>
    <format dxfId="747">
      <pivotArea type="all" dataOnly="0" outline="0" fieldPosition="0"/>
    </format>
    <format dxfId="746">
      <pivotArea type="all" dataOnly="0" outline="0" fieldPosition="0"/>
    </format>
    <format dxfId="745">
      <pivotArea type="all" dataOnly="0" outline="0" fieldPosition="0"/>
    </format>
    <format dxfId="744">
      <pivotArea type="all" dataOnly="0" outline="0" fieldPosition="0"/>
    </format>
    <format dxfId="743">
      <pivotArea outline="0" collapsedLevelsAreSubtotals="1" fieldPosition="0"/>
    </format>
    <format dxfId="742">
      <pivotArea type="all" dataOnly="0" outline="0" fieldPosition="0"/>
    </format>
    <format dxfId="741">
      <pivotArea type="all" dataOnly="0" outline="0" fieldPosition="0"/>
    </format>
    <format dxfId="74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2.xml><?xml version="1.0" encoding="utf-8"?>
<pivotTableDefinition xmlns="http://schemas.openxmlformats.org/spreadsheetml/2006/main" name="PivotTable3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13:B114"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Units Proposed" fld="30" baseField="0" baseItem="0"/>
  </dataFields>
  <formats count="12">
    <format dxfId="762">
      <pivotArea type="all" dataOnly="0" outline="0" fieldPosition="0"/>
    </format>
    <format dxfId="761">
      <pivotArea type="all" dataOnly="0" outline="0" fieldPosition="0"/>
    </format>
    <format dxfId="760">
      <pivotArea type="all" dataOnly="0" outline="0" fieldPosition="0"/>
    </format>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type="all" dataOnly="0" outline="0" fieldPosition="0"/>
    </format>
    <format dxfId="754">
      <pivotArea type="all" dataOnly="0" outline="0" fieldPosition="0"/>
    </format>
    <format dxfId="753">
      <pivotArea type="all" dataOnly="0" outline="0" fieldPosition="0"/>
    </format>
    <format dxfId="752">
      <pivotArea type="all" dataOnly="0" outline="0" fieldPosition="0"/>
    </format>
    <format dxfId="7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3.xml><?xml version="1.0" encoding="utf-8"?>
<pivotTableDefinition xmlns="http://schemas.openxmlformats.org/spreadsheetml/2006/main" name="PivotTable9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55:F56" firstHeaderRow="0" firstDataRow="1" firstDataCol="0" rowPageCount="2" colPageCount="1"/>
  <pivotFields count="59">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axis="axisPage" multipleItemSelectionAllowed="1" showAll="0" defaultSubtotal="0">
      <items count="2">
        <item h="1"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2">
    <pageField fld="7" hier="-1"/>
    <pageField fld="48"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773">
      <pivotArea type="all" dataOnly="0" outline="0" fieldPosition="0"/>
    </format>
    <format dxfId="772">
      <pivotArea type="all" dataOnly="0" outline="0" fieldPosition="0"/>
    </format>
    <format dxfId="771">
      <pivotArea type="all" dataOnly="0" outline="0" fieldPosition="0"/>
    </format>
    <format dxfId="770">
      <pivotArea type="all" dataOnly="0" outline="0" fieldPosition="0"/>
    </format>
    <format dxfId="769">
      <pivotArea type="all" dataOnly="0" outline="0" fieldPosition="0"/>
    </format>
    <format dxfId="768">
      <pivotArea type="all" dataOnly="0" outline="0" fieldPosition="0"/>
    </format>
    <format dxfId="767">
      <pivotArea type="all" dataOnly="0" outline="0" fieldPosition="0"/>
    </format>
    <format dxfId="766">
      <pivotArea outline="0" collapsedLevelsAreSubtotals="1" fieldPosition="0"/>
    </format>
    <format dxfId="765">
      <pivotArea type="all" dataOnly="0" outline="0" fieldPosition="0"/>
    </format>
    <format dxfId="764">
      <pivotArea type="all" dataOnly="0" outline="0" fieldPosition="0"/>
    </format>
    <format dxfId="76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4.xml><?xml version="1.0" encoding="utf-8"?>
<pivotTableDefinition xmlns="http://schemas.openxmlformats.org/spreadsheetml/2006/main" name="PivotTable27"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95:B96"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783">
      <pivotArea type="all" dataOnly="0" outline="0" fieldPosition="0"/>
    </format>
    <format dxfId="782">
      <pivotArea type="all" dataOnly="0" outline="0" fieldPosition="0"/>
    </format>
    <format dxfId="781">
      <pivotArea type="all" dataOnly="0" outline="0" fieldPosition="0"/>
    </format>
    <format dxfId="780">
      <pivotArea type="all" dataOnly="0" outline="0" fieldPosition="0"/>
    </format>
    <format dxfId="779">
      <pivotArea type="all" dataOnly="0" outline="0" fieldPosition="0"/>
    </format>
    <format dxfId="778">
      <pivotArea type="all" dataOnly="0" outline="0" fieldPosition="0"/>
    </format>
    <format dxfId="777">
      <pivotArea type="all" dataOnly="0" outline="0" fieldPosition="0"/>
    </format>
    <format dxfId="776">
      <pivotArea type="all" dataOnly="0" outline="0" fieldPosition="0"/>
    </format>
    <format dxfId="775">
      <pivotArea type="all" dataOnly="0" outline="0" fieldPosition="0"/>
    </format>
    <format dxfId="7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5.xml><?xml version="1.0" encoding="utf-8"?>
<pivotTableDefinition xmlns="http://schemas.openxmlformats.org/spreadsheetml/2006/main" name="PivotTable4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54:E15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793">
      <pivotArea type="all" dataOnly="0" outline="0" fieldPosition="0"/>
    </format>
    <format dxfId="792">
      <pivotArea type="all" dataOnly="0" outline="0" fieldPosition="0"/>
    </format>
    <format dxfId="791">
      <pivotArea type="all" dataOnly="0" outline="0" fieldPosition="0"/>
    </format>
    <format dxfId="790">
      <pivotArea type="all" dataOnly="0" outline="0" fieldPosition="0"/>
    </format>
    <format dxfId="789">
      <pivotArea type="all" dataOnly="0" outline="0" fieldPosition="0"/>
    </format>
    <format dxfId="788">
      <pivotArea type="all" dataOnly="0" outline="0" fieldPosition="0"/>
    </format>
    <format dxfId="787">
      <pivotArea type="all" dataOnly="0" outline="0" fieldPosition="0"/>
    </format>
    <format dxfId="786">
      <pivotArea type="all" dataOnly="0" outline="0" fieldPosition="0"/>
    </format>
    <format dxfId="785">
      <pivotArea type="all" dataOnly="0" outline="0" fieldPosition="0"/>
    </format>
    <format dxfId="78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6.xml><?xml version="1.0" encoding="utf-8"?>
<pivotTableDefinition xmlns="http://schemas.openxmlformats.org/spreadsheetml/2006/main" name="PivotTable3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104:H105"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2">
    <format dxfId="805">
      <pivotArea type="all" dataOnly="0" outline="0" fieldPosition="0"/>
    </format>
    <format dxfId="804">
      <pivotArea type="all" dataOnly="0" outline="0" fieldPosition="0"/>
    </format>
    <format dxfId="803">
      <pivotArea type="all" dataOnly="0" outline="0" fieldPosition="0"/>
    </format>
    <format dxfId="802">
      <pivotArea type="all" dataOnly="0" outline="0" fieldPosition="0"/>
    </format>
    <format dxfId="801">
      <pivotArea type="all" dataOnly="0" outline="0" fieldPosition="0"/>
    </format>
    <format dxfId="800">
      <pivotArea type="all" dataOnly="0" outline="0" fieldPosition="0"/>
    </format>
    <format dxfId="799">
      <pivotArea type="all" dataOnly="0" outline="0" fieldPosition="0"/>
    </format>
    <format dxfId="798">
      <pivotArea type="all" dataOnly="0" outline="0" fieldPosition="0"/>
    </format>
    <format dxfId="797">
      <pivotArea type="all" dataOnly="0" outline="0" fieldPosition="0"/>
    </format>
    <format dxfId="796">
      <pivotArea type="all" dataOnly="0" outline="0" fieldPosition="0"/>
    </format>
    <format dxfId="795">
      <pivotArea type="all" dataOnly="0" outline="0" fieldPosition="0"/>
    </format>
    <format dxfId="79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7.xml><?xml version="1.0" encoding="utf-8"?>
<pivotTableDefinition xmlns="http://schemas.openxmlformats.org/spreadsheetml/2006/main" name="PivotTable3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04:E105"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2">
    <format dxfId="817">
      <pivotArea type="all" dataOnly="0" outline="0" fieldPosition="0"/>
    </format>
    <format dxfId="816">
      <pivotArea type="all" dataOnly="0" outline="0" fieldPosition="0"/>
    </format>
    <format dxfId="815">
      <pivotArea type="all" dataOnly="0" outline="0" fieldPosition="0"/>
    </format>
    <format dxfId="814">
      <pivotArea type="all" dataOnly="0" outline="0" fieldPosition="0"/>
    </format>
    <format dxfId="813">
      <pivotArea type="all" dataOnly="0" outline="0" fieldPosition="0"/>
    </format>
    <format dxfId="812">
      <pivotArea type="all" dataOnly="0" outline="0" fieldPosition="0"/>
    </format>
    <format dxfId="811">
      <pivotArea type="all" dataOnly="0" outline="0" fieldPosition="0"/>
    </format>
    <format dxfId="810">
      <pivotArea type="all" dataOnly="0" outline="0" fieldPosition="0"/>
    </format>
    <format dxfId="809">
      <pivotArea type="all" dataOnly="0" outline="0" fieldPosition="0"/>
    </format>
    <format dxfId="808">
      <pivotArea type="all" dataOnly="0" outline="0" fieldPosition="0"/>
    </format>
    <format dxfId="807">
      <pivotArea type="all" dataOnly="0" outline="0" fieldPosition="0"/>
    </format>
    <format dxfId="80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8.xml><?xml version="1.0" encoding="utf-8"?>
<pivotTableDefinition xmlns="http://schemas.openxmlformats.org/spreadsheetml/2006/main" name="PivotTable6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43:E244"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827">
      <pivotArea type="all" dataOnly="0" outline="0" fieldPosition="0"/>
    </format>
    <format dxfId="826">
      <pivotArea type="all" dataOnly="0" outline="0" fieldPosition="0"/>
    </format>
    <format dxfId="825">
      <pivotArea type="all" dataOnly="0" outline="0" fieldPosition="0"/>
    </format>
    <format dxfId="824">
      <pivotArea type="all" dataOnly="0" outline="0" fieldPosition="0"/>
    </format>
    <format dxfId="823">
      <pivotArea type="all" dataOnly="0" outline="0" fieldPosition="0"/>
    </format>
    <format dxfId="822">
      <pivotArea type="all" dataOnly="0" outline="0" fieldPosition="0"/>
    </format>
    <format dxfId="821">
      <pivotArea type="all" dataOnly="0" outline="0" fieldPosition="0"/>
    </format>
    <format dxfId="820">
      <pivotArea type="all" dataOnly="0" outline="0" fieldPosition="0"/>
    </format>
    <format dxfId="819">
      <pivotArea type="all" dataOnly="0" outline="0" fieldPosition="0"/>
    </format>
    <format dxfId="81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9.xml><?xml version="1.0" encoding="utf-8"?>
<pivotTableDefinition xmlns="http://schemas.openxmlformats.org/spreadsheetml/2006/main" name="PivotTable49"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85:B186"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837">
      <pivotArea type="all" dataOnly="0" outline="0" fieldPosition="0"/>
    </format>
    <format dxfId="836">
      <pivotArea type="all" dataOnly="0" outline="0" fieldPosition="0"/>
    </format>
    <format dxfId="835">
      <pivotArea type="all" dataOnly="0" outline="0" fieldPosition="0"/>
    </format>
    <format dxfId="834">
      <pivotArea type="all" dataOnly="0" outline="0" fieldPosition="0"/>
    </format>
    <format dxfId="833">
      <pivotArea type="all" dataOnly="0" outline="0" fieldPosition="0"/>
    </format>
    <format dxfId="832">
      <pivotArea type="all" dataOnly="0" outline="0" fieldPosition="0"/>
    </format>
    <format dxfId="831">
      <pivotArea type="all" dataOnly="0" outline="0" fieldPosition="0"/>
    </format>
    <format dxfId="830">
      <pivotArea type="all" dataOnly="0" outline="0" fieldPosition="0"/>
    </format>
    <format dxfId="829">
      <pivotArea type="all" dataOnly="0" outline="0" fieldPosition="0"/>
    </format>
    <format dxfId="82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87:H88"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type="all" dataOnly="0" outline="0" fieldPosition="0"/>
    </format>
    <format dxfId="73">
      <pivotArea type="all" dataOnly="0" outline="0" fieldPosition="0"/>
    </format>
    <format dxfId="7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0.xml><?xml version="1.0" encoding="utf-8"?>
<pivotTableDefinition xmlns="http://schemas.openxmlformats.org/spreadsheetml/2006/main" name="PivotTable8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402:F421" firstHeaderRow="1" firstDataRow="1" firstDataCol="1" rowPageCount="3" colPageCount="1"/>
  <pivotFields count="59">
    <pivotField showAll="0" defaultSubtotal="0"/>
    <pivotField axis="axisPage" multipleItemSelectionAllowed="1" showAll="0" defaultSubtotal="0">
      <items count="6">
        <item h="1" x="0"/>
        <item h="1" x="1"/>
        <item h="1" x="3"/>
        <item x="4"/>
        <item x="2"/>
        <item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9">
    <i>
      <x/>
    </i>
    <i>
      <x v="1"/>
    </i>
    <i>
      <x v="2"/>
    </i>
    <i>
      <x v="3"/>
    </i>
    <i>
      <x v="4"/>
    </i>
    <i>
      <x v="5"/>
    </i>
    <i>
      <x v="6"/>
    </i>
    <i>
      <x v="7"/>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39" baseField="0" baseItem="0"/>
  </dataFields>
  <formats count="16">
    <format dxfId="853">
      <pivotArea type="all" dataOnly="0" outline="0" fieldPosition="0"/>
    </format>
    <format dxfId="852">
      <pivotArea type="all" dataOnly="0" outline="0" fieldPosition="0"/>
    </format>
    <format dxfId="851">
      <pivotArea type="all" dataOnly="0" outline="0" fieldPosition="0"/>
    </format>
    <format dxfId="850">
      <pivotArea type="all" dataOnly="0" outline="0" fieldPosition="0"/>
    </format>
    <format dxfId="849">
      <pivotArea type="all" dataOnly="0" outline="0" fieldPosition="0"/>
    </format>
    <format dxfId="848">
      <pivotArea type="all" dataOnly="0" outline="0" fieldPosition="0"/>
    </format>
    <format dxfId="847">
      <pivotArea type="all" dataOnly="0" outline="0" fieldPosition="0"/>
    </format>
    <format dxfId="846">
      <pivotArea field="54" type="button" dataOnly="0" labelOnly="1" outline="0" axis="axisRow" fieldPosition="0"/>
    </format>
    <format dxfId="845">
      <pivotArea dataOnly="0" labelOnly="1" outline="0" fieldPosition="0">
        <references count="1">
          <reference field="4294967294" count="1">
            <x v="0"/>
          </reference>
        </references>
      </pivotArea>
    </format>
    <format dxfId="844">
      <pivotArea field="54" type="button" dataOnly="0" labelOnly="1" outline="0" axis="axisRow" fieldPosition="0"/>
    </format>
    <format dxfId="843">
      <pivotArea dataOnly="0" labelOnly="1" outline="0" fieldPosition="0">
        <references count="1">
          <reference field="4294967294" count="1">
            <x v="0"/>
          </reference>
        </references>
      </pivotArea>
    </format>
    <format dxfId="842">
      <pivotArea field="54" type="button" dataOnly="0" labelOnly="1" outline="0" axis="axisRow" fieldPosition="0"/>
    </format>
    <format dxfId="841">
      <pivotArea dataOnly="0" labelOnly="1" outline="0" fieldPosition="0">
        <references count="1">
          <reference field="4294967294" count="1">
            <x v="0"/>
          </reference>
        </references>
      </pivotArea>
    </format>
    <format dxfId="840">
      <pivotArea type="all" dataOnly="0" outline="0" fieldPosition="0"/>
    </format>
    <format dxfId="839">
      <pivotArea type="all" dataOnly="0" outline="0" fieldPosition="0"/>
    </format>
    <format dxfId="83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1.xml><?xml version="1.0" encoding="utf-8"?>
<pivotTableDefinition xmlns="http://schemas.openxmlformats.org/spreadsheetml/2006/main" name="PivotTable9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7:F38" firstHeaderRow="0" firstDataRow="1" firstDataCol="0" rowPageCount="3" colPageCount="1"/>
  <pivotFields count="59">
    <pivotField showAll="0" defaultSubtotal="0"/>
    <pivotField axis="axisPage" multipleItemSelectionAllowed="1" showAll="0" defaultSubtotal="0">
      <items count="6">
        <item x="0"/>
        <item x="1"/>
        <item x="3"/>
        <item h="1" x="4"/>
        <item h="1" x="2"/>
        <item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axis="axisPage" multipleItemSelectionAllowed="1" showAll="0" defaultSubtotal="0">
      <items count="2">
        <item h="1"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2"/>
  </colFields>
  <colItems count="5">
    <i>
      <x/>
    </i>
    <i i="1">
      <x v="1"/>
    </i>
    <i i="2">
      <x v="2"/>
    </i>
    <i i="3">
      <x v="3"/>
    </i>
    <i i="4">
      <x v="4"/>
    </i>
  </colItems>
  <pageFields count="3">
    <pageField fld="7" hier="-1"/>
    <pageField fld="1" hier="-1"/>
    <pageField fld="10" hier="-1"/>
  </pageFields>
  <dataFields count="5">
    <dataField name="Sum of 2019/20 (1)" fld="43" baseField="0" baseItem="3863400"/>
    <dataField name="Sum of 2020/21 (2)" fld="44" baseField="0" baseItem="1"/>
    <dataField name="Sum of 2021/22 (3)" fld="45" baseField="0" baseItem="1"/>
    <dataField name="Sum of 2022/23 (4)" fld="46" baseField="0" baseItem="1"/>
    <dataField name="Sum of 2023/24 (5)" fld="47" baseField="0" baseItem="1"/>
  </dataFields>
  <formats count="11">
    <format dxfId="864">
      <pivotArea type="all" dataOnly="0" outline="0" fieldPosition="0"/>
    </format>
    <format dxfId="863">
      <pivotArea type="all" dataOnly="0" outline="0" fieldPosition="0"/>
    </format>
    <format dxfId="862">
      <pivotArea type="all" dataOnly="0" outline="0" fieldPosition="0"/>
    </format>
    <format dxfId="861">
      <pivotArea type="all" dataOnly="0" outline="0" fieldPosition="0"/>
    </format>
    <format dxfId="860">
      <pivotArea type="all" dataOnly="0" outline="0" fieldPosition="0"/>
    </format>
    <format dxfId="859">
      <pivotArea type="all" dataOnly="0" outline="0" fieldPosition="0"/>
    </format>
    <format dxfId="858">
      <pivotArea type="all" dataOnly="0" outline="0" fieldPosition="0"/>
    </format>
    <format dxfId="857">
      <pivotArea outline="0" collapsedLevelsAreSubtotals="1" fieldPosition="0"/>
    </format>
    <format dxfId="856">
      <pivotArea type="all" dataOnly="0" outline="0" fieldPosition="0"/>
    </format>
    <format dxfId="855">
      <pivotArea type="all" dataOnly="0" outline="0" fieldPosition="0"/>
    </format>
    <format dxfId="85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2.xml><?xml version="1.0" encoding="utf-8"?>
<pivotTableDefinition xmlns="http://schemas.openxmlformats.org/spreadsheetml/2006/main" name="PivotTable1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44:E14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874">
      <pivotArea type="all" dataOnly="0" outline="0" fieldPosition="0"/>
    </format>
    <format dxfId="873">
      <pivotArea type="all" dataOnly="0" outline="0" fieldPosition="0"/>
    </format>
    <format dxfId="872">
      <pivotArea type="all" dataOnly="0" outline="0" fieldPosition="0"/>
    </format>
    <format dxfId="871">
      <pivotArea type="all" dataOnly="0" outline="0" fieldPosition="0"/>
    </format>
    <format dxfId="870">
      <pivotArea type="all" dataOnly="0" outline="0" fieldPosition="0"/>
    </format>
    <format dxfId="869">
      <pivotArea type="all" dataOnly="0" outline="0" fieldPosition="0"/>
    </format>
    <format dxfId="868">
      <pivotArea type="all" dataOnly="0" outline="0" fieldPosition="0"/>
    </format>
    <format dxfId="867">
      <pivotArea type="all" dataOnly="0" outline="0" fieldPosition="0"/>
    </format>
    <format dxfId="866">
      <pivotArea type="all" dataOnly="0" outline="0" fieldPosition="0"/>
    </format>
    <format dxfId="8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3.xml><?xml version="1.0" encoding="utf-8"?>
<pivotTableDefinition xmlns="http://schemas.openxmlformats.org/spreadsheetml/2006/main" name="PivotTable48"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85:E186"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h="1" x="2"/>
        <item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884">
      <pivotArea type="all" dataOnly="0" outline="0" fieldPosition="0"/>
    </format>
    <format dxfId="883">
      <pivotArea type="all" dataOnly="0" outline="0" fieldPosition="0"/>
    </format>
    <format dxfId="882">
      <pivotArea type="all" dataOnly="0" outline="0" fieldPosition="0"/>
    </format>
    <format dxfId="881">
      <pivotArea type="all" dataOnly="0" outline="0" fieldPosition="0"/>
    </format>
    <format dxfId="880">
      <pivotArea type="all" dataOnly="0" outline="0" fieldPosition="0"/>
    </format>
    <format dxfId="879">
      <pivotArea type="all" dataOnly="0" outline="0" fieldPosition="0"/>
    </format>
    <format dxfId="878">
      <pivotArea type="all" dataOnly="0" outline="0" fieldPosition="0"/>
    </format>
    <format dxfId="877">
      <pivotArea type="all" dataOnly="0" outline="0" fieldPosition="0"/>
    </format>
    <format dxfId="876">
      <pivotArea type="all" dataOnly="0" outline="0" fieldPosition="0"/>
    </format>
    <format dxfId="87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4.xml><?xml version="1.0" encoding="utf-8"?>
<pivotTableDefinition xmlns="http://schemas.openxmlformats.org/spreadsheetml/2006/main" name="PivotTable6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52:E253" firstHeaderRow="1" firstDataRow="1" firstDataCol="0" rowPageCount="3"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Net Dwellings" fld="39" baseField="0" baseItem="0"/>
  </dataFields>
  <formats count="10">
    <format dxfId="894">
      <pivotArea type="all" dataOnly="0" outline="0" fieldPosition="0"/>
    </format>
    <format dxfId="893">
      <pivotArea type="all" dataOnly="0" outline="0" fieldPosition="0"/>
    </format>
    <format dxfId="892">
      <pivotArea type="all" dataOnly="0" outline="0" fieldPosition="0"/>
    </format>
    <format dxfId="891">
      <pivotArea type="all" dataOnly="0" outline="0" fieldPosition="0"/>
    </format>
    <format dxfId="890">
      <pivotArea type="all" dataOnly="0" outline="0" fieldPosition="0"/>
    </format>
    <format dxfId="889">
      <pivotArea type="all" dataOnly="0" outline="0" fieldPosition="0"/>
    </format>
    <format dxfId="888">
      <pivotArea type="all" dataOnly="0" outline="0" fieldPosition="0"/>
    </format>
    <format dxfId="887">
      <pivotArea type="all" dataOnly="0" outline="0" fieldPosition="0"/>
    </format>
    <format dxfId="886">
      <pivotArea type="all" dataOnly="0" outline="0" fieldPosition="0"/>
    </format>
    <format dxfId="88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5.xml><?xml version="1.0" encoding="utf-8"?>
<pivotTableDefinition xmlns="http://schemas.openxmlformats.org/spreadsheetml/2006/main" name="PivotTable83"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402:L418" firstHeaderRow="1" firstDataRow="1" firstDataCol="1" rowPageCount="3" colPageCount="1"/>
  <pivotFields count="59">
    <pivotField showAll="0" defaultSubtotal="0"/>
    <pivotField axis="axisPage" multipleItemSelectionAllowed="1" showAll="0" defaultSubtotal="0">
      <items count="6">
        <item x="0"/>
        <item x="1"/>
        <item x="3"/>
        <item h="1" x="4"/>
        <item h="1" x="2"/>
        <item h="1" x="5"/>
      </items>
    </pivotField>
    <pivotField axis="axisPage" multipleItemSelectionAllowed="1" showAll="0" defaultSubtotal="0">
      <items count="3">
        <item h="1" x="1"/>
        <item x="0"/>
        <item h="1" x="2"/>
      </items>
    </pivotField>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6">
    <i>
      <x/>
    </i>
    <i>
      <x v="1"/>
    </i>
    <i>
      <x v="2"/>
    </i>
    <i>
      <x v="3"/>
    </i>
    <i>
      <x v="4"/>
    </i>
    <i>
      <x v="6"/>
    </i>
    <i>
      <x v="8"/>
    </i>
    <i>
      <x v="9"/>
    </i>
    <i>
      <x v="10"/>
    </i>
    <i>
      <x v="11"/>
    </i>
    <i>
      <x v="13"/>
    </i>
    <i>
      <x v="14"/>
    </i>
    <i>
      <x v="15"/>
    </i>
    <i>
      <x v="16"/>
    </i>
    <i>
      <x v="17"/>
    </i>
    <i t="grand">
      <x/>
    </i>
  </rowItems>
  <colItems count="1">
    <i/>
  </colItems>
  <pageFields count="3">
    <pageField fld="7" hier="-1"/>
    <pageField fld="2" hier="-1"/>
    <pageField fld="1" hier="-1"/>
  </pageFields>
  <dataFields count="1">
    <dataField name="Sum of Net Dwellings" fld="39" baseField="0" baseItem="0"/>
  </dataFields>
  <formats count="16">
    <format dxfId="910">
      <pivotArea type="all" dataOnly="0" outline="0" fieldPosition="0"/>
    </format>
    <format dxfId="909">
      <pivotArea type="all" dataOnly="0" outline="0" fieldPosition="0"/>
    </format>
    <format dxfId="908">
      <pivotArea type="all" dataOnly="0" outline="0" fieldPosition="0"/>
    </format>
    <format dxfId="907">
      <pivotArea type="all" dataOnly="0" outline="0" fieldPosition="0"/>
    </format>
    <format dxfId="906">
      <pivotArea type="all" dataOnly="0" outline="0" fieldPosition="0"/>
    </format>
    <format dxfId="905">
      <pivotArea type="all" dataOnly="0" outline="0" fieldPosition="0"/>
    </format>
    <format dxfId="904">
      <pivotArea type="all" dataOnly="0" outline="0" fieldPosition="0"/>
    </format>
    <format dxfId="903">
      <pivotArea field="54" type="button" dataOnly="0" labelOnly="1" outline="0" axis="axisRow" fieldPosition="0"/>
    </format>
    <format dxfId="902">
      <pivotArea dataOnly="0" labelOnly="1" outline="0" fieldPosition="0">
        <references count="1">
          <reference field="4294967294" count="1">
            <x v="0"/>
          </reference>
        </references>
      </pivotArea>
    </format>
    <format dxfId="901">
      <pivotArea field="54" type="button" dataOnly="0" labelOnly="1" outline="0" axis="axisRow" fieldPosition="0"/>
    </format>
    <format dxfId="900">
      <pivotArea dataOnly="0" labelOnly="1" outline="0" fieldPosition="0">
        <references count="1">
          <reference field="4294967294" count="1">
            <x v="0"/>
          </reference>
        </references>
      </pivotArea>
    </format>
    <format dxfId="899">
      <pivotArea field="54" type="button" dataOnly="0" labelOnly="1" outline="0" axis="axisRow" fieldPosition="0"/>
    </format>
    <format dxfId="898">
      <pivotArea dataOnly="0" labelOnly="1" outline="0" fieldPosition="0">
        <references count="1">
          <reference field="4294967294" count="1">
            <x v="0"/>
          </reference>
        </references>
      </pivotArea>
    </format>
    <format dxfId="897">
      <pivotArea type="all" dataOnly="0" outline="0" fieldPosition="0"/>
    </format>
    <format dxfId="896">
      <pivotArea type="all" dataOnly="0" outline="0" fieldPosition="0"/>
    </format>
    <format dxfId="89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6.xml><?xml version="1.0" encoding="utf-8"?>
<pivotTableDefinition xmlns="http://schemas.openxmlformats.org/spreadsheetml/2006/main" name="PivotTable1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128:E129"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920">
      <pivotArea type="all" dataOnly="0" outline="0" fieldPosition="0"/>
    </format>
    <format dxfId="919">
      <pivotArea type="all" dataOnly="0" outline="0" fieldPosition="0"/>
    </format>
    <format dxfId="918">
      <pivotArea type="all" dataOnly="0" outline="0" fieldPosition="0"/>
    </format>
    <format dxfId="917">
      <pivotArea type="all" dataOnly="0" outline="0" fieldPosition="0"/>
    </format>
    <format dxfId="916">
      <pivotArea type="all" dataOnly="0" outline="0" fieldPosition="0"/>
    </format>
    <format dxfId="915">
      <pivotArea type="all" dataOnly="0" outline="0" fieldPosition="0"/>
    </format>
    <format dxfId="914">
      <pivotArea type="all" dataOnly="0" outline="0" fieldPosition="0"/>
    </format>
    <format dxfId="913">
      <pivotArea type="all" dataOnly="0" outline="0" fieldPosition="0"/>
    </format>
    <format dxfId="912">
      <pivotArea type="all" dataOnly="0" outline="0" fieldPosition="0"/>
    </format>
    <format dxfId="91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7.xml><?xml version="1.0" encoding="utf-8"?>
<pivotTableDefinition xmlns="http://schemas.openxmlformats.org/spreadsheetml/2006/main" name="PivotTable1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28:B129"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930">
      <pivotArea type="all" dataOnly="0" outline="0" fieldPosition="0"/>
    </format>
    <format dxfId="929">
      <pivotArea type="all" dataOnly="0" outline="0" fieldPosition="0"/>
    </format>
    <format dxfId="928">
      <pivotArea type="all" dataOnly="0" outline="0" fieldPosition="0"/>
    </format>
    <format dxfId="927">
      <pivotArea type="all" dataOnly="0" outline="0" fieldPosition="0"/>
    </format>
    <format dxfId="926">
      <pivotArea type="all" dataOnly="0" outline="0" fieldPosition="0"/>
    </format>
    <format dxfId="925">
      <pivotArea type="all" dataOnly="0" outline="0" fieldPosition="0"/>
    </format>
    <format dxfId="924">
      <pivotArea type="all" dataOnly="0" outline="0" fieldPosition="0"/>
    </format>
    <format dxfId="923">
      <pivotArea type="all" dataOnly="0" outline="0" fieldPosition="0"/>
    </format>
    <format dxfId="922">
      <pivotArea type="all" dataOnly="0" outline="0" fieldPosition="0"/>
    </format>
    <format dxfId="92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8.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70:H71"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Net Dwellings" fld="39" baseField="0" baseItem="0"/>
  </dataFields>
  <formats count="10">
    <format dxfId="940">
      <pivotArea type="all" dataOnly="0" outline="0" fieldPosition="0"/>
    </format>
    <format dxfId="939">
      <pivotArea type="all" dataOnly="0" outline="0" fieldPosition="0"/>
    </format>
    <format dxfId="938">
      <pivotArea type="all" dataOnly="0" outline="0" fieldPosition="0"/>
    </format>
    <format dxfId="937">
      <pivotArea type="all" dataOnly="0" outline="0" fieldPosition="0"/>
    </format>
    <format dxfId="936">
      <pivotArea type="all" dataOnly="0" outline="0" fieldPosition="0"/>
    </format>
    <format dxfId="935">
      <pivotArea type="all" dataOnly="0" outline="0" fieldPosition="0"/>
    </format>
    <format dxfId="934">
      <pivotArea type="all" dataOnly="0" outline="0" fieldPosition="0"/>
    </format>
    <format dxfId="933">
      <pivotArea type="all" dataOnly="0" outline="0" fieldPosition="0"/>
    </format>
    <format dxfId="932">
      <pivotArea type="all" dataOnly="0" outline="0" fieldPosition="0"/>
    </format>
    <format dxfId="93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9.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78:B79" firstHeaderRow="1" firstDataRow="1" firstDataCol="0"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950">
      <pivotArea type="all" dataOnly="0" outline="0" fieldPosition="0"/>
    </format>
    <format dxfId="949">
      <pivotArea type="all" dataOnly="0" outline="0" fieldPosition="0"/>
    </format>
    <format dxfId="948">
      <pivotArea type="all" dataOnly="0" outline="0" fieldPosition="0"/>
    </format>
    <format dxfId="947">
      <pivotArea type="all" dataOnly="0" outline="0" fieldPosition="0"/>
    </format>
    <format dxfId="946">
      <pivotArea type="all" dataOnly="0" outline="0" fieldPosition="0"/>
    </format>
    <format dxfId="945">
      <pivotArea type="all" dataOnly="0" outline="0" fieldPosition="0"/>
    </format>
    <format dxfId="944">
      <pivotArea type="all" dataOnly="0" outline="0" fieldPosition="0"/>
    </format>
    <format dxfId="943">
      <pivotArea type="all" dataOnly="0" outline="0" fieldPosition="0"/>
    </format>
    <format dxfId="942">
      <pivotArea type="all" dataOnly="0" outline="0" fieldPosition="0"/>
    </format>
    <format dxfId="94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44"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154:B155" firstHeaderRow="1" firstDataRow="1" firstDataCol="0" rowPageCount="2" colPageCount="1"/>
  <pivotFields count="59">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Units Proposed" fld="30" baseField="0" baseItem="0"/>
  </dataFields>
  <formats count="10">
    <format dxfId="91">
      <pivotArea type="all" dataOnly="0" outline="0" fieldPosition="0"/>
    </format>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type="all" dataOnly="0" outline="0" fieldPosition="0"/>
    </format>
    <format dxfId="83">
      <pivotArea type="all" dataOnly="0" outline="0" fieldPosition="0"/>
    </format>
    <format dxfId="8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0.xml><?xml version="1.0" encoding="utf-8"?>
<pivotTableDefinition xmlns="http://schemas.openxmlformats.org/spreadsheetml/2006/main" name="PivotTable21"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69:K70" firstHeaderRow="1" firstDataRow="1" firstDataCol="0"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1">
    <pageField fld="7" hier="-1"/>
  </pageFields>
  <dataFields count="1">
    <dataField name="Sum of Net Dwellings" fld="39" baseField="0" baseItem="0"/>
  </dataFields>
  <formats count="10">
    <format dxfId="960">
      <pivotArea type="all" dataOnly="0" outline="0" fieldPosition="0"/>
    </format>
    <format dxfId="959">
      <pivotArea type="all" dataOnly="0" outline="0" fieldPosition="0"/>
    </format>
    <format dxfId="958">
      <pivotArea type="all" dataOnly="0" outline="0" fieldPosition="0"/>
    </format>
    <format dxfId="957">
      <pivotArea type="all" dataOnly="0" outline="0" fieldPosition="0"/>
    </format>
    <format dxfId="956">
      <pivotArea type="all" dataOnly="0" outline="0" fieldPosition="0"/>
    </format>
    <format dxfId="955">
      <pivotArea type="all" dataOnly="0" outline="0" fieldPosition="0"/>
    </format>
    <format dxfId="954">
      <pivotArea type="all" dataOnly="0" outline="0" fieldPosition="0"/>
    </format>
    <format dxfId="953">
      <pivotArea type="all" dataOnly="0" outline="0" fieldPosition="0"/>
    </format>
    <format dxfId="952">
      <pivotArea type="all" dataOnly="0" outline="0" fieldPosition="0"/>
    </format>
    <format dxfId="9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1.xml><?xml version="1.0" encoding="utf-8"?>
<pivotTableDefinition xmlns="http://schemas.openxmlformats.org/spreadsheetml/2006/main" name="PivotTable8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33:E352" firstHeaderRow="0" firstDataRow="1" firstDataCol="1" rowPageCount="1" colPageCount="1"/>
  <pivotFields count="59">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3"/>
        <item h="1" x="4"/>
      </items>
    </pivotField>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9">
        <item x="5"/>
        <item x="13"/>
        <item x="9"/>
        <item x="2"/>
        <item x="0"/>
        <item x="14"/>
        <item x="10"/>
        <item x="1"/>
        <item x="15"/>
        <item x="16"/>
        <item x="8"/>
        <item x="12"/>
        <item x="4"/>
        <item x="7"/>
        <item x="6"/>
        <item x="11"/>
        <item x="3"/>
        <item x="17"/>
        <item x="18"/>
      </items>
    </pivotField>
    <pivotField showAll="0" defaultSubtotal="0"/>
    <pivotField showAll="0" defaultSubtotal="0"/>
    <pivotField showAll="0" defaultSubtotal="0"/>
    <pivotField showAll="0" defaultSubtotal="0"/>
  </pivotFields>
  <rowFields count="1">
    <field x="54"/>
  </rowFields>
  <rowItems count="19">
    <i>
      <x/>
    </i>
    <i>
      <x v="1"/>
    </i>
    <i>
      <x v="2"/>
    </i>
    <i>
      <x v="3"/>
    </i>
    <i>
      <x v="4"/>
    </i>
    <i>
      <x v="5"/>
    </i>
    <i>
      <x v="6"/>
    </i>
    <i>
      <x v="7"/>
    </i>
    <i>
      <x v="8"/>
    </i>
    <i>
      <x v="9"/>
    </i>
    <i>
      <x v="10"/>
    </i>
    <i>
      <x v="11"/>
    </i>
    <i>
      <x v="12"/>
    </i>
    <i>
      <x v="13"/>
    </i>
    <i>
      <x v="14"/>
    </i>
    <i>
      <x v="15"/>
    </i>
    <i>
      <x v="16"/>
    </i>
    <i>
      <x v="17"/>
    </i>
    <i t="grand">
      <x/>
    </i>
  </rowItems>
  <colFields count="1">
    <field x="-2"/>
  </colFields>
  <colItems count="3">
    <i>
      <x/>
    </i>
    <i i="1">
      <x v="1"/>
    </i>
    <i i="2">
      <x v="2"/>
    </i>
  </colItems>
  <pageFields count="1">
    <pageField fld="7" hier="-1"/>
  </pageFields>
  <dataFields count="3">
    <dataField name="Sum of Units Proposed" fld="30" baseField="0" baseItem="0"/>
    <dataField name="Sum of Units Existing" fld="21" baseField="0" baseItem="0"/>
    <dataField name="Sum of Net Dwellings" fld="39" baseField="0" baseItem="0"/>
  </dataFields>
  <formats count="16">
    <format dxfId="976">
      <pivotArea type="all" dataOnly="0" outline="0" fieldPosition="0"/>
    </format>
    <format dxfId="975">
      <pivotArea type="all" dataOnly="0" outline="0" fieldPosition="0"/>
    </format>
    <format dxfId="974">
      <pivotArea type="all" dataOnly="0" outline="0" fieldPosition="0"/>
    </format>
    <format dxfId="973">
      <pivotArea type="all" dataOnly="0" outline="0" fieldPosition="0"/>
    </format>
    <format dxfId="972">
      <pivotArea type="all" dataOnly="0" outline="0" fieldPosition="0"/>
    </format>
    <format dxfId="971">
      <pivotArea type="all" dataOnly="0" outline="0" fieldPosition="0"/>
    </format>
    <format dxfId="970">
      <pivotArea type="all" dataOnly="0" outline="0" fieldPosition="0"/>
    </format>
    <format dxfId="969">
      <pivotArea field="54" type="button" dataOnly="0" labelOnly="1" outline="0" axis="axisRow" fieldPosition="0"/>
    </format>
    <format dxfId="968">
      <pivotArea dataOnly="0" labelOnly="1" outline="0" fieldPosition="0">
        <references count="1">
          <reference field="4294967294" count="3">
            <x v="0"/>
            <x v="1"/>
            <x v="2"/>
          </reference>
        </references>
      </pivotArea>
    </format>
    <format dxfId="967">
      <pivotArea field="54" type="button" dataOnly="0" labelOnly="1" outline="0" axis="axisRow" fieldPosition="0"/>
    </format>
    <format dxfId="966">
      <pivotArea dataOnly="0" labelOnly="1" outline="0" fieldPosition="0">
        <references count="1">
          <reference field="4294967294" count="3">
            <x v="0"/>
            <x v="1"/>
            <x v="2"/>
          </reference>
        </references>
      </pivotArea>
    </format>
    <format dxfId="965">
      <pivotArea field="54" type="button" dataOnly="0" labelOnly="1" outline="0" axis="axisRow" fieldPosition="0"/>
    </format>
    <format dxfId="964">
      <pivotArea dataOnly="0" labelOnly="1" outline="0" fieldPosition="0">
        <references count="1">
          <reference field="4294967294" count="3">
            <x v="0"/>
            <x v="1"/>
            <x v="2"/>
          </reference>
        </references>
      </pivotArea>
    </format>
    <format dxfId="963">
      <pivotArea type="all" dataOnly="0" outline="0" fieldPosition="0"/>
    </format>
    <format dxfId="962">
      <pivotArea type="all" dataOnly="0" outline="0" fieldPosition="0"/>
    </format>
    <format dxfId="96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2.xml><?xml version="1.0" encoding="utf-8"?>
<pivotTableDefinition xmlns="http://schemas.openxmlformats.org/spreadsheetml/2006/main" name="PivotTable30"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H95:H96" firstHeaderRow="1" firstDataRow="1" firstDataCol="0" rowPageCount="2" colPageCount="1"/>
  <pivotFields count="59">
    <pivotField showAll="0" defaultSubtotal="0"/>
    <pivotField axis="axisPage" multipleItemSelectionAllowed="1" showAll="0" defaultSubtotal="0">
      <items count="6">
        <item x="0"/>
        <item x="1"/>
        <item x="3"/>
        <item h="1" x="4"/>
        <item h="1"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1" hier="-1"/>
  </pageFields>
  <dataFields count="1">
    <dataField name="Sum of Units Proposed" fld="30" baseField="0" baseItem="0"/>
  </dataFields>
  <formats count="10">
    <format dxfId="986">
      <pivotArea type="all" dataOnly="0" outline="0" fieldPosition="0"/>
    </format>
    <format dxfId="985">
      <pivotArea type="all" dataOnly="0" outline="0" fieldPosition="0"/>
    </format>
    <format dxfId="984">
      <pivotArea type="all" dataOnly="0" outline="0" fieldPosition="0"/>
    </format>
    <format dxfId="983">
      <pivotArea type="all" dataOnly="0" outline="0" fieldPosition="0"/>
    </format>
    <format dxfId="982">
      <pivotArea type="all" dataOnly="0" outline="0" fieldPosition="0"/>
    </format>
    <format dxfId="981">
      <pivotArea type="all" dataOnly="0" outline="0" fieldPosition="0"/>
    </format>
    <format dxfId="980">
      <pivotArea type="all" dataOnly="0" outline="0" fieldPosition="0"/>
    </format>
    <format dxfId="979">
      <pivotArea type="all" dataOnly="0" outline="0" fieldPosition="0"/>
    </format>
    <format dxfId="978">
      <pivotArea type="all" dataOnly="0" outline="0" fieldPosition="0"/>
    </format>
    <format dxfId="97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3.xml><?xml version="1.0" encoding="utf-8"?>
<pivotTableDefinition xmlns="http://schemas.openxmlformats.org/spreadsheetml/2006/main" name="PivotTable5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E212:E213" firstHeaderRow="1" firstDataRow="1" firstDataCol="0" rowPageCount="3"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Page" multipleItemSelectionAllowed="1" showAll="0" defaultSubtotal="0">
      <items count="5">
        <item h="1" x="1"/>
        <item x="2"/>
        <item h="1" x="0"/>
        <item h="1" x="3"/>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3">
    <pageField fld="7" hier="-1"/>
    <pageField fld="1" hier="-1"/>
    <pageField fld="8" hier="-1"/>
  </pageFields>
  <dataFields count="1">
    <dataField name="Sum of Units Proposed" fld="30" baseField="0" baseItem="0"/>
  </dataFields>
  <formats count="10">
    <format dxfId="996">
      <pivotArea type="all" dataOnly="0" outline="0" fieldPosition="0"/>
    </format>
    <format dxfId="995">
      <pivotArea type="all" dataOnly="0" outline="0" fieldPosition="0"/>
    </format>
    <format dxfId="994">
      <pivotArea type="all" dataOnly="0" outline="0" fieldPosition="0"/>
    </format>
    <format dxfId="993">
      <pivotArea type="all" dataOnly="0" outline="0" fieldPosition="0"/>
    </format>
    <format dxfId="992">
      <pivotArea type="all" dataOnly="0" outline="0" fieldPosition="0"/>
    </format>
    <format dxfId="991">
      <pivotArea type="all" dataOnly="0" outline="0" fieldPosition="0"/>
    </format>
    <format dxfId="990">
      <pivotArea type="all" dataOnly="0" outline="0" fieldPosition="0"/>
    </format>
    <format dxfId="989">
      <pivotArea type="all" dataOnly="0" outline="0" fieldPosition="0"/>
    </format>
    <format dxfId="988">
      <pivotArea type="all" dataOnly="0" outline="0" fieldPosition="0"/>
    </format>
    <format dxfId="98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4.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K192:K193" firstHeaderRow="1" firstDataRow="1" firstDataCol="0" rowPageCount="2" colPageCount="1"/>
  <pivotFields count="5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h="1" x="4"/>
      </items>
    </pivotField>
    <pivotField axis="axisPage" multipleItemSelectionAllowed="1" showAll="0" defaultSubtotal="0">
      <items count="5">
        <item h="1" x="3"/>
        <item h="1" x="1"/>
        <item h="1" x="2"/>
        <item x="0"/>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Items count="1">
    <i/>
  </colItems>
  <pageFields count="2">
    <pageField fld="7" hier="-1"/>
    <pageField fld="8" hier="-1"/>
  </pageFields>
  <dataFields count="1">
    <dataField name="Sum of Net Dwellings" fld="39" baseField="0" baseItem="0"/>
  </dataFields>
  <formats count="10">
    <format dxfId="1006">
      <pivotArea type="all" dataOnly="0" outline="0" fieldPosition="0"/>
    </format>
    <format dxfId="1005">
      <pivotArea type="all" dataOnly="0" outline="0" fieldPosition="0"/>
    </format>
    <format dxfId="1004">
      <pivotArea type="all" dataOnly="0" outline="0" fieldPosition="0"/>
    </format>
    <format dxfId="1003">
      <pivotArea type="all" dataOnly="0" outline="0" fieldPosition="0"/>
    </format>
    <format dxfId="1002">
      <pivotArea type="all" dataOnly="0" outline="0" fieldPosition="0"/>
    </format>
    <format dxfId="1001">
      <pivotArea type="all" dataOnly="0" outline="0" fieldPosition="0"/>
    </format>
    <format dxfId="1000">
      <pivotArea type="all" dataOnly="0" outline="0" fieldPosition="0"/>
    </format>
    <format dxfId="999">
      <pivotArea type="all" dataOnly="0" outline="0" fieldPosition="0"/>
    </format>
    <format dxfId="998">
      <pivotArea type="all" dataOnly="0" outline="0" fieldPosition="0"/>
    </format>
    <format dxfId="99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5.xml><?xml version="1.0" encoding="utf-8"?>
<pivotTableDefinition xmlns="http://schemas.openxmlformats.org/spreadsheetml/2006/main" name="PivotTable76" cacheId="2"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B375:J379" firstHeaderRow="0" firstDataRow="1" firstDataCol="1" rowPageCount="2" colPageCount="1"/>
  <pivotFields count="59">
    <pivotField showAll="0" defaultSubtotal="0"/>
    <pivotField axis="axisPage" multipleItemSelectionAllowed="1" showAll="0" defaultSubtotal="0">
      <items count="6">
        <item h="1" x="0"/>
        <item h="1" x="1"/>
        <item h="1" x="3"/>
        <item x="4"/>
        <item x="2"/>
        <item h="1" x="5"/>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3"/>
        <item h="1" x="4"/>
      </items>
    </pivotField>
    <pivotField axis="axisRow" multipleItemSelectionAllowed="1" showAll="0" defaultSubtotal="0">
      <items count="5">
        <item x="1"/>
        <item x="2"/>
        <item x="0"/>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4">
    <i>
      <x/>
    </i>
    <i>
      <x v="1"/>
    </i>
    <i>
      <x v="2"/>
    </i>
    <i t="grand">
      <x/>
    </i>
  </rowItems>
  <colFields count="1">
    <field x="-2"/>
  </colFields>
  <colItems count="8">
    <i>
      <x/>
    </i>
    <i i="1">
      <x v="1"/>
    </i>
    <i i="2">
      <x v="2"/>
    </i>
    <i i="3">
      <x v="3"/>
    </i>
    <i i="4">
      <x v="4"/>
    </i>
    <i i="5">
      <x v="5"/>
    </i>
    <i i="6">
      <x v="6"/>
    </i>
    <i i="7">
      <x v="7"/>
    </i>
  </colItems>
  <pageFields count="2">
    <pageField fld="7" hier="-1"/>
    <pageField fld="1" hier="-1"/>
  </pageFields>
  <dataFields count="8">
    <dataField name="Sum of 0 bed net" fld="31" baseField="0" baseItem="0"/>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10">
    <format dxfId="1016">
      <pivotArea type="all" dataOnly="0" outline="0" fieldPosition="0"/>
    </format>
    <format dxfId="1015">
      <pivotArea type="all" dataOnly="0" outline="0" fieldPosition="0"/>
    </format>
    <format dxfId="1014">
      <pivotArea type="all" dataOnly="0" outline="0" fieldPosition="0"/>
    </format>
    <format dxfId="1013">
      <pivotArea type="all" dataOnly="0" outline="0" fieldPosition="0"/>
    </format>
    <format dxfId="1012">
      <pivotArea type="all" dataOnly="0" outline="0" fieldPosition="0"/>
    </format>
    <format dxfId="1011">
      <pivotArea type="all" dataOnly="0" outline="0" fieldPosition="0"/>
    </format>
    <format dxfId="1010">
      <pivotArea type="all" dataOnly="0" outline="0" fieldPosition="0"/>
    </format>
    <format dxfId="1009">
      <pivotArea type="all" dataOnly="0" outline="0" fieldPosition="0"/>
    </format>
    <format dxfId="1008">
      <pivotArea type="all" dataOnly="0" outline="0" fieldPosition="0"/>
    </format>
    <format dxfId="100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95" Type="http://schemas.openxmlformats.org/officeDocument/2006/relationships/pivotTable" Target="../pivotTables/pivotTable95.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rinterSettings" Target="../printerSettings/printerSettings4.bin"/><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pageSetUpPr autoPageBreaks="0"/>
  </sheetPr>
  <dimension ref="A1:AM401"/>
  <sheetViews>
    <sheetView tabSelected="1" zoomScaleNormal="100" zoomScaleSheetLayoutView="100" zoomScalePageLayoutView="60" workbookViewId="0">
      <selection activeCell="B2" sqref="B2:R3"/>
    </sheetView>
  </sheetViews>
  <sheetFormatPr defaultRowHeight="12.75" x14ac:dyDescent="0.2"/>
  <cols>
    <col min="1" max="5" width="9.140625" style="5"/>
    <col min="6" max="6" width="9.42578125" style="5" customWidth="1"/>
    <col min="7" max="7" width="9.140625" style="5"/>
    <col min="8" max="8" width="9.140625" style="5" customWidth="1"/>
    <col min="9" max="11" width="9.140625" style="5"/>
    <col min="12" max="12" width="9.140625" style="5" customWidth="1"/>
    <col min="13" max="16384" width="9.140625" style="5"/>
  </cols>
  <sheetData>
    <row r="1" spans="1:31" x14ac:dyDescent="0.2">
      <c r="A1" s="1"/>
      <c r="B1" s="2"/>
      <c r="C1" s="3"/>
      <c r="D1" s="3"/>
      <c r="E1" s="3"/>
      <c r="F1" s="3"/>
      <c r="G1" s="3"/>
      <c r="H1" s="3"/>
      <c r="I1" s="3"/>
      <c r="J1" s="3"/>
      <c r="K1" s="3"/>
      <c r="L1" s="3"/>
      <c r="M1" s="3"/>
      <c r="N1" s="3"/>
      <c r="O1" s="3"/>
      <c r="P1" s="3"/>
      <c r="Q1" s="3"/>
      <c r="R1" s="3"/>
      <c r="S1" s="1"/>
      <c r="T1" s="4"/>
      <c r="U1" s="4"/>
      <c r="V1" s="4"/>
      <c r="W1" s="4"/>
      <c r="X1" s="4"/>
      <c r="Y1" s="4"/>
      <c r="Z1" s="4"/>
      <c r="AA1" s="4"/>
      <c r="AB1" s="4"/>
      <c r="AC1" s="4"/>
      <c r="AD1" s="4"/>
    </row>
    <row r="2" spans="1:31" ht="50.1" customHeight="1" x14ac:dyDescent="0.2">
      <c r="A2" s="4"/>
      <c r="B2" s="432" t="s">
        <v>1389</v>
      </c>
      <c r="C2" s="433"/>
      <c r="D2" s="433"/>
      <c r="E2" s="433"/>
      <c r="F2" s="433"/>
      <c r="G2" s="433"/>
      <c r="H2" s="433"/>
      <c r="I2" s="433"/>
      <c r="J2" s="433"/>
      <c r="K2" s="433"/>
      <c r="L2" s="433"/>
      <c r="M2" s="433"/>
      <c r="N2" s="433"/>
      <c r="O2" s="433"/>
      <c r="P2" s="433"/>
      <c r="Q2" s="433"/>
      <c r="R2" s="434"/>
      <c r="S2" s="1"/>
      <c r="T2" s="4"/>
      <c r="U2" s="4"/>
      <c r="V2" s="4"/>
      <c r="W2" s="4"/>
      <c r="X2" s="4"/>
      <c r="Y2" s="4"/>
      <c r="Z2" s="4"/>
      <c r="AA2" s="4"/>
      <c r="AB2" s="4"/>
      <c r="AC2" s="4"/>
      <c r="AD2" s="4"/>
    </row>
    <row r="3" spans="1:31" ht="20.25" customHeight="1" x14ac:dyDescent="0.2">
      <c r="A3" s="4"/>
      <c r="B3" s="435"/>
      <c r="C3" s="436"/>
      <c r="D3" s="436"/>
      <c r="E3" s="436"/>
      <c r="F3" s="436"/>
      <c r="G3" s="436"/>
      <c r="H3" s="436"/>
      <c r="I3" s="436"/>
      <c r="J3" s="436"/>
      <c r="K3" s="436"/>
      <c r="L3" s="436"/>
      <c r="M3" s="436"/>
      <c r="N3" s="436"/>
      <c r="O3" s="436"/>
      <c r="P3" s="436"/>
      <c r="Q3" s="436"/>
      <c r="R3" s="437"/>
      <c r="S3" s="1"/>
      <c r="T3" s="4"/>
      <c r="U3" s="4"/>
      <c r="V3" s="4"/>
      <c r="W3" s="4"/>
      <c r="X3" s="4"/>
      <c r="Y3" s="4"/>
      <c r="Z3" s="4"/>
      <c r="AA3" s="4"/>
      <c r="AB3" s="4"/>
      <c r="AC3" s="4"/>
      <c r="AD3" s="4"/>
    </row>
    <row r="4" spans="1:31" x14ac:dyDescent="0.2">
      <c r="A4" s="4"/>
      <c r="B4" s="6"/>
      <c r="C4" s="7"/>
      <c r="D4" s="7"/>
      <c r="E4" s="7"/>
      <c r="F4" s="7"/>
      <c r="G4" s="7"/>
      <c r="H4" s="7"/>
      <c r="I4" s="7"/>
      <c r="J4" s="7"/>
      <c r="K4" s="7"/>
      <c r="L4" s="7"/>
      <c r="M4" s="7"/>
      <c r="N4" s="7"/>
      <c r="O4" s="7"/>
      <c r="P4" s="7"/>
      <c r="Q4" s="7"/>
      <c r="R4" s="8"/>
      <c r="S4" s="1"/>
      <c r="T4" s="4"/>
      <c r="U4" s="4"/>
      <c r="V4" s="4"/>
      <c r="W4" s="4"/>
      <c r="X4" s="4"/>
      <c r="Y4" s="4"/>
      <c r="Z4" s="4"/>
      <c r="AA4" s="4"/>
      <c r="AB4" s="4"/>
      <c r="AC4" s="4"/>
      <c r="AD4" s="4"/>
    </row>
    <row r="5" spans="1:31" x14ac:dyDescent="0.2">
      <c r="A5" s="4"/>
      <c r="B5" s="9" t="s">
        <v>1172</v>
      </c>
      <c r="C5" s="10" t="s">
        <v>1173</v>
      </c>
      <c r="D5" s="11"/>
      <c r="E5" s="11"/>
      <c r="F5" s="11"/>
      <c r="G5" s="11"/>
      <c r="H5" s="11"/>
      <c r="I5" s="11"/>
      <c r="J5" s="11"/>
      <c r="K5" s="11"/>
      <c r="L5" s="11"/>
      <c r="M5" s="11"/>
      <c r="N5" s="12"/>
      <c r="O5" s="12"/>
      <c r="P5" s="12"/>
      <c r="Q5" s="12"/>
      <c r="R5" s="13"/>
      <c r="S5" s="1"/>
      <c r="T5" s="4"/>
      <c r="U5" s="4"/>
      <c r="V5" s="4"/>
      <c r="W5" s="4"/>
      <c r="X5" s="4"/>
      <c r="Y5" s="4"/>
      <c r="Z5" s="4"/>
      <c r="AA5" s="4"/>
      <c r="AB5" s="4"/>
      <c r="AC5" s="4"/>
      <c r="AD5" s="4"/>
    </row>
    <row r="6" spans="1:31" ht="22.5" customHeight="1" x14ac:dyDescent="0.2">
      <c r="A6" s="4"/>
      <c r="B6" s="388" t="s">
        <v>1174</v>
      </c>
      <c r="C6" s="430"/>
      <c r="D6" s="430"/>
      <c r="E6" s="431" t="s">
        <v>1175</v>
      </c>
      <c r="F6" s="352" t="s">
        <v>1394</v>
      </c>
      <c r="G6" s="353"/>
      <c r="H6" s="353"/>
      <c r="I6" s="353"/>
      <c r="J6" s="353"/>
      <c r="K6" s="353"/>
      <c r="L6" s="354"/>
      <c r="M6" s="431" t="s">
        <v>1176</v>
      </c>
      <c r="N6" s="431" t="s">
        <v>1177</v>
      </c>
      <c r="O6" s="12"/>
      <c r="P6" s="12"/>
      <c r="Q6" s="12"/>
      <c r="R6" s="13"/>
      <c r="S6" s="12"/>
      <c r="T6" s="1"/>
      <c r="U6" s="4"/>
      <c r="V6" s="4"/>
      <c r="W6" s="4"/>
      <c r="X6" s="4"/>
      <c r="Y6" s="4"/>
      <c r="Z6" s="4"/>
      <c r="AA6" s="4"/>
      <c r="AB6" s="4"/>
      <c r="AC6" s="4"/>
      <c r="AD6" s="4"/>
      <c r="AE6" s="4"/>
    </row>
    <row r="7" spans="1:31" x14ac:dyDescent="0.2">
      <c r="A7" s="4"/>
      <c r="B7" s="388"/>
      <c r="C7" s="430"/>
      <c r="D7" s="430"/>
      <c r="E7" s="431"/>
      <c r="F7" s="293" t="s">
        <v>1178</v>
      </c>
      <c r="G7" s="293" t="s">
        <v>1179</v>
      </c>
      <c r="H7" s="293" t="s">
        <v>1180</v>
      </c>
      <c r="I7" s="293" t="s">
        <v>1181</v>
      </c>
      <c r="J7" s="293" t="s">
        <v>1182</v>
      </c>
      <c r="K7" s="293" t="s">
        <v>1183</v>
      </c>
      <c r="L7" s="293" t="s">
        <v>1390</v>
      </c>
      <c r="M7" s="431"/>
      <c r="N7" s="431"/>
      <c r="O7" s="12"/>
      <c r="P7" s="12"/>
      <c r="Q7" s="12"/>
      <c r="R7" s="13"/>
      <c r="S7" s="12"/>
      <c r="T7" s="1"/>
      <c r="U7" s="4"/>
      <c r="V7" s="4"/>
      <c r="W7" s="4"/>
      <c r="X7" s="4"/>
      <c r="Y7" s="4"/>
      <c r="Z7" s="4"/>
      <c r="AA7" s="4"/>
      <c r="AB7" s="4"/>
      <c r="AC7" s="4"/>
      <c r="AD7" s="4"/>
      <c r="AE7" s="4"/>
    </row>
    <row r="8" spans="1:31" x14ac:dyDescent="0.2">
      <c r="A8" s="4"/>
      <c r="B8" s="428" t="s">
        <v>1184</v>
      </c>
      <c r="C8" s="429"/>
      <c r="D8" s="429"/>
      <c r="E8" s="14">
        <v>2450</v>
      </c>
      <c r="F8" s="14">
        <v>208</v>
      </c>
      <c r="G8" s="15">
        <v>695</v>
      </c>
      <c r="H8" s="16">
        <v>235</v>
      </c>
      <c r="I8" s="14">
        <v>304</v>
      </c>
      <c r="J8" s="14">
        <v>491</v>
      </c>
      <c r="K8" s="14">
        <v>460</v>
      </c>
      <c r="L8" s="248">
        <f>GETPIVOTDATA("Net Dwellings",Pivots!$B$5)</f>
        <v>382</v>
      </c>
      <c r="M8" s="14">
        <f>SUM(F8:L8)</f>
        <v>2775</v>
      </c>
      <c r="N8" s="17">
        <f>M8/E8</f>
        <v>1.1326530612244898</v>
      </c>
      <c r="O8" s="12"/>
      <c r="P8" s="12"/>
      <c r="Q8" s="12"/>
      <c r="R8" s="13"/>
      <c r="S8" s="12"/>
      <c r="T8" s="1"/>
      <c r="U8" s="4"/>
      <c r="V8" s="4"/>
      <c r="W8" s="4"/>
      <c r="X8" s="4"/>
      <c r="Y8" s="4"/>
      <c r="Z8" s="4"/>
      <c r="AA8" s="4"/>
      <c r="AB8" s="4"/>
      <c r="AC8" s="4"/>
      <c r="AD8" s="4"/>
      <c r="AE8" s="4"/>
    </row>
    <row r="9" spans="1:31" ht="12.75" customHeight="1" x14ac:dyDescent="0.2">
      <c r="A9" s="4"/>
      <c r="B9" s="201"/>
      <c r="C9" s="202"/>
      <c r="D9" s="202"/>
      <c r="E9" s="203"/>
      <c r="F9" s="203"/>
      <c r="G9" s="204"/>
      <c r="H9" s="98"/>
      <c r="I9" s="203"/>
      <c r="J9" s="203"/>
      <c r="K9" s="203"/>
      <c r="L9" s="203"/>
      <c r="M9" s="203"/>
      <c r="N9" s="205"/>
      <c r="O9" s="12"/>
      <c r="P9" s="12"/>
      <c r="Q9" s="12"/>
      <c r="R9" s="13"/>
      <c r="S9" s="12"/>
      <c r="T9" s="1"/>
      <c r="U9" s="4"/>
      <c r="V9" s="4"/>
      <c r="W9" s="4"/>
      <c r="X9" s="4"/>
      <c r="Y9" s="4"/>
      <c r="Z9" s="4"/>
      <c r="AA9" s="4"/>
      <c r="AB9" s="4"/>
      <c r="AC9" s="4"/>
      <c r="AD9" s="4"/>
      <c r="AE9" s="4"/>
    </row>
    <row r="10" spans="1:31" ht="12.75" customHeight="1" x14ac:dyDescent="0.2">
      <c r="A10" s="4"/>
      <c r="B10" s="18"/>
      <c r="C10" s="12"/>
      <c r="D10" s="12"/>
      <c r="E10" s="12"/>
      <c r="F10" s="12"/>
      <c r="G10" s="12"/>
      <c r="H10" s="12"/>
      <c r="I10" s="12"/>
      <c r="J10" s="12"/>
      <c r="K10" s="12"/>
      <c r="L10" s="12"/>
      <c r="M10" s="12"/>
      <c r="N10" s="12"/>
      <c r="O10" s="12"/>
      <c r="P10" s="12"/>
      <c r="Q10" s="12"/>
      <c r="R10" s="13"/>
      <c r="S10" s="1"/>
      <c r="T10" s="4"/>
      <c r="U10" s="4"/>
      <c r="V10" s="4"/>
      <c r="W10" s="4"/>
      <c r="X10" s="4"/>
      <c r="Y10" s="4"/>
      <c r="Z10" s="4"/>
      <c r="AA10" s="4"/>
      <c r="AB10" s="4"/>
      <c r="AC10" s="4"/>
      <c r="AD10" s="4"/>
    </row>
    <row r="11" spans="1:31" x14ac:dyDescent="0.2">
      <c r="A11" s="4"/>
      <c r="B11" s="9" t="s">
        <v>1185</v>
      </c>
      <c r="C11" s="10" t="s">
        <v>1186</v>
      </c>
      <c r="D11" s="11"/>
      <c r="E11" s="11"/>
      <c r="F11" s="11"/>
      <c r="G11" s="11"/>
      <c r="H11" s="11"/>
      <c r="I11" s="11"/>
      <c r="J11" s="12"/>
      <c r="K11" s="12"/>
      <c r="L11" s="12"/>
      <c r="M11" s="12"/>
      <c r="N11" s="12"/>
      <c r="O11" s="12"/>
      <c r="P11" s="12"/>
      <c r="Q11" s="12"/>
      <c r="R11" s="13"/>
      <c r="S11" s="1"/>
      <c r="T11" s="4"/>
      <c r="U11" s="4"/>
      <c r="V11" s="4"/>
      <c r="W11" s="4"/>
      <c r="X11" s="4"/>
      <c r="Y11" s="4"/>
      <c r="Z11" s="4"/>
      <c r="AA11" s="4"/>
      <c r="AB11" s="4"/>
      <c r="AC11" s="4"/>
      <c r="AD11" s="4"/>
    </row>
    <row r="12" spans="1:31" ht="21.95" customHeight="1" x14ac:dyDescent="0.2">
      <c r="A12" s="4"/>
      <c r="B12" s="388" t="s">
        <v>1174</v>
      </c>
      <c r="C12" s="430"/>
      <c r="D12" s="430"/>
      <c r="E12" s="431" t="s">
        <v>1175</v>
      </c>
      <c r="F12" s="352" t="s">
        <v>1442</v>
      </c>
      <c r="G12" s="353"/>
      <c r="H12" s="354"/>
      <c r="I12" s="431" t="s">
        <v>1176</v>
      </c>
      <c r="J12" s="431" t="s">
        <v>1177</v>
      </c>
      <c r="K12" s="12"/>
      <c r="L12" s="12"/>
      <c r="M12" s="12"/>
      <c r="N12" s="12"/>
      <c r="O12" s="12"/>
      <c r="P12" s="12"/>
      <c r="Q12" s="12"/>
      <c r="R12" s="13"/>
      <c r="S12" s="1"/>
      <c r="T12" s="4"/>
      <c r="U12" s="4"/>
      <c r="V12" s="4"/>
      <c r="W12" s="4"/>
      <c r="X12" s="4"/>
      <c r="Y12" s="4"/>
      <c r="Z12" s="4"/>
      <c r="AA12" s="4"/>
      <c r="AB12" s="4"/>
      <c r="AC12" s="4"/>
      <c r="AD12" s="4"/>
    </row>
    <row r="13" spans="1:31" x14ac:dyDescent="0.2">
      <c r="A13" s="4"/>
      <c r="B13" s="388"/>
      <c r="C13" s="430"/>
      <c r="D13" s="430"/>
      <c r="E13" s="431"/>
      <c r="F13" s="19" t="s">
        <v>1182</v>
      </c>
      <c r="G13" s="19" t="s">
        <v>1183</v>
      </c>
      <c r="H13" s="293" t="s">
        <v>1390</v>
      </c>
      <c r="I13" s="431"/>
      <c r="J13" s="431"/>
      <c r="K13" s="12"/>
      <c r="L13" s="12"/>
      <c r="M13" s="12"/>
      <c r="N13" s="12"/>
      <c r="O13" s="12"/>
      <c r="P13" s="12"/>
      <c r="Q13" s="12"/>
      <c r="R13" s="13"/>
      <c r="S13" s="1"/>
      <c r="T13" s="4"/>
      <c r="U13" s="1"/>
      <c r="V13" s="1"/>
      <c r="W13" s="4"/>
      <c r="X13" s="4"/>
      <c r="Y13" s="4"/>
      <c r="Z13" s="4"/>
      <c r="AA13" s="4"/>
      <c r="AB13" s="4"/>
      <c r="AC13" s="4"/>
      <c r="AD13" s="4"/>
    </row>
    <row r="14" spans="1:31" x14ac:dyDescent="0.2">
      <c r="A14" s="4"/>
      <c r="B14" s="428" t="s">
        <v>1184</v>
      </c>
      <c r="C14" s="429"/>
      <c r="D14" s="429"/>
      <c r="E14" s="14">
        <v>3150</v>
      </c>
      <c r="F14" s="14">
        <v>491</v>
      </c>
      <c r="G14" s="14">
        <v>460</v>
      </c>
      <c r="H14" s="248">
        <f>GETPIVOTDATA("Net Dwellings",Pivots!$B$5)</f>
        <v>382</v>
      </c>
      <c r="I14" s="14">
        <f>SUM(F14:H14)</f>
        <v>1333</v>
      </c>
      <c r="J14" s="17">
        <f>I14/E14</f>
        <v>0.42317460317460315</v>
      </c>
      <c r="K14" s="12"/>
      <c r="L14" s="12"/>
      <c r="M14" s="12"/>
      <c r="N14" s="12"/>
      <c r="O14" s="12"/>
      <c r="P14" s="12"/>
      <c r="Q14" s="12"/>
      <c r="R14" s="13"/>
      <c r="S14" s="1"/>
      <c r="T14" s="4"/>
      <c r="U14" s="12"/>
      <c r="V14" s="1"/>
      <c r="W14" s="4"/>
      <c r="X14" s="4"/>
      <c r="Y14" s="4"/>
      <c r="Z14" s="4"/>
      <c r="AA14" s="4"/>
      <c r="AB14" s="4"/>
      <c r="AC14" s="4"/>
      <c r="AD14" s="4"/>
    </row>
    <row r="15" spans="1:31" ht="22.5" customHeight="1" x14ac:dyDescent="0.2">
      <c r="A15" s="4"/>
      <c r="B15" s="20"/>
      <c r="C15" s="21"/>
      <c r="D15" s="12"/>
      <c r="E15" s="12"/>
      <c r="F15" s="12"/>
      <c r="G15" s="12"/>
      <c r="H15" s="12"/>
      <c r="I15" s="12"/>
      <c r="J15" s="12"/>
      <c r="K15" s="12"/>
      <c r="L15" s="12"/>
      <c r="M15" s="12"/>
      <c r="N15" s="12"/>
      <c r="O15" s="12"/>
      <c r="P15" s="12"/>
      <c r="Q15" s="12"/>
      <c r="R15" s="13"/>
      <c r="S15" s="1"/>
      <c r="T15" s="4"/>
      <c r="U15" s="1"/>
      <c r="V15" s="1"/>
      <c r="W15" s="4"/>
      <c r="X15" s="4"/>
      <c r="Y15" s="4"/>
      <c r="Z15" s="4"/>
      <c r="AA15" s="4"/>
      <c r="AB15" s="4"/>
      <c r="AC15" s="4"/>
      <c r="AD15" s="4"/>
    </row>
    <row r="16" spans="1:31" x14ac:dyDescent="0.2">
      <c r="A16" s="4"/>
      <c r="B16" s="9" t="s">
        <v>1187</v>
      </c>
      <c r="C16" s="10" t="s">
        <v>1188</v>
      </c>
      <c r="D16" s="11"/>
      <c r="E16" s="11"/>
      <c r="F16" s="11"/>
      <c r="G16" s="11"/>
      <c r="H16" s="11"/>
      <c r="I16" s="11"/>
      <c r="J16" s="11"/>
      <c r="K16" s="11"/>
      <c r="L16" s="11"/>
      <c r="M16" s="22"/>
      <c r="N16" s="22"/>
      <c r="O16" s="12"/>
      <c r="P16" s="12"/>
      <c r="Q16" s="12"/>
      <c r="R16" s="13"/>
      <c r="S16" s="1"/>
      <c r="T16" s="4"/>
      <c r="U16" s="4"/>
      <c r="V16" s="4"/>
      <c r="W16" s="4"/>
      <c r="X16" s="4"/>
      <c r="Y16" s="4"/>
      <c r="Z16" s="4"/>
      <c r="AA16" s="4"/>
      <c r="AB16" s="4"/>
      <c r="AC16" s="4"/>
      <c r="AD16" s="4"/>
    </row>
    <row r="17" spans="1:30" x14ac:dyDescent="0.2">
      <c r="A17" s="4"/>
      <c r="B17" s="438"/>
      <c r="C17" s="439"/>
      <c r="D17" s="439"/>
      <c r="E17" s="439"/>
      <c r="F17" s="439"/>
      <c r="G17" s="439"/>
      <c r="H17" s="439"/>
      <c r="I17" s="439"/>
      <c r="J17" s="439"/>
      <c r="K17" s="439"/>
      <c r="L17" s="439"/>
      <c r="M17" s="22"/>
      <c r="N17" s="12"/>
      <c r="O17" s="12"/>
      <c r="P17" s="12"/>
      <c r="Q17" s="12"/>
      <c r="R17" s="13"/>
      <c r="S17" s="1"/>
      <c r="T17" s="4"/>
      <c r="U17" s="4"/>
      <c r="V17" s="4"/>
      <c r="W17" s="4"/>
      <c r="X17" s="4"/>
      <c r="Y17" s="4"/>
      <c r="Z17" s="4"/>
      <c r="AA17" s="4"/>
      <c r="AB17" s="4"/>
      <c r="AC17" s="4"/>
      <c r="AD17" s="4"/>
    </row>
    <row r="18" spans="1:30" ht="12.75" customHeight="1" x14ac:dyDescent="0.2">
      <c r="A18" s="4"/>
      <c r="B18" s="23" t="s">
        <v>1189</v>
      </c>
      <c r="C18" s="423" t="s">
        <v>1190</v>
      </c>
      <c r="D18" s="423"/>
      <c r="E18" s="423"/>
      <c r="F18" s="423"/>
      <c r="G18" s="423"/>
      <c r="H18" s="423"/>
      <c r="I18" s="423"/>
      <c r="J18" s="423"/>
      <c r="K18" s="423"/>
      <c r="L18" s="243">
        <v>3150</v>
      </c>
      <c r="M18" s="12"/>
      <c r="N18" s="12"/>
      <c r="O18" s="12"/>
      <c r="P18" s="12"/>
      <c r="Q18" s="12"/>
      <c r="R18" s="13"/>
      <c r="S18" s="1"/>
      <c r="T18" s="4"/>
      <c r="U18" s="4"/>
      <c r="V18" s="4"/>
      <c r="W18" s="4"/>
      <c r="X18" s="4"/>
      <c r="Y18" s="4"/>
      <c r="Z18" s="4"/>
      <c r="AA18" s="4"/>
      <c r="AB18" s="4"/>
      <c r="AC18" s="4"/>
      <c r="AD18" s="4"/>
    </row>
    <row r="19" spans="1:30" ht="12.75" customHeight="1" x14ac:dyDescent="0.2">
      <c r="A19" s="4"/>
      <c r="B19" s="23" t="s">
        <v>1191</v>
      </c>
      <c r="C19" s="423" t="s">
        <v>1395</v>
      </c>
      <c r="D19" s="423"/>
      <c r="E19" s="423"/>
      <c r="F19" s="423"/>
      <c r="G19" s="423"/>
      <c r="H19" s="423"/>
      <c r="I19" s="423"/>
      <c r="J19" s="423"/>
      <c r="K19" s="423"/>
      <c r="L19" s="243">
        <f>J8+K8+L8</f>
        <v>1333</v>
      </c>
      <c r="M19" s="12"/>
      <c r="N19" s="12"/>
      <c r="O19" s="12"/>
      <c r="P19" s="12"/>
      <c r="Q19" s="12"/>
      <c r="R19" s="13"/>
      <c r="S19" s="1"/>
      <c r="T19" s="4"/>
      <c r="U19" s="4"/>
      <c r="V19" s="4"/>
      <c r="W19" s="4"/>
      <c r="X19" s="4"/>
      <c r="Y19" s="4"/>
      <c r="Z19" s="4"/>
      <c r="AA19" s="4"/>
      <c r="AB19" s="4"/>
      <c r="AC19" s="4"/>
      <c r="AD19" s="4"/>
    </row>
    <row r="20" spans="1:30" x14ac:dyDescent="0.2">
      <c r="A20" s="4"/>
      <c r="B20" s="23" t="s">
        <v>1192</v>
      </c>
      <c r="C20" s="423" t="s">
        <v>1396</v>
      </c>
      <c r="D20" s="423"/>
      <c r="E20" s="423"/>
      <c r="F20" s="423"/>
      <c r="G20" s="423"/>
      <c r="H20" s="423"/>
      <c r="I20" s="423"/>
      <c r="J20" s="424" t="s">
        <v>1193</v>
      </c>
      <c r="K20" s="424"/>
      <c r="L20" s="243">
        <f>L18-L19</f>
        <v>1817</v>
      </c>
      <c r="M20" s="12"/>
      <c r="N20" s="12"/>
      <c r="O20" s="12"/>
      <c r="P20" s="12"/>
      <c r="Q20" s="12"/>
      <c r="R20" s="13"/>
      <c r="S20" s="1"/>
      <c r="T20" s="4"/>
      <c r="U20" s="4"/>
      <c r="V20" s="4"/>
      <c r="W20" s="4"/>
      <c r="X20" s="4"/>
      <c r="Y20" s="4"/>
      <c r="Z20" s="4"/>
      <c r="AA20" s="4"/>
      <c r="AB20" s="4"/>
      <c r="AC20" s="4"/>
      <c r="AD20" s="4"/>
    </row>
    <row r="21" spans="1:30" ht="12.75" customHeight="1" x14ac:dyDescent="0.2">
      <c r="A21" s="4"/>
      <c r="B21" s="23" t="s">
        <v>1194</v>
      </c>
      <c r="C21" s="423" t="s">
        <v>1195</v>
      </c>
      <c r="D21" s="423"/>
      <c r="E21" s="423"/>
      <c r="F21" s="423"/>
      <c r="G21" s="423"/>
      <c r="H21" s="423"/>
      <c r="I21" s="423"/>
      <c r="J21" s="427" t="s">
        <v>1397</v>
      </c>
      <c r="K21" s="427"/>
      <c r="L21" s="244">
        <f>L20/7</f>
        <v>259.57142857142856</v>
      </c>
      <c r="M21" s="12"/>
      <c r="N21" s="12"/>
      <c r="O21" s="12"/>
      <c r="P21" s="12"/>
      <c r="Q21" s="12"/>
      <c r="R21" s="13"/>
      <c r="S21" s="1"/>
      <c r="T21" s="4"/>
      <c r="U21" s="4"/>
      <c r="V21" s="4"/>
      <c r="W21" s="4"/>
      <c r="X21" s="4"/>
      <c r="Y21" s="4"/>
      <c r="Z21" s="4"/>
      <c r="AA21" s="4"/>
      <c r="AB21" s="4"/>
      <c r="AC21" s="4"/>
      <c r="AD21" s="4"/>
    </row>
    <row r="22" spans="1:30" ht="12.75" customHeight="1" x14ac:dyDescent="0.2">
      <c r="A22" s="4"/>
      <c r="B22" s="23" t="s">
        <v>1196</v>
      </c>
      <c r="C22" s="423" t="s">
        <v>1197</v>
      </c>
      <c r="D22" s="423"/>
      <c r="E22" s="423"/>
      <c r="F22" s="423"/>
      <c r="G22" s="423"/>
      <c r="H22" s="423"/>
      <c r="I22" s="423"/>
      <c r="J22" s="427" t="s">
        <v>1198</v>
      </c>
      <c r="K22" s="427"/>
      <c r="L22" s="244">
        <f>L21*5</f>
        <v>1297.8571428571427</v>
      </c>
      <c r="M22" s="12"/>
      <c r="N22" s="12"/>
      <c r="O22" s="12"/>
      <c r="P22" s="12"/>
      <c r="Q22" s="12"/>
      <c r="R22" s="13"/>
      <c r="S22" s="1"/>
      <c r="T22" s="4"/>
      <c r="U22" s="4"/>
      <c r="V22" s="4"/>
      <c r="W22" s="4"/>
      <c r="X22" s="4"/>
      <c r="Y22" s="4"/>
      <c r="Z22" s="4"/>
      <c r="AA22" s="4"/>
      <c r="AB22" s="4"/>
      <c r="AC22" s="4"/>
      <c r="AD22" s="4"/>
    </row>
    <row r="23" spans="1:30" ht="12.75" customHeight="1" x14ac:dyDescent="0.2">
      <c r="A23" s="4"/>
      <c r="B23" s="23" t="s">
        <v>1199</v>
      </c>
      <c r="C23" s="423" t="s">
        <v>1200</v>
      </c>
      <c r="D23" s="423"/>
      <c r="E23" s="423"/>
      <c r="F23" s="423"/>
      <c r="G23" s="423"/>
      <c r="H23" s="423"/>
      <c r="I23" s="423"/>
      <c r="J23" s="427" t="s">
        <v>1201</v>
      </c>
      <c r="K23" s="427"/>
      <c r="L23" s="245">
        <f>L22*0.05</f>
        <v>64.892857142857139</v>
      </c>
      <c r="M23" s="12"/>
      <c r="N23" s="12"/>
      <c r="O23" s="12"/>
      <c r="P23" s="12"/>
      <c r="Q23" s="12"/>
      <c r="R23" s="13"/>
      <c r="S23" s="1"/>
      <c r="T23" s="4"/>
      <c r="U23" s="4"/>
      <c r="V23" s="4"/>
      <c r="W23" s="4"/>
      <c r="X23" s="4"/>
      <c r="Y23" s="4"/>
      <c r="Z23" s="4"/>
      <c r="AA23" s="4"/>
      <c r="AB23" s="4"/>
      <c r="AC23" s="4"/>
      <c r="AD23" s="4"/>
    </row>
    <row r="24" spans="1:30" ht="12.75" customHeight="1" x14ac:dyDescent="0.2">
      <c r="A24" s="4"/>
      <c r="B24" s="23" t="s">
        <v>1202</v>
      </c>
      <c r="C24" s="423" t="s">
        <v>1203</v>
      </c>
      <c r="D24" s="423"/>
      <c r="E24" s="423"/>
      <c r="F24" s="423"/>
      <c r="G24" s="423"/>
      <c r="H24" s="423"/>
      <c r="I24" s="423"/>
      <c r="J24" s="424" t="s">
        <v>1204</v>
      </c>
      <c r="K24" s="424"/>
      <c r="L24" s="243">
        <f>L22+L23</f>
        <v>1362.7499999999998</v>
      </c>
      <c r="M24" s="12"/>
      <c r="N24" s="12"/>
      <c r="O24" s="12"/>
      <c r="P24" s="12"/>
      <c r="Q24" s="12"/>
      <c r="R24" s="13"/>
      <c r="S24" s="1"/>
      <c r="T24" s="4"/>
      <c r="U24" s="4"/>
      <c r="V24" s="4"/>
      <c r="W24" s="4"/>
      <c r="X24" s="4"/>
      <c r="Y24" s="4"/>
      <c r="Z24" s="4"/>
      <c r="AA24" s="4"/>
      <c r="AB24" s="4"/>
      <c r="AC24" s="4"/>
      <c r="AD24" s="4"/>
    </row>
    <row r="25" spans="1:30" ht="12.75" customHeight="1" x14ac:dyDescent="0.2">
      <c r="A25" s="4"/>
      <c r="B25" s="23" t="s">
        <v>1205</v>
      </c>
      <c r="C25" s="423" t="s">
        <v>1206</v>
      </c>
      <c r="D25" s="423"/>
      <c r="E25" s="423"/>
      <c r="F25" s="423"/>
      <c r="G25" s="423"/>
      <c r="H25" s="423"/>
      <c r="I25" s="423"/>
      <c r="J25" s="424"/>
      <c r="K25" s="424"/>
      <c r="L25" s="244">
        <f>H38</f>
        <v>1433.5</v>
      </c>
      <c r="M25" s="12"/>
      <c r="N25" s="12"/>
      <c r="O25" s="12"/>
      <c r="P25" s="12"/>
      <c r="Q25" s="12"/>
      <c r="R25" s="13"/>
      <c r="S25" s="1"/>
      <c r="T25" s="4"/>
      <c r="U25" s="4"/>
      <c r="V25" s="4"/>
      <c r="W25" s="4"/>
      <c r="X25" s="4"/>
      <c r="Y25" s="4"/>
      <c r="Z25" s="4"/>
      <c r="AA25" s="4"/>
      <c r="AB25" s="4"/>
      <c r="AC25" s="4"/>
      <c r="AD25" s="4"/>
    </row>
    <row r="26" spans="1:30" ht="12.75" customHeight="1" x14ac:dyDescent="0.2">
      <c r="A26" s="4"/>
      <c r="B26" s="23" t="s">
        <v>1207</v>
      </c>
      <c r="C26" s="423" t="s">
        <v>1208</v>
      </c>
      <c r="D26" s="423"/>
      <c r="E26" s="423"/>
      <c r="F26" s="423"/>
      <c r="G26" s="423"/>
      <c r="H26" s="423"/>
      <c r="I26" s="423"/>
      <c r="J26" s="424" t="s">
        <v>1209</v>
      </c>
      <c r="K26" s="424"/>
      <c r="L26" s="246">
        <f>L25/L22</f>
        <v>1.1045129334067145</v>
      </c>
      <c r="M26" s="12"/>
      <c r="N26" s="12"/>
      <c r="O26" s="12"/>
      <c r="P26" s="12"/>
      <c r="Q26" s="12"/>
      <c r="R26" s="13"/>
      <c r="S26" s="1"/>
      <c r="T26" s="4"/>
      <c r="U26" s="4"/>
      <c r="V26" s="4"/>
      <c r="W26" s="4"/>
      <c r="X26" s="4"/>
      <c r="Y26" s="4"/>
      <c r="Z26" s="4"/>
      <c r="AA26" s="4"/>
      <c r="AB26" s="4"/>
      <c r="AC26" s="4"/>
      <c r="AD26" s="4"/>
    </row>
    <row r="27" spans="1:30" ht="12.75" customHeight="1" x14ac:dyDescent="0.2">
      <c r="A27" s="4"/>
      <c r="B27" s="23" t="s">
        <v>1210</v>
      </c>
      <c r="C27" s="423" t="s">
        <v>1211</v>
      </c>
      <c r="D27" s="423"/>
      <c r="E27" s="423"/>
      <c r="F27" s="423"/>
      <c r="G27" s="423"/>
      <c r="H27" s="423"/>
      <c r="I27" s="423"/>
      <c r="J27" s="424" t="s">
        <v>1212</v>
      </c>
      <c r="K27" s="424"/>
      <c r="L27" s="247">
        <f>L25/L21</f>
        <v>5.5225646670335724</v>
      </c>
      <c r="M27" s="12"/>
      <c r="N27" s="12"/>
      <c r="O27" s="12"/>
      <c r="P27" s="12"/>
      <c r="Q27" s="12"/>
      <c r="R27" s="13"/>
      <c r="S27" s="1"/>
      <c r="T27" s="4"/>
      <c r="U27" s="4"/>
      <c r="V27" s="4"/>
      <c r="W27" s="4"/>
      <c r="X27" s="4"/>
      <c r="Y27" s="4"/>
      <c r="Z27" s="4"/>
      <c r="AA27" s="4"/>
      <c r="AB27" s="4"/>
      <c r="AC27" s="4"/>
      <c r="AD27" s="4"/>
    </row>
    <row r="28" spans="1:30" ht="12.75" customHeight="1" x14ac:dyDescent="0.2">
      <c r="A28" s="4"/>
      <c r="B28" s="24"/>
      <c r="C28" s="25"/>
      <c r="D28" s="25"/>
      <c r="E28" s="25"/>
      <c r="F28" s="25"/>
      <c r="G28" s="25"/>
      <c r="H28" s="25"/>
      <c r="I28" s="25"/>
      <c r="J28" s="26"/>
      <c r="K28" s="26"/>
      <c r="L28" s="27"/>
      <c r="M28" s="12"/>
      <c r="N28" s="12"/>
      <c r="O28" s="12"/>
      <c r="P28" s="12"/>
      <c r="Q28" s="12"/>
      <c r="R28" s="13"/>
      <c r="S28" s="1"/>
      <c r="T28" s="4"/>
      <c r="U28" s="4"/>
      <c r="V28" s="4"/>
      <c r="W28" s="4"/>
      <c r="X28" s="4"/>
      <c r="Y28" s="4"/>
      <c r="Z28" s="4"/>
      <c r="AA28" s="4"/>
      <c r="AB28" s="4"/>
      <c r="AC28" s="4"/>
      <c r="AD28" s="4"/>
    </row>
    <row r="29" spans="1:30" ht="12.75" customHeight="1" x14ac:dyDescent="0.2">
      <c r="A29" s="4"/>
      <c r="B29" s="24"/>
      <c r="C29" s="25"/>
      <c r="D29" s="25"/>
      <c r="E29" s="25"/>
      <c r="F29" s="25"/>
      <c r="G29" s="25"/>
      <c r="H29" s="25"/>
      <c r="I29" s="25"/>
      <c r="J29" s="26"/>
      <c r="K29" s="26"/>
      <c r="L29" s="27"/>
      <c r="M29" s="12"/>
      <c r="N29" s="12"/>
      <c r="O29" s="12"/>
      <c r="P29" s="12"/>
      <c r="Q29" s="12"/>
      <c r="R29" s="13"/>
      <c r="S29" s="1"/>
      <c r="T29" s="4"/>
      <c r="U29" s="4"/>
      <c r="V29" s="4"/>
      <c r="W29" s="4"/>
      <c r="X29" s="4"/>
      <c r="Y29" s="4"/>
      <c r="Z29" s="4"/>
      <c r="AA29" s="4"/>
      <c r="AB29" s="4"/>
      <c r="AC29" s="4"/>
      <c r="AD29" s="4"/>
    </row>
    <row r="30" spans="1:30" ht="12.75" customHeight="1" x14ac:dyDescent="0.2">
      <c r="A30" s="4"/>
      <c r="B30" s="9" t="s">
        <v>1213</v>
      </c>
      <c r="C30" s="10" t="s">
        <v>1206</v>
      </c>
      <c r="D30" s="25"/>
      <c r="E30" s="25"/>
      <c r="F30" s="25"/>
      <c r="G30" s="25"/>
      <c r="H30" s="25"/>
      <c r="I30" s="25"/>
      <c r="J30" s="26"/>
      <c r="K30" s="26"/>
      <c r="L30" s="27"/>
      <c r="M30" s="12"/>
      <c r="N30" s="12"/>
      <c r="O30" s="12"/>
      <c r="P30" s="12"/>
      <c r="Q30" s="12"/>
      <c r="R30" s="13"/>
      <c r="S30" s="1"/>
      <c r="T30" s="4"/>
      <c r="U30" s="4"/>
      <c r="V30" s="4"/>
      <c r="W30" s="4"/>
      <c r="X30" s="4"/>
      <c r="Y30" s="4"/>
      <c r="Z30" s="4"/>
      <c r="AA30" s="4"/>
      <c r="AB30" s="4"/>
      <c r="AC30" s="4"/>
      <c r="AD30" s="4"/>
    </row>
    <row r="31" spans="1:30" ht="21.95" customHeight="1" x14ac:dyDescent="0.2">
      <c r="A31" s="4"/>
      <c r="B31" s="425" t="s">
        <v>1214</v>
      </c>
      <c r="C31" s="426"/>
      <c r="D31" s="426"/>
      <c r="E31" s="426"/>
      <c r="F31" s="426"/>
      <c r="G31" s="426"/>
      <c r="H31" s="426" t="s">
        <v>1215</v>
      </c>
      <c r="I31" s="426"/>
      <c r="J31" s="12"/>
      <c r="K31" s="12"/>
      <c r="L31" s="12"/>
      <c r="M31" s="12"/>
      <c r="N31" s="12"/>
      <c r="O31" s="12"/>
      <c r="P31" s="12"/>
      <c r="Q31" s="12"/>
      <c r="R31" s="13"/>
      <c r="S31" s="1"/>
      <c r="T31" s="4"/>
      <c r="U31" s="4"/>
      <c r="V31" s="4"/>
      <c r="W31" s="4"/>
      <c r="X31" s="4"/>
      <c r="Y31" s="4"/>
      <c r="Z31" s="4"/>
      <c r="AA31" s="4"/>
      <c r="AB31" s="4"/>
      <c r="AC31" s="4"/>
      <c r="AD31" s="4"/>
    </row>
    <row r="32" spans="1:30" x14ac:dyDescent="0.2">
      <c r="A32" s="28"/>
      <c r="B32" s="415" t="s">
        <v>1216</v>
      </c>
      <c r="C32" s="416"/>
      <c r="D32" s="416"/>
      <c r="E32" s="416"/>
      <c r="F32" s="416"/>
      <c r="G32" s="416"/>
      <c r="H32" s="417">
        <f>Pivots!G14</f>
        <v>567.5</v>
      </c>
      <c r="I32" s="418"/>
      <c r="J32" s="12"/>
      <c r="K32" s="12"/>
      <c r="L32" s="12"/>
      <c r="M32" s="12"/>
      <c r="N32" s="12"/>
      <c r="O32" s="12"/>
      <c r="P32" s="12"/>
      <c r="Q32" s="12"/>
      <c r="R32" s="13"/>
      <c r="S32" s="29"/>
      <c r="T32" s="4"/>
      <c r="U32" s="4"/>
      <c r="V32" s="4"/>
      <c r="W32" s="4"/>
      <c r="X32" s="4"/>
      <c r="Y32" s="4"/>
      <c r="Z32" s="4"/>
      <c r="AA32" s="4"/>
      <c r="AB32" s="4"/>
      <c r="AC32" s="4"/>
      <c r="AD32" s="4"/>
    </row>
    <row r="33" spans="1:30" ht="12.75" customHeight="1" x14ac:dyDescent="0.2">
      <c r="A33" s="4"/>
      <c r="B33" s="415" t="s">
        <v>1217</v>
      </c>
      <c r="C33" s="416"/>
      <c r="D33" s="416"/>
      <c r="E33" s="416"/>
      <c r="F33" s="416"/>
      <c r="G33" s="416"/>
      <c r="H33" s="417">
        <f>Pivots!G22</f>
        <v>169.5</v>
      </c>
      <c r="I33" s="418"/>
      <c r="J33" s="12"/>
      <c r="K33" s="12"/>
      <c r="L33" s="12"/>
      <c r="M33" s="12"/>
      <c r="N33" s="12"/>
      <c r="O33" s="12"/>
      <c r="P33" s="12"/>
      <c r="Q33" s="12"/>
      <c r="R33" s="13"/>
      <c r="S33" s="1"/>
      <c r="T33" s="4"/>
      <c r="U33" s="4"/>
      <c r="V33" s="4"/>
      <c r="W33" s="4"/>
      <c r="X33" s="4"/>
      <c r="Y33" s="4"/>
      <c r="Z33" s="4"/>
      <c r="AA33" s="4"/>
      <c r="AB33" s="4"/>
      <c r="AC33" s="4"/>
      <c r="AD33" s="4"/>
    </row>
    <row r="34" spans="1:30" ht="12.6" customHeight="1" x14ac:dyDescent="0.2">
      <c r="A34" s="4"/>
      <c r="B34" s="415" t="s">
        <v>1218</v>
      </c>
      <c r="C34" s="416"/>
      <c r="D34" s="416"/>
      <c r="E34" s="416"/>
      <c r="F34" s="416"/>
      <c r="G34" s="416"/>
      <c r="H34" s="417">
        <f>Pivots!G30</f>
        <v>31.5</v>
      </c>
      <c r="I34" s="418"/>
      <c r="J34" s="12"/>
      <c r="K34" s="12"/>
      <c r="L34" s="12"/>
      <c r="M34" s="12"/>
      <c r="N34" s="12"/>
      <c r="O34" s="12"/>
      <c r="P34" s="12"/>
      <c r="Q34" s="12"/>
      <c r="R34" s="13"/>
      <c r="S34" s="1"/>
      <c r="T34" s="4"/>
      <c r="U34" s="4"/>
      <c r="V34" s="4"/>
      <c r="W34" s="4"/>
      <c r="X34" s="4"/>
      <c r="Y34" s="4"/>
      <c r="Z34" s="4"/>
      <c r="AA34" s="4"/>
      <c r="AB34" s="4"/>
      <c r="AC34" s="4"/>
      <c r="AD34" s="4"/>
    </row>
    <row r="35" spans="1:30" ht="12.6" customHeight="1" x14ac:dyDescent="0.2">
      <c r="A35" s="4"/>
      <c r="B35" s="415" t="s">
        <v>1219</v>
      </c>
      <c r="C35" s="416"/>
      <c r="D35" s="416"/>
      <c r="E35" s="416"/>
      <c r="F35" s="416"/>
      <c r="G35" s="416"/>
      <c r="H35" s="417">
        <f>Pivots!G38</f>
        <v>123</v>
      </c>
      <c r="I35" s="418"/>
      <c r="J35" s="12"/>
      <c r="K35" s="12"/>
      <c r="L35" s="12"/>
      <c r="M35" s="12"/>
      <c r="N35" s="12"/>
      <c r="O35" s="12"/>
      <c r="P35" s="12"/>
      <c r="Q35" s="12"/>
      <c r="R35" s="13"/>
      <c r="S35" s="1"/>
      <c r="T35" s="4"/>
      <c r="U35" s="4"/>
      <c r="V35" s="4"/>
      <c r="W35" s="4"/>
      <c r="X35" s="4"/>
      <c r="Y35" s="4"/>
      <c r="Z35" s="4"/>
      <c r="AA35" s="4"/>
      <c r="AB35" s="4"/>
      <c r="AC35" s="4"/>
      <c r="AD35" s="4"/>
    </row>
    <row r="36" spans="1:30" ht="12.6" customHeight="1" x14ac:dyDescent="0.2">
      <c r="A36" s="4"/>
      <c r="B36" s="415" t="s">
        <v>1220</v>
      </c>
      <c r="C36" s="416"/>
      <c r="D36" s="416"/>
      <c r="E36" s="416"/>
      <c r="F36" s="416"/>
      <c r="G36" s="416"/>
      <c r="H36" s="417">
        <f>Pivots!G47</f>
        <v>102</v>
      </c>
      <c r="I36" s="418"/>
      <c r="J36" s="12"/>
      <c r="K36" s="12"/>
      <c r="L36" s="12"/>
      <c r="M36" s="12"/>
      <c r="N36" s="12"/>
      <c r="O36" s="12"/>
      <c r="P36" s="12"/>
      <c r="Q36" s="12"/>
      <c r="R36" s="13"/>
      <c r="S36" s="1"/>
      <c r="T36" s="4"/>
      <c r="U36" s="4"/>
      <c r="V36" s="4"/>
      <c r="W36" s="4"/>
      <c r="X36" s="4"/>
      <c r="Y36" s="4"/>
      <c r="Z36" s="4"/>
      <c r="AA36" s="4"/>
      <c r="AB36" s="4"/>
      <c r="AC36" s="4"/>
      <c r="AD36" s="4"/>
    </row>
    <row r="37" spans="1:30" ht="12.6" customHeight="1" x14ac:dyDescent="0.2">
      <c r="A37" s="4"/>
      <c r="B37" s="415" t="s">
        <v>1605</v>
      </c>
      <c r="C37" s="416"/>
      <c r="D37" s="416"/>
      <c r="E37" s="416"/>
      <c r="F37" s="416"/>
      <c r="G37" s="416"/>
      <c r="H37" s="417">
        <f>Pivots!G56</f>
        <v>440</v>
      </c>
      <c r="I37" s="418"/>
      <c r="J37" s="30"/>
      <c r="K37" s="12"/>
      <c r="L37" s="12"/>
      <c r="M37" s="12"/>
      <c r="N37" s="12"/>
      <c r="O37" s="12"/>
      <c r="P37" s="12"/>
      <c r="Q37" s="12"/>
      <c r="R37" s="13"/>
      <c r="S37" s="1"/>
      <c r="T37" s="4"/>
      <c r="U37" s="4"/>
      <c r="V37" s="4"/>
      <c r="W37" s="4"/>
      <c r="X37" s="4"/>
      <c r="Y37" s="4"/>
      <c r="Z37" s="4"/>
      <c r="AA37" s="4"/>
      <c r="AB37" s="4"/>
      <c r="AC37" s="4"/>
      <c r="AD37" s="4"/>
    </row>
    <row r="38" spans="1:30" ht="12.6" customHeight="1" x14ac:dyDescent="0.2">
      <c r="A38" s="4"/>
      <c r="B38" s="419" t="s">
        <v>1221</v>
      </c>
      <c r="C38" s="420"/>
      <c r="D38" s="420"/>
      <c r="E38" s="420"/>
      <c r="F38" s="420"/>
      <c r="G38" s="420"/>
      <c r="H38" s="421">
        <f>SUM(H32:I37)</f>
        <v>1433.5</v>
      </c>
      <c r="I38" s="422"/>
      <c r="J38" s="31"/>
      <c r="K38" s="12"/>
      <c r="L38" s="12"/>
      <c r="M38" s="12"/>
      <c r="N38" s="12"/>
      <c r="O38" s="12"/>
      <c r="P38" s="12"/>
      <c r="Q38" s="12"/>
      <c r="R38" s="13"/>
      <c r="S38" s="1"/>
      <c r="T38" s="4"/>
      <c r="U38" s="4"/>
      <c r="V38" s="4"/>
      <c r="W38" s="4"/>
      <c r="X38" s="4"/>
      <c r="Y38" s="4"/>
      <c r="Z38" s="4"/>
      <c r="AA38" s="4"/>
      <c r="AB38" s="4"/>
      <c r="AC38" s="4"/>
      <c r="AD38" s="4"/>
    </row>
    <row r="39" spans="1:30" ht="12.6" customHeight="1" x14ac:dyDescent="0.2">
      <c r="A39" s="4"/>
      <c r="B39" s="32"/>
      <c r="C39" s="91"/>
      <c r="D39" s="91"/>
      <c r="E39" s="91"/>
      <c r="F39" s="91"/>
      <c r="G39" s="91"/>
      <c r="H39" s="91"/>
      <c r="I39" s="91"/>
      <c r="J39" s="12"/>
      <c r="K39" s="12"/>
      <c r="L39" s="12"/>
      <c r="M39" s="12"/>
      <c r="N39" s="12"/>
      <c r="O39" s="12"/>
      <c r="P39" s="12"/>
      <c r="Q39" s="12"/>
      <c r="R39" s="13"/>
      <c r="S39" s="1"/>
      <c r="T39" s="4"/>
      <c r="U39" s="4"/>
      <c r="V39" s="4"/>
      <c r="W39" s="4"/>
      <c r="X39" s="4"/>
      <c r="Y39" s="4"/>
      <c r="Z39" s="4"/>
      <c r="AA39" s="4"/>
      <c r="AB39" s="4"/>
      <c r="AC39" s="4"/>
      <c r="AD39" s="4"/>
    </row>
    <row r="40" spans="1:30" ht="12.6" customHeight="1" x14ac:dyDescent="0.2">
      <c r="A40" s="4"/>
      <c r="B40" s="32"/>
      <c r="C40" s="34"/>
      <c r="D40" s="34"/>
      <c r="E40" s="34"/>
      <c r="F40" s="34"/>
      <c r="G40" s="34"/>
      <c r="H40" s="35"/>
      <c r="I40" s="35"/>
      <c r="J40" s="36"/>
      <c r="K40" s="37"/>
      <c r="L40" s="12"/>
      <c r="M40" s="12"/>
      <c r="N40" s="12"/>
      <c r="O40" s="12"/>
      <c r="P40" s="12"/>
      <c r="Q40" s="12"/>
      <c r="R40" s="13"/>
      <c r="S40" s="38"/>
      <c r="T40" s="4"/>
      <c r="U40" s="4"/>
      <c r="V40" s="4"/>
      <c r="W40" s="4"/>
      <c r="X40" s="4"/>
      <c r="Y40" s="4"/>
      <c r="Z40" s="4"/>
      <c r="AA40" s="4"/>
      <c r="AB40" s="4"/>
      <c r="AC40" s="4"/>
      <c r="AD40" s="4"/>
    </row>
    <row r="41" spans="1:30" ht="12.6" customHeight="1" x14ac:dyDescent="0.2">
      <c r="A41" s="4"/>
      <c r="B41" s="39"/>
      <c r="C41" s="40"/>
      <c r="D41" s="40"/>
      <c r="E41" s="41"/>
      <c r="F41" s="41"/>
      <c r="G41" s="41"/>
      <c r="H41" s="41"/>
      <c r="I41" s="41"/>
      <c r="J41" s="41"/>
      <c r="K41" s="41"/>
      <c r="L41" s="41"/>
      <c r="M41" s="42"/>
      <c r="N41" s="42"/>
      <c r="O41" s="42"/>
      <c r="P41" s="42"/>
      <c r="Q41" s="42"/>
      <c r="R41" s="43"/>
      <c r="S41" s="1"/>
      <c r="T41" s="4"/>
      <c r="U41" s="4"/>
      <c r="V41" s="4"/>
      <c r="W41" s="4"/>
      <c r="X41" s="4"/>
      <c r="Y41" s="4"/>
      <c r="Z41" s="4"/>
      <c r="AA41" s="4"/>
      <c r="AB41" s="4"/>
      <c r="AC41" s="4"/>
      <c r="AD41" s="4"/>
    </row>
    <row r="42" spans="1:30" x14ac:dyDescent="0.2">
      <c r="A42" s="4"/>
      <c r="B42" s="44"/>
      <c r="C42" s="45"/>
      <c r="D42" s="45"/>
      <c r="E42" s="45"/>
      <c r="F42" s="45"/>
      <c r="G42" s="45"/>
      <c r="H42" s="45"/>
      <c r="I42" s="45"/>
      <c r="J42" s="46"/>
      <c r="K42" s="46"/>
      <c r="L42" s="47"/>
      <c r="M42" s="48"/>
      <c r="N42" s="48"/>
      <c r="O42" s="48"/>
      <c r="P42" s="48"/>
      <c r="Q42" s="48"/>
      <c r="R42" s="49"/>
      <c r="S42" s="1"/>
      <c r="T42" s="4"/>
      <c r="U42" s="4"/>
      <c r="V42" s="4"/>
      <c r="W42" s="4"/>
      <c r="X42" s="4"/>
      <c r="Y42" s="4"/>
      <c r="Z42" s="4"/>
      <c r="AA42" s="4"/>
      <c r="AB42" s="4"/>
      <c r="AC42" s="4"/>
      <c r="AD42" s="4"/>
    </row>
    <row r="43" spans="1:30" x14ac:dyDescent="0.2">
      <c r="A43" s="4"/>
      <c r="B43" s="50"/>
      <c r="C43" s="11"/>
      <c r="D43" s="11"/>
      <c r="E43" s="11"/>
      <c r="F43" s="11"/>
      <c r="G43" s="11"/>
      <c r="H43" s="11"/>
      <c r="I43" s="11"/>
      <c r="J43" s="11"/>
      <c r="K43" s="11"/>
      <c r="L43" s="11"/>
      <c r="M43" s="51"/>
      <c r="N43" s="51"/>
      <c r="O43" s="11"/>
      <c r="P43" s="11"/>
      <c r="Q43" s="11"/>
      <c r="R43" s="52"/>
      <c r="S43" s="1"/>
      <c r="T43" s="4"/>
      <c r="U43" s="4"/>
      <c r="V43" s="4"/>
      <c r="W43" s="4"/>
      <c r="X43" s="4"/>
      <c r="Y43" s="4"/>
      <c r="Z43" s="4"/>
      <c r="AA43" s="4"/>
      <c r="AB43" s="4"/>
      <c r="AC43" s="4"/>
      <c r="AD43" s="4"/>
    </row>
    <row r="44" spans="1:30" ht="12.75" customHeight="1" x14ac:dyDescent="0.2">
      <c r="A44" s="4"/>
      <c r="B44" s="53" t="s">
        <v>1222</v>
      </c>
      <c r="C44" s="54" t="s">
        <v>1456</v>
      </c>
      <c r="D44" s="3"/>
      <c r="E44" s="3"/>
      <c r="F44" s="3"/>
      <c r="G44" s="3"/>
      <c r="H44" s="3"/>
      <c r="I44" s="3"/>
      <c r="J44" s="3"/>
      <c r="K44" s="3"/>
      <c r="L44" s="3"/>
      <c r="M44" s="3"/>
      <c r="N44" s="3"/>
      <c r="O44" s="3"/>
      <c r="P44" s="3"/>
      <c r="Q44" s="3"/>
      <c r="R44" s="55"/>
      <c r="S44" s="1"/>
      <c r="T44" s="4"/>
      <c r="U44" s="4"/>
      <c r="V44" s="4"/>
      <c r="W44" s="4"/>
      <c r="X44" s="4"/>
      <c r="Y44" s="4"/>
      <c r="Z44" s="4"/>
      <c r="AA44" s="4"/>
      <c r="AB44" s="4"/>
      <c r="AC44" s="4"/>
      <c r="AD44" s="4"/>
    </row>
    <row r="45" spans="1:30" x14ac:dyDescent="0.2">
      <c r="A45" s="4"/>
      <c r="B45" s="384" t="s">
        <v>1223</v>
      </c>
      <c r="C45" s="385"/>
      <c r="D45" s="385"/>
      <c r="E45" s="412" t="s">
        <v>1224</v>
      </c>
      <c r="F45" s="412"/>
      <c r="G45" s="412" t="s">
        <v>1225</v>
      </c>
      <c r="H45" s="412"/>
      <c r="I45" s="412" t="s">
        <v>1176</v>
      </c>
      <c r="J45" s="412"/>
      <c r="K45" s="3"/>
      <c r="L45" s="3"/>
      <c r="M45" s="3"/>
      <c r="N45" s="3"/>
      <c r="O45" s="3"/>
      <c r="P45" s="3"/>
      <c r="Q45" s="3"/>
      <c r="R45" s="55"/>
      <c r="S45" s="1"/>
      <c r="T45" s="4"/>
      <c r="U45" s="4"/>
      <c r="V45" s="4"/>
      <c r="W45" s="4"/>
      <c r="X45" s="4"/>
      <c r="Y45" s="4"/>
      <c r="Z45" s="4"/>
      <c r="AA45" s="4"/>
      <c r="AB45" s="4"/>
      <c r="AC45" s="4"/>
      <c r="AD45" s="4"/>
    </row>
    <row r="46" spans="1:30" x14ac:dyDescent="0.2">
      <c r="A46" s="4"/>
      <c r="B46" s="384"/>
      <c r="C46" s="385"/>
      <c r="D46" s="385"/>
      <c r="E46" s="292" t="s">
        <v>1226</v>
      </c>
      <c r="F46" s="292" t="s">
        <v>1227</v>
      </c>
      <c r="G46" s="292" t="s">
        <v>1226</v>
      </c>
      <c r="H46" s="292" t="s">
        <v>1227</v>
      </c>
      <c r="I46" s="292" t="s">
        <v>1226</v>
      </c>
      <c r="J46" s="292" t="s">
        <v>1227</v>
      </c>
      <c r="K46" s="3"/>
      <c r="L46" s="3"/>
      <c r="M46" s="3"/>
      <c r="N46" s="3"/>
      <c r="O46" s="3"/>
      <c r="P46" s="3"/>
      <c r="Q46" s="3"/>
      <c r="R46" s="55"/>
      <c r="S46" s="1"/>
      <c r="T46" s="4"/>
      <c r="U46" s="4"/>
      <c r="V46" s="4"/>
      <c r="W46" s="4"/>
      <c r="X46" s="4"/>
      <c r="Y46" s="4"/>
      <c r="Z46" s="4"/>
      <c r="AA46" s="4"/>
      <c r="AB46" s="4"/>
      <c r="AC46" s="4"/>
      <c r="AD46" s="4"/>
    </row>
    <row r="47" spans="1:30" x14ac:dyDescent="0.2">
      <c r="A47" s="4"/>
      <c r="B47" s="413" t="s">
        <v>1436</v>
      </c>
      <c r="C47" s="414"/>
      <c r="D47" s="414"/>
      <c r="E47" s="277">
        <f>GETPIVOTDATA("Units Proposed",Pivots!$B$78)</f>
        <v>262</v>
      </c>
      <c r="F47" s="277">
        <f>GETPIVOTDATA("Net Dwellings",Pivots!$B$70)</f>
        <v>237</v>
      </c>
      <c r="G47" s="277">
        <f>GETPIVOTDATA("Units Proposed",Pivots!$B$95)</f>
        <v>193</v>
      </c>
      <c r="H47" s="277">
        <f>GETPIVOTDATA("Net Dwellings",Pivots!$B$87)</f>
        <v>145</v>
      </c>
      <c r="I47" s="277">
        <f>GETPIVOTDATA("Units Proposed",Pivots!$B$113)</f>
        <v>455</v>
      </c>
      <c r="J47" s="277">
        <f>GETPIVOTDATA("Net Dwellings",Pivots!$B$104)</f>
        <v>382</v>
      </c>
      <c r="K47" s="3"/>
      <c r="L47" s="3"/>
      <c r="M47" s="57"/>
      <c r="N47" s="57"/>
      <c r="O47" s="57"/>
      <c r="P47" s="57"/>
      <c r="Q47" s="57"/>
      <c r="R47" s="58"/>
      <c r="S47" s="1"/>
      <c r="T47" s="4"/>
      <c r="U47" s="4"/>
      <c r="V47" s="4"/>
      <c r="W47" s="4"/>
      <c r="X47" s="4"/>
      <c r="Y47" s="4"/>
      <c r="Z47" s="4"/>
      <c r="AA47" s="4"/>
      <c r="AB47" s="4"/>
      <c r="AC47" s="4"/>
      <c r="AD47" s="4"/>
    </row>
    <row r="48" spans="1:30" x14ac:dyDescent="0.2">
      <c r="A48" s="4"/>
      <c r="B48" s="410" t="s">
        <v>1228</v>
      </c>
      <c r="C48" s="411"/>
      <c r="D48" s="411"/>
      <c r="E48" s="251">
        <f>GETPIVOTDATA("Units Proposed",Pivots!$E$78)</f>
        <v>753</v>
      </c>
      <c r="F48" s="251">
        <f>GETPIVOTDATA("Net Dwellings",Pivots!$E$70)</f>
        <v>711</v>
      </c>
      <c r="G48" s="251">
        <f>GETPIVOTDATA("Units Proposed",Pivots!$E$95)</f>
        <v>225</v>
      </c>
      <c r="H48" s="251">
        <f>GETPIVOTDATA("Net Dwellings",Pivots!$E$87)</f>
        <v>248</v>
      </c>
      <c r="I48" s="251">
        <f>GETPIVOTDATA("Units Proposed",Pivots!$E$113)</f>
        <v>978</v>
      </c>
      <c r="J48" s="251">
        <f>GETPIVOTDATA("Net Dwellings",Pivots!$E$104)</f>
        <v>959</v>
      </c>
      <c r="K48" s="3"/>
      <c r="L48" s="3"/>
      <c r="M48" s="57"/>
      <c r="N48" s="57"/>
      <c r="O48" s="57"/>
      <c r="P48" s="57"/>
      <c r="Q48" s="57"/>
      <c r="R48" s="58"/>
      <c r="S48" s="1"/>
      <c r="T48" s="4"/>
      <c r="U48" s="4"/>
      <c r="V48" s="4"/>
      <c r="W48" s="4"/>
      <c r="X48" s="4"/>
      <c r="Y48" s="4"/>
      <c r="Z48" s="4"/>
      <c r="AA48" s="4"/>
      <c r="AB48" s="4"/>
      <c r="AC48" s="4"/>
      <c r="AD48" s="4"/>
    </row>
    <row r="49" spans="1:30" ht="12.75" customHeight="1" x14ac:dyDescent="0.2">
      <c r="A49" s="4"/>
      <c r="B49" s="410" t="s">
        <v>1229</v>
      </c>
      <c r="C49" s="411"/>
      <c r="D49" s="411"/>
      <c r="E49" s="251">
        <f>GETPIVOTDATA("Units Proposed",Pivots!$H$78)</f>
        <v>233</v>
      </c>
      <c r="F49" s="251">
        <f>GETPIVOTDATA("Net Dwellings",Pivots!$H$70)</f>
        <v>197</v>
      </c>
      <c r="G49" s="251">
        <f>GETPIVOTDATA("Units Proposed",Pivots!$H$95)</f>
        <v>119</v>
      </c>
      <c r="H49" s="251">
        <f>GETPIVOTDATA("Net Dwellings",Pivots!$H$87)</f>
        <v>156</v>
      </c>
      <c r="I49" s="251">
        <f>GETPIVOTDATA("Units Proposed",Pivots!$H$113)</f>
        <v>352</v>
      </c>
      <c r="J49" s="251">
        <f>GETPIVOTDATA("Net Dwellings",Pivots!$H$104)</f>
        <v>353</v>
      </c>
      <c r="K49" s="3"/>
      <c r="L49" s="3"/>
      <c r="M49" s="57"/>
      <c r="N49" s="57"/>
      <c r="O49" s="57"/>
      <c r="P49" s="57"/>
      <c r="Q49" s="57"/>
      <c r="R49" s="58"/>
      <c r="S49" s="1"/>
      <c r="T49" s="4"/>
      <c r="U49" s="4"/>
      <c r="V49" s="4"/>
      <c r="W49" s="4"/>
      <c r="X49" s="4"/>
      <c r="Y49" s="4"/>
      <c r="Z49" s="4"/>
      <c r="AA49" s="4"/>
      <c r="AB49" s="4"/>
      <c r="AC49" s="4"/>
      <c r="AD49" s="4"/>
    </row>
    <row r="50" spans="1:30" s="62" customFormat="1" x14ac:dyDescent="0.2">
      <c r="A50" s="59"/>
      <c r="B50" s="410" t="s">
        <v>1230</v>
      </c>
      <c r="C50" s="411"/>
      <c r="D50" s="411"/>
      <c r="E50" s="251">
        <f>GETPIVOTDATA("Net Dwellings",Pivots!$K$69)</f>
        <v>1475</v>
      </c>
      <c r="F50" s="251">
        <f>GETPIVOTDATA("Net Dwellings",Pivots!$K$69)</f>
        <v>1475</v>
      </c>
      <c r="G50" s="251">
        <v>0</v>
      </c>
      <c r="H50" s="251">
        <v>0</v>
      </c>
      <c r="I50" s="251">
        <f>E50</f>
        <v>1475</v>
      </c>
      <c r="J50" s="251">
        <f>F50</f>
        <v>1475</v>
      </c>
      <c r="K50" s="60"/>
      <c r="L50" s="3"/>
      <c r="M50" s="57"/>
      <c r="N50" s="57"/>
      <c r="O50" s="57"/>
      <c r="P50" s="57"/>
      <c r="Q50" s="57"/>
      <c r="R50" s="58"/>
      <c r="S50" s="61"/>
      <c r="T50" s="59"/>
      <c r="U50" s="59"/>
      <c r="V50" s="59"/>
      <c r="W50" s="59"/>
      <c r="X50" s="59"/>
      <c r="Y50" s="59"/>
      <c r="Z50" s="59"/>
      <c r="AA50" s="59"/>
      <c r="AB50" s="59"/>
      <c r="AC50" s="59"/>
      <c r="AD50" s="59"/>
    </row>
    <row r="51" spans="1:30" ht="12.75" customHeight="1" x14ac:dyDescent="0.2">
      <c r="A51" s="4"/>
      <c r="B51" s="395" t="s">
        <v>1592</v>
      </c>
      <c r="C51" s="396"/>
      <c r="D51" s="396"/>
      <c r="E51" s="288">
        <f t="shared" ref="E51:I51" si="0">SUM(E48:E50)</f>
        <v>2461</v>
      </c>
      <c r="F51" s="288">
        <f t="shared" si="0"/>
        <v>2383</v>
      </c>
      <c r="G51" s="288">
        <f t="shared" si="0"/>
        <v>344</v>
      </c>
      <c r="H51" s="288">
        <f t="shared" si="0"/>
        <v>404</v>
      </c>
      <c r="I51" s="288">
        <f t="shared" si="0"/>
        <v>2805</v>
      </c>
      <c r="J51" s="288">
        <f>SUM(J48:J50)</f>
        <v>2787</v>
      </c>
      <c r="K51" s="3"/>
      <c r="L51" s="3"/>
      <c r="M51" s="57"/>
      <c r="N51" s="57"/>
      <c r="O51" s="57"/>
      <c r="P51" s="57"/>
      <c r="Q51" s="57"/>
      <c r="R51" s="58"/>
      <c r="S51" s="1"/>
      <c r="T51" s="4"/>
      <c r="U51" s="4"/>
      <c r="V51" s="4"/>
      <c r="W51" s="4"/>
      <c r="X51" s="4"/>
      <c r="Y51" s="4"/>
      <c r="Z51" s="4"/>
      <c r="AA51" s="4"/>
      <c r="AB51" s="4"/>
      <c r="AC51" s="4"/>
      <c r="AD51" s="4"/>
    </row>
    <row r="52" spans="1:30" x14ac:dyDescent="0.2">
      <c r="A52" s="4"/>
      <c r="B52" s="32"/>
      <c r="C52" s="63"/>
      <c r="D52" s="63"/>
      <c r="E52" s="64"/>
      <c r="F52" s="64"/>
      <c r="G52" s="64"/>
      <c r="H52" s="64"/>
      <c r="I52" s="64"/>
      <c r="J52" s="64"/>
      <c r="K52" s="3"/>
      <c r="L52" s="3"/>
      <c r="M52" s="57"/>
      <c r="N52" s="57"/>
      <c r="O52" s="57"/>
      <c r="P52" s="57"/>
      <c r="Q52" s="57"/>
      <c r="R52" s="58"/>
      <c r="S52" s="1"/>
      <c r="T52" s="4"/>
      <c r="U52" s="4"/>
      <c r="V52" s="4"/>
      <c r="W52" s="4"/>
      <c r="X52" s="4"/>
      <c r="Y52" s="4"/>
      <c r="Z52" s="4"/>
      <c r="AA52" s="4"/>
      <c r="AB52" s="4"/>
      <c r="AC52" s="4"/>
      <c r="AD52" s="4"/>
    </row>
    <row r="53" spans="1:30" x14ac:dyDescent="0.2">
      <c r="A53" s="4"/>
      <c r="B53" s="32"/>
      <c r="C53" s="63"/>
      <c r="D53" s="63"/>
      <c r="E53" s="64"/>
      <c r="F53" s="64"/>
      <c r="G53" s="64"/>
      <c r="H53" s="64"/>
      <c r="I53" s="64"/>
      <c r="J53" s="64"/>
      <c r="K53" s="3"/>
      <c r="L53" s="3"/>
      <c r="M53" s="57"/>
      <c r="N53" s="57"/>
      <c r="O53" s="57"/>
      <c r="P53" s="57"/>
      <c r="Q53" s="57"/>
      <c r="R53" s="58"/>
      <c r="S53" s="1"/>
      <c r="T53" s="4"/>
      <c r="U53" s="4"/>
      <c r="V53" s="4"/>
      <c r="W53" s="4"/>
      <c r="X53" s="4"/>
      <c r="Y53" s="4"/>
      <c r="Z53" s="4"/>
      <c r="AA53" s="4"/>
      <c r="AB53" s="4"/>
      <c r="AC53" s="4"/>
      <c r="AD53" s="4"/>
    </row>
    <row r="54" spans="1:30" x14ac:dyDescent="0.2">
      <c r="A54" s="4"/>
      <c r="B54" s="32"/>
      <c r="C54" s="63"/>
      <c r="D54" s="63"/>
      <c r="E54" s="64"/>
      <c r="F54" s="64"/>
      <c r="G54" s="64"/>
      <c r="H54" s="64"/>
      <c r="I54" s="64"/>
      <c r="J54" s="64"/>
      <c r="K54" s="3"/>
      <c r="L54" s="3"/>
      <c r="M54" s="57"/>
      <c r="N54" s="57"/>
      <c r="O54" s="57"/>
      <c r="P54" s="57"/>
      <c r="Q54" s="57"/>
      <c r="R54" s="58"/>
      <c r="S54" s="1"/>
      <c r="T54" s="4"/>
      <c r="U54" s="4"/>
      <c r="V54" s="4"/>
      <c r="W54" s="4"/>
      <c r="X54" s="4"/>
      <c r="Y54" s="4"/>
      <c r="Z54" s="4"/>
      <c r="AA54" s="4"/>
      <c r="AB54" s="4"/>
      <c r="AC54" s="4"/>
      <c r="AD54" s="4"/>
    </row>
    <row r="55" spans="1:30" x14ac:dyDescent="0.2">
      <c r="A55" s="4"/>
      <c r="B55" s="65" t="s">
        <v>1231</v>
      </c>
      <c r="C55" s="66" t="s">
        <v>1519</v>
      </c>
      <c r="D55" s="67"/>
      <c r="E55" s="67"/>
      <c r="F55" s="67"/>
      <c r="G55" s="67"/>
      <c r="H55" s="67"/>
      <c r="I55" s="67"/>
      <c r="J55" s="67"/>
      <c r="K55" s="67"/>
      <c r="L55" s="67"/>
      <c r="M55" s="67"/>
      <c r="N55" s="67"/>
      <c r="O55" s="67"/>
      <c r="P55" s="67"/>
      <c r="Q55" s="67"/>
      <c r="R55" s="68"/>
      <c r="S55" s="1"/>
      <c r="T55" s="4"/>
      <c r="U55" s="4"/>
      <c r="V55" s="4"/>
      <c r="W55" s="4"/>
      <c r="X55" s="4"/>
      <c r="Y55" s="4"/>
      <c r="Z55" s="4"/>
      <c r="AA55" s="4"/>
      <c r="AB55" s="4"/>
      <c r="AC55" s="4"/>
      <c r="AD55" s="4"/>
    </row>
    <row r="56" spans="1:30" x14ac:dyDescent="0.2">
      <c r="A56" s="4"/>
      <c r="B56" s="408" t="s">
        <v>1165</v>
      </c>
      <c r="C56" s="401"/>
      <c r="D56" s="401"/>
      <c r="E56" s="401" t="s">
        <v>1232</v>
      </c>
      <c r="F56" s="401"/>
      <c r="G56" s="402" t="s">
        <v>1233</v>
      </c>
      <c r="H56" s="402"/>
      <c r="I56" s="402"/>
      <c r="J56" s="402"/>
      <c r="K56" s="409" t="s">
        <v>1234</v>
      </c>
      <c r="L56" s="409"/>
      <c r="M56" s="401" t="s">
        <v>1235</v>
      </c>
      <c r="N56" s="401"/>
      <c r="O56" s="401" t="s">
        <v>1236</v>
      </c>
      <c r="P56" s="401"/>
      <c r="Q56" s="401" t="s">
        <v>1176</v>
      </c>
      <c r="R56" s="401"/>
      <c r="S56" s="1"/>
      <c r="T56" s="4"/>
      <c r="U56" s="4"/>
      <c r="V56" s="4"/>
      <c r="W56" s="4"/>
      <c r="X56" s="4"/>
      <c r="Y56" s="4"/>
      <c r="Z56" s="4"/>
      <c r="AA56" s="4"/>
      <c r="AB56" s="4"/>
      <c r="AC56" s="4"/>
      <c r="AD56" s="4"/>
    </row>
    <row r="57" spans="1:30" x14ac:dyDescent="0.2">
      <c r="A57" s="4"/>
      <c r="B57" s="408"/>
      <c r="C57" s="401"/>
      <c r="D57" s="401"/>
      <c r="E57" s="401"/>
      <c r="F57" s="401"/>
      <c r="G57" s="402" t="s">
        <v>1237</v>
      </c>
      <c r="H57" s="402"/>
      <c r="I57" s="402" t="s">
        <v>1238</v>
      </c>
      <c r="J57" s="402"/>
      <c r="K57" s="409"/>
      <c r="L57" s="409"/>
      <c r="M57" s="401"/>
      <c r="N57" s="401"/>
      <c r="O57" s="401"/>
      <c r="P57" s="401"/>
      <c r="Q57" s="401"/>
      <c r="R57" s="401"/>
      <c r="S57" s="1"/>
      <c r="T57" s="4"/>
      <c r="U57" s="4"/>
      <c r="V57" s="4"/>
      <c r="W57" s="4"/>
      <c r="X57" s="4"/>
      <c r="Y57" s="4"/>
      <c r="Z57" s="4"/>
      <c r="AA57" s="4"/>
      <c r="AB57" s="4"/>
      <c r="AC57" s="4"/>
      <c r="AD57" s="4"/>
    </row>
    <row r="58" spans="1:30" x14ac:dyDescent="0.2">
      <c r="A58" s="4"/>
      <c r="B58" s="408"/>
      <c r="C58" s="401"/>
      <c r="D58" s="401"/>
      <c r="E58" s="291" t="s">
        <v>1239</v>
      </c>
      <c r="F58" s="291" t="s">
        <v>1227</v>
      </c>
      <c r="G58" s="291" t="s">
        <v>1239</v>
      </c>
      <c r="H58" s="291" t="s">
        <v>1227</v>
      </c>
      <c r="I58" s="291"/>
      <c r="J58" s="291" t="s">
        <v>1227</v>
      </c>
      <c r="K58" s="291" t="s">
        <v>1239</v>
      </c>
      <c r="L58" s="291" t="s">
        <v>1227</v>
      </c>
      <c r="M58" s="291" t="s">
        <v>1239</v>
      </c>
      <c r="N58" s="291" t="s">
        <v>1227</v>
      </c>
      <c r="O58" s="291" t="s">
        <v>1239</v>
      </c>
      <c r="P58" s="291" t="s">
        <v>1227</v>
      </c>
      <c r="Q58" s="291" t="s">
        <v>1239</v>
      </c>
      <c r="R58" s="291" t="s">
        <v>1227</v>
      </c>
      <c r="S58" s="1"/>
      <c r="T58" s="4"/>
      <c r="U58" s="4"/>
      <c r="V58" s="4"/>
      <c r="W58" s="4"/>
      <c r="X58" s="4"/>
      <c r="Y58" s="4"/>
      <c r="Z58" s="4"/>
      <c r="AA58" s="4"/>
      <c r="AB58" s="4"/>
      <c r="AC58" s="4"/>
      <c r="AD58" s="4"/>
    </row>
    <row r="59" spans="1:30" x14ac:dyDescent="0.2">
      <c r="A59" s="4"/>
      <c r="B59" s="404" t="s">
        <v>1458</v>
      </c>
      <c r="C59" s="405"/>
      <c r="D59" s="405"/>
      <c r="E59" s="277">
        <f>GETPIVOTDATA("Units Proposed",Pivots!$B$170)</f>
        <v>414</v>
      </c>
      <c r="F59" s="277">
        <f>GETPIVOTDATA("Net Dwellings",Pivots!$B$144)</f>
        <v>341</v>
      </c>
      <c r="G59" s="277">
        <f>GETPIVOTDATA("Units Proposed",Pivots!$B$154)</f>
        <v>2</v>
      </c>
      <c r="H59" s="277">
        <f>GETPIVOTDATA("Net Dwellings",Pivots!$B$128)</f>
        <v>2</v>
      </c>
      <c r="I59" s="277">
        <f>GETPIVOTDATA("Units Proposed",Pivots!$B$162)</f>
        <v>39</v>
      </c>
      <c r="J59" s="277">
        <f>GETPIVOTDATA("Net Dwellings",Pivots!$B$136)</f>
        <v>39</v>
      </c>
      <c r="K59" s="277">
        <v>0</v>
      </c>
      <c r="L59" s="277">
        <v>0</v>
      </c>
      <c r="M59" s="277">
        <f t="shared" ref="M59:N60" si="1">I59+G59</f>
        <v>41</v>
      </c>
      <c r="N59" s="277">
        <f t="shared" si="1"/>
        <v>41</v>
      </c>
      <c r="O59" s="279">
        <f>M59/Q59</f>
        <v>9.0109890109890109E-2</v>
      </c>
      <c r="P59" s="279">
        <f>N59/R59</f>
        <v>0.10732984293193717</v>
      </c>
      <c r="Q59" s="277">
        <f>E59+M59</f>
        <v>455</v>
      </c>
      <c r="R59" s="277">
        <f>F59+N59</f>
        <v>382</v>
      </c>
      <c r="S59" s="1"/>
      <c r="T59" s="4"/>
      <c r="U59" s="4"/>
      <c r="V59" s="4"/>
      <c r="W59" s="4"/>
      <c r="X59" s="4"/>
      <c r="Y59" s="4"/>
      <c r="Z59" s="4"/>
      <c r="AA59" s="4"/>
      <c r="AB59" s="4"/>
      <c r="AC59" s="4"/>
      <c r="AD59" s="4"/>
    </row>
    <row r="60" spans="1:30" x14ac:dyDescent="0.2">
      <c r="A60" s="4"/>
      <c r="B60" s="406" t="s">
        <v>1228</v>
      </c>
      <c r="C60" s="407"/>
      <c r="D60" s="407"/>
      <c r="E60" s="252">
        <f>GETPIVOTDATA("Units Proposed",Pivots!$E$170)</f>
        <v>851</v>
      </c>
      <c r="F60" s="252">
        <f>GETPIVOTDATA("Net Dwellings",Pivots!$E$144)</f>
        <v>832</v>
      </c>
      <c r="G60" s="252">
        <f>GETPIVOTDATA("Units Proposed",Pivots!$E$154)</f>
        <v>39</v>
      </c>
      <c r="H60" s="252">
        <f>GETPIVOTDATA("Net Dwellings",Pivots!$E$128)</f>
        <v>39</v>
      </c>
      <c r="I60" s="252">
        <f>GETPIVOTDATA("Units Proposed",Pivots!$E$162)</f>
        <v>88</v>
      </c>
      <c r="J60" s="252">
        <f>GETPIVOTDATA("Net Dwellings",Pivots!$E$136)</f>
        <v>88</v>
      </c>
      <c r="K60" s="252">
        <v>0</v>
      </c>
      <c r="L60" s="252">
        <v>0</v>
      </c>
      <c r="M60" s="252">
        <f t="shared" si="1"/>
        <v>127</v>
      </c>
      <c r="N60" s="252">
        <f t="shared" si="1"/>
        <v>127</v>
      </c>
      <c r="O60" s="283">
        <f t="shared" ref="O60:O62" si="2">M60/Q60</f>
        <v>0.12985685071574643</v>
      </c>
      <c r="P60" s="283">
        <f t="shared" ref="P60:P62" si="3">N60/R60</f>
        <v>0.132429614181439</v>
      </c>
      <c r="Q60" s="281">
        <f t="shared" ref="Q60:R62" si="4">M60+E60</f>
        <v>978</v>
      </c>
      <c r="R60" s="281">
        <f>N60+F60</f>
        <v>959</v>
      </c>
      <c r="S60" s="1"/>
      <c r="T60" s="4"/>
      <c r="U60" s="4"/>
      <c r="V60" s="4"/>
      <c r="W60" s="4"/>
      <c r="X60" s="4"/>
      <c r="Y60" s="4"/>
      <c r="Z60" s="4"/>
      <c r="AA60" s="4"/>
      <c r="AB60" s="4"/>
      <c r="AC60" s="4"/>
      <c r="AD60" s="4"/>
    </row>
    <row r="61" spans="1:30" x14ac:dyDescent="0.2">
      <c r="A61" s="4"/>
      <c r="B61" s="406" t="s">
        <v>1229</v>
      </c>
      <c r="C61" s="407"/>
      <c r="D61" s="407"/>
      <c r="E61" s="281">
        <f>GETPIVOTDATA("Units Proposed",Pivots!$H$170)</f>
        <v>308</v>
      </c>
      <c r="F61" s="281">
        <f>GETPIVOTDATA("Net Dwellings",Pivots!$H$144)</f>
        <v>309</v>
      </c>
      <c r="G61" s="252">
        <f>GETPIVOTDATA("Units Proposed",Pivots!$H$154)</f>
        <v>22</v>
      </c>
      <c r="H61" s="252">
        <f>GETPIVOTDATA("Net Dwellings",Pivots!$H$128)</f>
        <v>22</v>
      </c>
      <c r="I61" s="252">
        <f>GETPIVOTDATA("Units Proposed",Pivots!$H$162)</f>
        <v>22</v>
      </c>
      <c r="J61" s="252">
        <f>GETPIVOTDATA("Net Dwellings",Pivots!$H$136)</f>
        <v>22</v>
      </c>
      <c r="K61" s="252">
        <v>0</v>
      </c>
      <c r="L61" s="252">
        <v>0</v>
      </c>
      <c r="M61" s="281">
        <f>I61+G61</f>
        <v>44</v>
      </c>
      <c r="N61" s="281">
        <f>J61+H61</f>
        <v>44</v>
      </c>
      <c r="O61" s="283">
        <f t="shared" si="2"/>
        <v>0.125</v>
      </c>
      <c r="P61" s="283">
        <f t="shared" si="3"/>
        <v>0.12464589235127478</v>
      </c>
      <c r="Q61" s="281">
        <f t="shared" si="4"/>
        <v>352</v>
      </c>
      <c r="R61" s="281">
        <f t="shared" si="4"/>
        <v>353</v>
      </c>
      <c r="S61" s="1"/>
      <c r="T61" s="4"/>
      <c r="U61" s="4"/>
      <c r="V61" s="4"/>
      <c r="W61" s="4"/>
      <c r="X61" s="4"/>
      <c r="Y61" s="4"/>
      <c r="Z61" s="4"/>
      <c r="AA61" s="4"/>
      <c r="AB61" s="4"/>
      <c r="AC61" s="4"/>
      <c r="AD61" s="4"/>
    </row>
    <row r="62" spans="1:30" x14ac:dyDescent="0.2">
      <c r="A62" s="4"/>
      <c r="B62" s="393" t="s">
        <v>1230</v>
      </c>
      <c r="C62" s="394"/>
      <c r="D62" s="394"/>
      <c r="E62" s="281">
        <f>GETPIVOTDATA("Net Dwellings",Pivots!$K$77)</f>
        <v>768</v>
      </c>
      <c r="F62" s="281">
        <f>GETPIVOTDATA("Net Dwellings",Pivots!$K$77)</f>
        <v>768</v>
      </c>
      <c r="G62" s="252">
        <v>0</v>
      </c>
      <c r="H62" s="252">
        <v>0</v>
      </c>
      <c r="I62" s="252">
        <v>0</v>
      </c>
      <c r="J62" s="252">
        <v>0</v>
      </c>
      <c r="K62" s="282">
        <v>0</v>
      </c>
      <c r="L62" s="282">
        <v>0</v>
      </c>
      <c r="M62" s="281">
        <f>GETPIVOTDATA("Net Dwellings",Pivots!$K$83)</f>
        <v>707</v>
      </c>
      <c r="N62" s="281">
        <f>GETPIVOTDATA("Net Dwellings",Pivots!$K$83)</f>
        <v>707</v>
      </c>
      <c r="O62" s="283">
        <f t="shared" si="2"/>
        <v>0.47932203389830508</v>
      </c>
      <c r="P62" s="283">
        <f t="shared" si="3"/>
        <v>0.47932203389830508</v>
      </c>
      <c r="Q62" s="281">
        <f t="shared" si="4"/>
        <v>1475</v>
      </c>
      <c r="R62" s="281">
        <f t="shared" si="4"/>
        <v>1475</v>
      </c>
      <c r="S62" s="38"/>
      <c r="T62" s="4"/>
      <c r="U62" s="4"/>
      <c r="V62" s="4"/>
      <c r="W62" s="4"/>
      <c r="X62" s="4"/>
      <c r="Y62" s="4"/>
      <c r="Z62" s="4"/>
      <c r="AA62" s="4"/>
      <c r="AB62" s="4"/>
      <c r="AC62" s="4"/>
      <c r="AD62" s="4"/>
    </row>
    <row r="63" spans="1:30" ht="12.75" customHeight="1" x14ac:dyDescent="0.2">
      <c r="A63" s="4"/>
      <c r="B63" s="393" t="s">
        <v>1240</v>
      </c>
      <c r="C63" s="394"/>
      <c r="D63" s="394"/>
      <c r="E63" s="284">
        <v>0</v>
      </c>
      <c r="F63" s="284">
        <v>0</v>
      </c>
      <c r="G63" s="284">
        <v>0</v>
      </c>
      <c r="H63" s="284">
        <v>0</v>
      </c>
      <c r="I63" s="284">
        <v>0</v>
      </c>
      <c r="J63" s="284">
        <v>0</v>
      </c>
      <c r="K63" s="285">
        <v>0</v>
      </c>
      <c r="L63" s="285">
        <v>1020</v>
      </c>
      <c r="M63" s="284">
        <v>0</v>
      </c>
      <c r="N63" s="284">
        <v>0</v>
      </c>
      <c r="O63" s="286">
        <v>0</v>
      </c>
      <c r="P63" s="283">
        <f>N63/R63</f>
        <v>0</v>
      </c>
      <c r="Q63" s="284">
        <v>0</v>
      </c>
      <c r="R63" s="281">
        <f>L63</f>
        <v>1020</v>
      </c>
      <c r="S63" s="1"/>
      <c r="T63" s="4"/>
      <c r="U63" s="4"/>
      <c r="V63" s="4"/>
      <c r="W63" s="4"/>
      <c r="X63" s="4"/>
      <c r="Y63" s="4"/>
      <c r="Z63" s="4"/>
      <c r="AA63" s="4"/>
      <c r="AB63" s="4"/>
      <c r="AC63" s="4"/>
      <c r="AD63" s="4"/>
    </row>
    <row r="64" spans="1:30" ht="12.75" customHeight="1" x14ac:dyDescent="0.2">
      <c r="A64" s="4"/>
      <c r="B64" s="395" t="s">
        <v>1592</v>
      </c>
      <c r="C64" s="396"/>
      <c r="D64" s="396"/>
      <c r="E64" s="287">
        <f t="shared" ref="E64:J64" si="5">SUM(E60:E63)</f>
        <v>1927</v>
      </c>
      <c r="F64" s="287">
        <f>SUM(F60:F63)</f>
        <v>1909</v>
      </c>
      <c r="G64" s="287">
        <f t="shared" si="5"/>
        <v>61</v>
      </c>
      <c r="H64" s="287">
        <f t="shared" si="5"/>
        <v>61</v>
      </c>
      <c r="I64" s="287">
        <f t="shared" si="5"/>
        <v>110</v>
      </c>
      <c r="J64" s="287">
        <f t="shared" si="5"/>
        <v>110</v>
      </c>
      <c r="K64" s="287">
        <f>SUM(K60:K63)</f>
        <v>0</v>
      </c>
      <c r="L64" s="287">
        <f>SUM(L60:L63)</f>
        <v>1020</v>
      </c>
      <c r="M64" s="287">
        <f t="shared" ref="M64:N64" si="6">SUM(M60:M63)</f>
        <v>878</v>
      </c>
      <c r="N64" s="287">
        <f t="shared" si="6"/>
        <v>878</v>
      </c>
      <c r="O64" s="287"/>
      <c r="P64" s="287"/>
      <c r="Q64" s="287">
        <f>SUM(Q60:Q63)</f>
        <v>2805</v>
      </c>
      <c r="R64" s="287">
        <f>SUM(R60:R63)</f>
        <v>3807</v>
      </c>
      <c r="S64" s="38"/>
      <c r="T64" s="4"/>
      <c r="U64" s="4"/>
      <c r="V64" s="4"/>
      <c r="W64" s="4"/>
      <c r="X64" s="4"/>
      <c r="Y64" s="4"/>
      <c r="Z64" s="4"/>
      <c r="AA64" s="4"/>
      <c r="AB64" s="4"/>
      <c r="AC64" s="4"/>
      <c r="AD64" s="4"/>
    </row>
    <row r="65" spans="1:30" x14ac:dyDescent="0.2">
      <c r="A65" s="4"/>
      <c r="B65" s="32"/>
      <c r="C65" s="63"/>
      <c r="D65" s="63"/>
      <c r="E65" s="64"/>
      <c r="F65" s="64"/>
      <c r="G65" s="64"/>
      <c r="H65" s="64"/>
      <c r="I65" s="64"/>
      <c r="J65" s="64"/>
      <c r="K65" s="3"/>
      <c r="L65" s="3"/>
      <c r="M65" s="57"/>
      <c r="N65" s="57"/>
      <c r="O65" s="57"/>
      <c r="P65" s="57"/>
      <c r="Q65" s="57"/>
      <c r="R65" s="58"/>
      <c r="S65" s="1"/>
      <c r="T65" s="4"/>
      <c r="U65" s="4"/>
      <c r="V65" s="4"/>
      <c r="W65" s="4"/>
      <c r="X65" s="4"/>
      <c r="Y65" s="4"/>
      <c r="Z65" s="4"/>
      <c r="AA65" s="4"/>
      <c r="AB65" s="4"/>
      <c r="AC65" s="4"/>
      <c r="AD65" s="4"/>
    </row>
    <row r="66" spans="1:30" x14ac:dyDescent="0.2">
      <c r="A66" s="4"/>
      <c r="B66" s="32"/>
      <c r="C66" s="63"/>
      <c r="D66" s="63"/>
      <c r="E66" s="64"/>
      <c r="F66" s="64"/>
      <c r="G66" s="64"/>
      <c r="H66" s="64"/>
      <c r="I66" s="64"/>
      <c r="J66" s="64"/>
      <c r="K66" s="3"/>
      <c r="L66" s="3"/>
      <c r="M66" s="57"/>
      <c r="N66" s="57"/>
      <c r="O66" s="57"/>
      <c r="P66" s="57"/>
      <c r="Q66" s="57"/>
      <c r="R66" s="58"/>
      <c r="S66" s="1"/>
      <c r="T66" s="4"/>
      <c r="U66" s="4"/>
      <c r="V66" s="4"/>
      <c r="W66" s="4"/>
      <c r="X66" s="4"/>
      <c r="Y66" s="4"/>
      <c r="Z66" s="4"/>
      <c r="AA66" s="4"/>
      <c r="AB66" s="4"/>
      <c r="AC66" s="4"/>
      <c r="AD66" s="4"/>
    </row>
    <row r="67" spans="1:30" x14ac:dyDescent="0.2">
      <c r="A67" s="4"/>
      <c r="B67" s="65" t="s">
        <v>1241</v>
      </c>
      <c r="C67" s="66" t="s">
        <v>1520</v>
      </c>
      <c r="D67" s="67"/>
      <c r="E67" s="67"/>
      <c r="F67" s="67"/>
      <c r="G67" s="67"/>
      <c r="H67" s="67"/>
      <c r="I67" s="67"/>
      <c r="J67" s="67"/>
      <c r="K67" s="67"/>
      <c r="L67" s="67"/>
      <c r="M67" s="67"/>
      <c r="N67" s="67"/>
      <c r="O67" s="67"/>
      <c r="P67" s="67"/>
      <c r="Q67" s="67"/>
      <c r="R67" s="68"/>
      <c r="S67" s="1"/>
      <c r="T67" s="4"/>
      <c r="U67" s="4"/>
      <c r="V67" s="4"/>
      <c r="W67" s="4"/>
      <c r="X67" s="4"/>
      <c r="Y67" s="4"/>
      <c r="Z67" s="4"/>
      <c r="AA67" s="4"/>
      <c r="AB67" s="4"/>
      <c r="AC67" s="4"/>
      <c r="AD67" s="4"/>
    </row>
    <row r="68" spans="1:30" x14ac:dyDescent="0.2">
      <c r="A68" s="4"/>
      <c r="B68" s="408" t="s">
        <v>1165</v>
      </c>
      <c r="C68" s="401"/>
      <c r="D68" s="401"/>
      <c r="E68" s="401" t="s">
        <v>1232</v>
      </c>
      <c r="F68" s="401"/>
      <c r="G68" s="402" t="s">
        <v>1233</v>
      </c>
      <c r="H68" s="402"/>
      <c r="I68" s="402"/>
      <c r="J68" s="402"/>
      <c r="K68" s="409" t="s">
        <v>1234</v>
      </c>
      <c r="L68" s="409"/>
      <c r="M68" s="401" t="s">
        <v>1235</v>
      </c>
      <c r="N68" s="401"/>
      <c r="O68" s="401" t="s">
        <v>1236</v>
      </c>
      <c r="P68" s="401"/>
      <c r="Q68" s="401" t="s">
        <v>1176</v>
      </c>
      <c r="R68" s="401"/>
      <c r="S68" s="1"/>
      <c r="T68" s="4"/>
      <c r="U68" s="4"/>
      <c r="V68" s="4"/>
      <c r="W68" s="4"/>
      <c r="X68" s="4"/>
      <c r="Y68" s="4"/>
      <c r="Z68" s="4"/>
      <c r="AA68" s="4"/>
      <c r="AB68" s="4"/>
      <c r="AC68" s="4"/>
      <c r="AD68" s="4"/>
    </row>
    <row r="69" spans="1:30" x14ac:dyDescent="0.2">
      <c r="A69" s="4"/>
      <c r="B69" s="408"/>
      <c r="C69" s="401"/>
      <c r="D69" s="401"/>
      <c r="E69" s="401"/>
      <c r="F69" s="401"/>
      <c r="G69" s="402" t="s">
        <v>1237</v>
      </c>
      <c r="H69" s="402"/>
      <c r="I69" s="403" t="s">
        <v>1238</v>
      </c>
      <c r="J69" s="403"/>
      <c r="K69" s="409"/>
      <c r="L69" s="409"/>
      <c r="M69" s="401"/>
      <c r="N69" s="401"/>
      <c r="O69" s="401"/>
      <c r="P69" s="401"/>
      <c r="Q69" s="401"/>
      <c r="R69" s="401"/>
      <c r="S69" s="1"/>
      <c r="T69" s="4"/>
      <c r="U69" s="4"/>
      <c r="V69" s="4"/>
      <c r="W69" s="4"/>
      <c r="X69" s="4"/>
      <c r="Y69" s="4"/>
      <c r="Z69" s="4"/>
      <c r="AA69" s="4"/>
      <c r="AB69" s="4"/>
      <c r="AC69" s="4"/>
      <c r="AD69" s="4"/>
    </row>
    <row r="70" spans="1:30" x14ac:dyDescent="0.2">
      <c r="A70" s="4"/>
      <c r="B70" s="408"/>
      <c r="C70" s="401"/>
      <c r="D70" s="401"/>
      <c r="E70" s="291" t="s">
        <v>1239</v>
      </c>
      <c r="F70" s="291" t="s">
        <v>1227</v>
      </c>
      <c r="G70" s="291" t="s">
        <v>1239</v>
      </c>
      <c r="H70" s="291" t="s">
        <v>1227</v>
      </c>
      <c r="I70" s="291" t="s">
        <v>1239</v>
      </c>
      <c r="J70" s="291" t="s">
        <v>1227</v>
      </c>
      <c r="K70" s="291" t="s">
        <v>1239</v>
      </c>
      <c r="L70" s="291" t="s">
        <v>1227</v>
      </c>
      <c r="M70" s="291" t="s">
        <v>1239</v>
      </c>
      <c r="N70" s="291" t="s">
        <v>1227</v>
      </c>
      <c r="O70" s="291" t="s">
        <v>1239</v>
      </c>
      <c r="P70" s="291" t="s">
        <v>1227</v>
      </c>
      <c r="Q70" s="291" t="s">
        <v>1239</v>
      </c>
      <c r="R70" s="291" t="s">
        <v>1227</v>
      </c>
      <c r="S70" s="1"/>
      <c r="T70" s="4"/>
      <c r="U70" s="4"/>
      <c r="V70" s="4"/>
      <c r="W70" s="4"/>
      <c r="X70" s="4"/>
      <c r="Y70" s="4"/>
      <c r="Z70" s="4"/>
      <c r="AA70" s="4"/>
      <c r="AB70" s="4"/>
      <c r="AC70" s="4"/>
      <c r="AD70" s="4"/>
    </row>
    <row r="71" spans="1:30" x14ac:dyDescent="0.2">
      <c r="A71" s="4"/>
      <c r="B71" s="404" t="s">
        <v>1458</v>
      </c>
      <c r="C71" s="405"/>
      <c r="D71" s="405"/>
      <c r="E71" s="277">
        <f>GETPIVOTDATA("Units Proposed",Pivots!$B$194)</f>
        <v>221</v>
      </c>
      <c r="F71" s="277">
        <f>GETPIVOTDATA("Net Dwellings",Pivots!$B$185)</f>
        <v>196</v>
      </c>
      <c r="G71" s="277">
        <f>GETPIVOTDATA("Units Proposed",Pivots!$B$212)</f>
        <v>2</v>
      </c>
      <c r="H71" s="277">
        <f>GETPIVOTDATA("Net Dwellings",Pivots!$B$203)</f>
        <v>2</v>
      </c>
      <c r="I71" s="277">
        <f>GETPIVOTDATA("Units Proposed",Pivots!$B$231)</f>
        <v>39</v>
      </c>
      <c r="J71" s="277">
        <f>GETPIVOTDATA("Net Dwellings",Pivots!$B$222)</f>
        <v>39</v>
      </c>
      <c r="K71" s="278">
        <v>0</v>
      </c>
      <c r="L71" s="278">
        <v>0</v>
      </c>
      <c r="M71" s="278">
        <f>I71+G71</f>
        <v>41</v>
      </c>
      <c r="N71" s="278">
        <f>J71+H71</f>
        <v>41</v>
      </c>
      <c r="O71" s="279">
        <f t="shared" ref="O71:P73" si="7">M71/Q71</f>
        <v>0.15648854961832062</v>
      </c>
      <c r="P71" s="279">
        <f t="shared" si="7"/>
        <v>0.1729957805907173</v>
      </c>
      <c r="Q71" s="278">
        <f>M71+E71</f>
        <v>262</v>
      </c>
      <c r="R71" s="278">
        <f t="shared" ref="Q71:R73" si="8">N71+F71</f>
        <v>237</v>
      </c>
      <c r="S71" s="1"/>
      <c r="T71" s="4"/>
      <c r="U71" s="4"/>
      <c r="V71" s="4"/>
      <c r="W71" s="4"/>
      <c r="X71" s="4"/>
      <c r="Y71" s="4"/>
      <c r="Z71" s="4"/>
      <c r="AA71" s="4"/>
      <c r="AB71" s="4"/>
      <c r="AC71" s="4"/>
      <c r="AD71" s="4"/>
    </row>
    <row r="72" spans="1:30" x14ac:dyDescent="0.2">
      <c r="A72" s="4"/>
      <c r="B72" s="406" t="s">
        <v>1228</v>
      </c>
      <c r="C72" s="407"/>
      <c r="D72" s="407"/>
      <c r="E72" s="252">
        <f>GETPIVOTDATA("Units Proposed",Pivots!$E$194)</f>
        <v>671</v>
      </c>
      <c r="F72" s="252">
        <f>GETPIVOTDATA("Net Dwellings",Pivots!$E$185)</f>
        <v>629</v>
      </c>
      <c r="G72" s="252">
        <f>GETPIVOTDATA("Units Proposed",Pivots!$E$212)</f>
        <v>10</v>
      </c>
      <c r="H72" s="252">
        <f>GETPIVOTDATA("Net Dwellings",Pivots!$E$203)</f>
        <v>10</v>
      </c>
      <c r="I72" s="252">
        <f>GETPIVOTDATA("Units Proposed",Pivots!$E$231)</f>
        <v>72</v>
      </c>
      <c r="J72" s="252">
        <f>GETPIVOTDATA("Net Dwellings",Pivots!$E$222)</f>
        <v>72</v>
      </c>
      <c r="K72" s="252">
        <v>0</v>
      </c>
      <c r="L72" s="252">
        <v>0</v>
      </c>
      <c r="M72" s="252">
        <f t="shared" ref="M72:N72" si="9">I72+G72</f>
        <v>82</v>
      </c>
      <c r="N72" s="252">
        <f t="shared" si="9"/>
        <v>82</v>
      </c>
      <c r="O72" s="280">
        <f t="shared" si="7"/>
        <v>0.10889774236387782</v>
      </c>
      <c r="P72" s="280">
        <f t="shared" si="7"/>
        <v>0.11533052039381153</v>
      </c>
      <c r="Q72" s="281">
        <f>M72+E72</f>
        <v>753</v>
      </c>
      <c r="R72" s="281">
        <f>N72+F72</f>
        <v>711</v>
      </c>
      <c r="S72" s="1"/>
      <c r="T72" s="4"/>
      <c r="U72" s="4"/>
      <c r="V72" s="4"/>
      <c r="W72" s="4"/>
      <c r="X72" s="4"/>
      <c r="Y72" s="4"/>
      <c r="Z72" s="4"/>
      <c r="AA72" s="4"/>
      <c r="AB72" s="4"/>
      <c r="AC72" s="4"/>
      <c r="AD72" s="4"/>
    </row>
    <row r="73" spans="1:30" x14ac:dyDescent="0.2">
      <c r="A73" s="4"/>
      <c r="B73" s="406" t="s">
        <v>1229</v>
      </c>
      <c r="C73" s="407"/>
      <c r="D73" s="407"/>
      <c r="E73" s="252">
        <f>GETPIVOTDATA("Units Proposed",Pivots!$H$194)</f>
        <v>189</v>
      </c>
      <c r="F73" s="252">
        <f>GETPIVOTDATA("Net Dwellings",Pivots!$H$185)</f>
        <v>153</v>
      </c>
      <c r="G73" s="252">
        <f>GETPIVOTDATA("Units Proposed",Pivots!$H$212)</f>
        <v>22</v>
      </c>
      <c r="H73" s="252">
        <f>GETPIVOTDATA("Net Dwellings",Pivots!$H$203)</f>
        <v>22</v>
      </c>
      <c r="I73" s="252">
        <f>GETPIVOTDATA("Units Proposed",Pivots!$H$231)</f>
        <v>22</v>
      </c>
      <c r="J73" s="252">
        <f>GETPIVOTDATA("Net Dwellings",Pivots!$H$222)</f>
        <v>22</v>
      </c>
      <c r="K73" s="252">
        <v>0</v>
      </c>
      <c r="L73" s="252">
        <v>0</v>
      </c>
      <c r="M73" s="252">
        <f>G73+I73</f>
        <v>44</v>
      </c>
      <c r="N73" s="252">
        <f>H73+J73</f>
        <v>44</v>
      </c>
      <c r="O73" s="280">
        <f t="shared" si="7"/>
        <v>0.18884120171673821</v>
      </c>
      <c r="P73" s="280">
        <f t="shared" si="7"/>
        <v>0.2233502538071066</v>
      </c>
      <c r="Q73" s="281">
        <f t="shared" si="8"/>
        <v>233</v>
      </c>
      <c r="R73" s="281">
        <f>N73+F73</f>
        <v>197</v>
      </c>
      <c r="S73" s="1"/>
      <c r="T73" s="4"/>
      <c r="U73" s="4"/>
      <c r="V73" s="4"/>
      <c r="W73" s="4"/>
      <c r="X73" s="4"/>
      <c r="Y73" s="4"/>
      <c r="Z73" s="4"/>
      <c r="AA73" s="4"/>
      <c r="AB73" s="4"/>
      <c r="AC73" s="4"/>
      <c r="AD73" s="4"/>
    </row>
    <row r="74" spans="1:30" x14ac:dyDescent="0.2">
      <c r="A74" s="4"/>
      <c r="B74" s="393" t="s">
        <v>1230</v>
      </c>
      <c r="C74" s="394"/>
      <c r="D74" s="394"/>
      <c r="E74" s="281">
        <f>GETPIVOTDATA("Net Dwellings",Pivots!$K$192)</f>
        <v>768</v>
      </c>
      <c r="F74" s="281">
        <f>GETPIVOTDATA("Net Dwellings",Pivots!$K$192)</f>
        <v>768</v>
      </c>
      <c r="G74" s="252">
        <v>0</v>
      </c>
      <c r="H74" s="252">
        <v>0</v>
      </c>
      <c r="I74" s="252">
        <v>0</v>
      </c>
      <c r="J74" s="252">
        <v>0</v>
      </c>
      <c r="K74" s="282">
        <v>0</v>
      </c>
      <c r="L74" s="282">
        <v>0</v>
      </c>
      <c r="M74" s="281">
        <f>GETPIVOTDATA("Net Dwellings",Pivots!$K$198)</f>
        <v>707</v>
      </c>
      <c r="N74" s="281">
        <f>GETPIVOTDATA("Net Dwellings",Pivots!$K$198)</f>
        <v>707</v>
      </c>
      <c r="O74" s="283">
        <f>M74/Q74</f>
        <v>1</v>
      </c>
      <c r="P74" s="283">
        <f>N74/R74</f>
        <v>0.47932203389830508</v>
      </c>
      <c r="Q74" s="281">
        <f>M74</f>
        <v>707</v>
      </c>
      <c r="R74" s="281">
        <f>N74+F74</f>
        <v>1475</v>
      </c>
      <c r="S74" s="1"/>
      <c r="T74" s="4"/>
      <c r="U74" s="4"/>
      <c r="V74" s="4"/>
      <c r="W74" s="4"/>
      <c r="X74" s="4"/>
      <c r="Y74" s="4"/>
      <c r="Z74" s="4"/>
      <c r="AA74" s="4"/>
      <c r="AB74" s="4"/>
      <c r="AC74" s="4"/>
      <c r="AD74" s="4"/>
    </row>
    <row r="75" spans="1:30" x14ac:dyDescent="0.2">
      <c r="A75" s="4"/>
      <c r="B75" s="393" t="s">
        <v>1240</v>
      </c>
      <c r="C75" s="394"/>
      <c r="D75" s="394"/>
      <c r="E75" s="284">
        <v>0</v>
      </c>
      <c r="F75" s="284">
        <v>0</v>
      </c>
      <c r="G75" s="284">
        <v>0</v>
      </c>
      <c r="H75" s="284">
        <v>0</v>
      </c>
      <c r="I75" s="284">
        <v>0</v>
      </c>
      <c r="J75" s="284">
        <v>0</v>
      </c>
      <c r="K75" s="285">
        <v>0</v>
      </c>
      <c r="L75" s="285">
        <v>1020</v>
      </c>
      <c r="M75" s="284">
        <v>0</v>
      </c>
      <c r="N75" s="284">
        <v>0</v>
      </c>
      <c r="O75" s="283">
        <v>0</v>
      </c>
      <c r="P75" s="283">
        <f>N75/R75</f>
        <v>0</v>
      </c>
      <c r="Q75" s="284">
        <f>M75</f>
        <v>0</v>
      </c>
      <c r="R75" s="284">
        <f>L75</f>
        <v>1020</v>
      </c>
      <c r="S75" s="1"/>
      <c r="T75" s="4"/>
      <c r="U75" s="4"/>
      <c r="V75" s="4"/>
      <c r="W75" s="4"/>
      <c r="X75" s="4"/>
      <c r="Y75" s="4"/>
      <c r="Z75" s="4"/>
      <c r="AA75" s="4"/>
      <c r="AB75" s="4"/>
      <c r="AC75" s="4"/>
      <c r="AD75" s="4"/>
    </row>
    <row r="76" spans="1:30" ht="12.75" customHeight="1" x14ac:dyDescent="0.2">
      <c r="A76" s="4"/>
      <c r="B76" s="395" t="s">
        <v>1592</v>
      </c>
      <c r="C76" s="396"/>
      <c r="D76" s="396"/>
      <c r="E76" s="287">
        <f t="shared" ref="E76:J76" si="10">SUM(E72:E75)</f>
        <v>1628</v>
      </c>
      <c r="F76" s="287">
        <f>SUM(F72:F75)</f>
        <v>1550</v>
      </c>
      <c r="G76" s="287">
        <f t="shared" si="10"/>
        <v>32</v>
      </c>
      <c r="H76" s="287">
        <f t="shared" si="10"/>
        <v>32</v>
      </c>
      <c r="I76" s="287">
        <f t="shared" si="10"/>
        <v>94</v>
      </c>
      <c r="J76" s="287">
        <f t="shared" si="10"/>
        <v>94</v>
      </c>
      <c r="K76" s="287">
        <f>SUM(K72:K75)</f>
        <v>0</v>
      </c>
      <c r="L76" s="287">
        <f>SUM(L72:L75)</f>
        <v>1020</v>
      </c>
      <c r="M76" s="287">
        <f t="shared" ref="M76:N76" si="11">SUM(M72:M75)</f>
        <v>833</v>
      </c>
      <c r="N76" s="287">
        <f t="shared" si="11"/>
        <v>833</v>
      </c>
      <c r="O76" s="287"/>
      <c r="P76" s="287"/>
      <c r="Q76" s="287">
        <f>SUM(Q72:Q75)</f>
        <v>1693</v>
      </c>
      <c r="R76" s="287">
        <f>SUM(R72:R75)</f>
        <v>3403</v>
      </c>
      <c r="S76" s="1"/>
      <c r="T76" s="4"/>
      <c r="U76" s="4"/>
      <c r="V76" s="4"/>
      <c r="W76" s="4"/>
      <c r="X76" s="4"/>
      <c r="Y76" s="4"/>
      <c r="Z76" s="4"/>
      <c r="AA76" s="4"/>
      <c r="AB76" s="4"/>
      <c r="AC76" s="4"/>
      <c r="AD76" s="4"/>
    </row>
    <row r="77" spans="1:30" x14ac:dyDescent="0.2">
      <c r="A77" s="4"/>
      <c r="B77" s="70"/>
      <c r="C77" s="71"/>
      <c r="D77" s="71"/>
      <c r="E77" s="71"/>
      <c r="F77" s="71"/>
      <c r="G77" s="71"/>
      <c r="H77" s="71"/>
      <c r="I77" s="71"/>
      <c r="J77" s="71"/>
      <c r="K77" s="71"/>
      <c r="L77" s="71"/>
      <c r="M77" s="71"/>
      <c r="N77" s="71"/>
      <c r="O77" s="71"/>
      <c r="P77" s="71"/>
      <c r="Q77" s="71"/>
      <c r="R77" s="72"/>
      <c r="S77" s="1"/>
      <c r="T77" s="4"/>
      <c r="U77" s="4"/>
      <c r="V77" s="4"/>
      <c r="W77" s="4"/>
      <c r="X77" s="4"/>
      <c r="Y77" s="4"/>
      <c r="Z77" s="4"/>
      <c r="AA77" s="4"/>
      <c r="AB77" s="4"/>
      <c r="AC77" s="4"/>
      <c r="AD77" s="4"/>
    </row>
    <row r="78" spans="1:30" x14ac:dyDescent="0.2">
      <c r="A78" s="4"/>
      <c r="B78" s="70"/>
      <c r="C78" s="71"/>
      <c r="D78" s="71"/>
      <c r="E78" s="71"/>
      <c r="F78" s="71"/>
      <c r="G78" s="71"/>
      <c r="H78" s="71"/>
      <c r="I78" s="71"/>
      <c r="J78" s="71"/>
      <c r="K78" s="71"/>
      <c r="L78" s="71"/>
      <c r="M78" s="71"/>
      <c r="N78" s="71"/>
      <c r="O78" s="71"/>
      <c r="P78" s="71"/>
      <c r="Q78" s="71"/>
      <c r="R78" s="72"/>
      <c r="S78" s="1"/>
      <c r="T78" s="4"/>
      <c r="U78" s="4"/>
      <c r="V78" s="4"/>
      <c r="W78" s="4"/>
      <c r="X78" s="4"/>
      <c r="Y78" s="4"/>
      <c r="Z78" s="4"/>
      <c r="AA78" s="4"/>
      <c r="AB78" s="4"/>
      <c r="AC78" s="4"/>
      <c r="AD78" s="4"/>
    </row>
    <row r="79" spans="1:30" x14ac:dyDescent="0.2">
      <c r="A79" s="4"/>
      <c r="B79" s="70"/>
      <c r="C79" s="71"/>
      <c r="D79" s="71"/>
      <c r="E79" s="71"/>
      <c r="F79" s="71"/>
      <c r="G79" s="71"/>
      <c r="H79" s="71"/>
      <c r="I79" s="71"/>
      <c r="J79" s="71"/>
      <c r="K79" s="71"/>
      <c r="L79" s="71"/>
      <c r="M79" s="71"/>
      <c r="N79" s="71"/>
      <c r="O79" s="71"/>
      <c r="P79" s="71"/>
      <c r="Q79" s="71"/>
      <c r="R79" s="72"/>
      <c r="S79" s="1"/>
      <c r="T79" s="4"/>
      <c r="U79" s="4"/>
      <c r="V79" s="4"/>
      <c r="W79" s="4"/>
      <c r="X79" s="4"/>
      <c r="Y79" s="4"/>
      <c r="Z79" s="4"/>
      <c r="AA79" s="4"/>
      <c r="AB79" s="4"/>
      <c r="AC79" s="4"/>
      <c r="AD79" s="4"/>
    </row>
    <row r="80" spans="1:30" x14ac:dyDescent="0.2">
      <c r="A80" s="4"/>
      <c r="B80" s="70"/>
      <c r="C80" s="71"/>
      <c r="D80" s="71"/>
      <c r="E80" s="71"/>
      <c r="F80" s="71"/>
      <c r="G80" s="71"/>
      <c r="H80" s="71"/>
      <c r="I80" s="71"/>
      <c r="J80" s="71"/>
      <c r="K80" s="71"/>
      <c r="L80" s="71"/>
      <c r="M80" s="71"/>
      <c r="N80" s="71"/>
      <c r="O80" s="71"/>
      <c r="P80" s="71"/>
      <c r="Q80" s="71"/>
      <c r="R80" s="72"/>
      <c r="S80" s="1"/>
      <c r="T80" s="4"/>
      <c r="U80" s="4"/>
      <c r="V80" s="4"/>
      <c r="W80" s="4"/>
      <c r="X80" s="4"/>
      <c r="Y80" s="4"/>
      <c r="Z80" s="4"/>
      <c r="AA80" s="4"/>
      <c r="AB80" s="4"/>
      <c r="AC80" s="4"/>
      <c r="AD80" s="4"/>
    </row>
    <row r="81" spans="1:30" x14ac:dyDescent="0.2">
      <c r="A81" s="4"/>
      <c r="B81" s="73" t="s">
        <v>1242</v>
      </c>
      <c r="C81" s="74"/>
      <c r="D81" s="74"/>
      <c r="E81" s="74"/>
      <c r="F81" s="74"/>
      <c r="G81" s="74"/>
      <c r="H81" s="74"/>
      <c r="I81" s="74"/>
      <c r="J81" s="74"/>
      <c r="K81" s="74"/>
      <c r="L81" s="74"/>
      <c r="M81" s="74"/>
      <c r="N81" s="74"/>
      <c r="O81" s="74"/>
      <c r="P81" s="74"/>
      <c r="Q81" s="74"/>
      <c r="R81" s="75"/>
      <c r="S81" s="1"/>
      <c r="T81" s="4"/>
      <c r="U81" s="4"/>
      <c r="V81" s="4"/>
      <c r="W81" s="4"/>
      <c r="X81" s="4"/>
      <c r="Y81" s="4"/>
      <c r="Z81" s="4"/>
      <c r="AA81" s="4"/>
      <c r="AB81" s="4"/>
      <c r="AC81" s="4"/>
      <c r="AD81" s="4"/>
    </row>
    <row r="82" spans="1:30" x14ac:dyDescent="0.2">
      <c r="A82" s="4"/>
      <c r="B82" s="70"/>
      <c r="C82" s="71"/>
      <c r="D82" s="71"/>
      <c r="E82" s="71"/>
      <c r="F82" s="71"/>
      <c r="G82" s="71"/>
      <c r="H82" s="71"/>
      <c r="I82" s="71"/>
      <c r="J82" s="71"/>
      <c r="K82" s="71"/>
      <c r="L82" s="71"/>
      <c r="M82" s="71"/>
      <c r="N82" s="71"/>
      <c r="O82" s="71"/>
      <c r="P82" s="71"/>
      <c r="Q82" s="71"/>
      <c r="R82" s="72"/>
      <c r="S82" s="1"/>
      <c r="T82" s="4"/>
      <c r="U82" s="4"/>
      <c r="V82" s="4"/>
      <c r="W82" s="4"/>
      <c r="X82" s="4"/>
      <c r="Y82" s="4"/>
      <c r="Z82" s="4"/>
      <c r="AA82" s="4"/>
      <c r="AB82" s="4"/>
      <c r="AC82" s="4"/>
      <c r="AD82" s="4"/>
    </row>
    <row r="83" spans="1:30" x14ac:dyDescent="0.2">
      <c r="A83" s="4"/>
      <c r="B83" s="53" t="s">
        <v>1243</v>
      </c>
      <c r="C83" s="76" t="s">
        <v>1477</v>
      </c>
      <c r="D83" s="67"/>
      <c r="E83" s="67"/>
      <c r="F83" s="67"/>
      <c r="G83" s="67"/>
      <c r="H83" s="67"/>
      <c r="I83" s="67"/>
      <c r="J83" s="67"/>
      <c r="K83" s="67"/>
      <c r="L83" s="71"/>
      <c r="M83" s="71"/>
      <c r="N83" s="71"/>
      <c r="O83" s="71"/>
      <c r="P83" s="71"/>
      <c r="Q83" s="71"/>
      <c r="R83" s="72"/>
      <c r="S83" s="1"/>
      <c r="T83" s="4"/>
      <c r="U83" s="4"/>
      <c r="V83" s="4"/>
      <c r="W83" s="4"/>
      <c r="X83" s="4"/>
      <c r="Y83" s="4"/>
      <c r="Z83" s="4"/>
      <c r="AA83" s="4"/>
      <c r="AB83" s="4"/>
      <c r="AC83" s="4"/>
      <c r="AD83" s="4"/>
    </row>
    <row r="84" spans="1:30" x14ac:dyDescent="0.2">
      <c r="A84" s="4"/>
      <c r="B84" s="77" t="s">
        <v>1244</v>
      </c>
      <c r="C84" s="78" t="s">
        <v>1245</v>
      </c>
      <c r="D84" s="79"/>
      <c r="E84" s="79"/>
      <c r="F84" s="80"/>
      <c r="G84" s="80"/>
      <c r="H84" s="80"/>
      <c r="I84" s="80"/>
      <c r="J84" s="80"/>
      <c r="K84" s="80"/>
      <c r="L84" s="81"/>
      <c r="M84" s="81"/>
      <c r="N84" s="81"/>
      <c r="O84" s="81"/>
      <c r="P84" s="81"/>
      <c r="Q84" s="81"/>
      <c r="R84" s="82"/>
      <c r="S84" s="1"/>
      <c r="T84" s="4"/>
      <c r="U84" s="4"/>
      <c r="V84" s="4"/>
      <c r="W84" s="4"/>
      <c r="X84" s="4"/>
      <c r="Y84" s="4"/>
      <c r="Z84" s="4"/>
      <c r="AA84" s="4"/>
      <c r="AB84" s="4"/>
      <c r="AC84" s="4"/>
      <c r="AD84" s="4"/>
    </row>
    <row r="85" spans="1:30" x14ac:dyDescent="0.2">
      <c r="A85" s="4"/>
      <c r="B85" s="296" t="s">
        <v>1246</v>
      </c>
      <c r="C85" s="294">
        <v>160</v>
      </c>
      <c r="D85" s="83"/>
      <c r="E85" s="83"/>
      <c r="F85" s="67"/>
      <c r="G85" s="67"/>
      <c r="H85" s="67"/>
      <c r="I85" s="67"/>
      <c r="J85" s="67"/>
      <c r="K85" s="67"/>
      <c r="L85" s="71"/>
      <c r="M85" s="71"/>
      <c r="N85" s="71"/>
      <c r="O85" s="71"/>
      <c r="P85" s="71"/>
      <c r="Q85" s="71"/>
      <c r="R85" s="72"/>
      <c r="S85" s="1"/>
      <c r="T85" s="4"/>
      <c r="U85" s="4"/>
      <c r="V85" s="4"/>
      <c r="W85" s="4"/>
      <c r="X85" s="4"/>
      <c r="Y85" s="4"/>
      <c r="Z85" s="4"/>
      <c r="AA85" s="4"/>
      <c r="AB85" s="4"/>
      <c r="AC85" s="4"/>
      <c r="AD85" s="4"/>
    </row>
    <row r="86" spans="1:30" x14ac:dyDescent="0.2">
      <c r="A86" s="4"/>
      <c r="B86" s="297" t="s">
        <v>1247</v>
      </c>
      <c r="C86" s="295">
        <v>319</v>
      </c>
      <c r="D86" s="83"/>
      <c r="E86" s="83"/>
      <c r="F86" s="67"/>
      <c r="G86" s="67"/>
      <c r="H86" s="67"/>
      <c r="I86" s="67"/>
      <c r="J86" s="67"/>
      <c r="K86" s="67"/>
      <c r="L86" s="71"/>
      <c r="M86" s="71"/>
      <c r="N86" s="71"/>
      <c r="O86" s="71"/>
      <c r="P86" s="71"/>
      <c r="Q86" s="71"/>
      <c r="R86" s="72"/>
      <c r="S86" s="1"/>
      <c r="T86" s="4"/>
      <c r="U86" s="4"/>
      <c r="V86" s="4"/>
      <c r="W86" s="4"/>
      <c r="X86" s="4"/>
      <c r="Y86" s="4"/>
      <c r="Z86" s="4"/>
      <c r="AA86" s="4"/>
      <c r="AB86" s="4"/>
      <c r="AC86" s="4"/>
      <c r="AD86" s="4"/>
    </row>
    <row r="87" spans="1:30" x14ac:dyDescent="0.2">
      <c r="A87" s="4"/>
      <c r="B87" s="297" t="s">
        <v>1248</v>
      </c>
      <c r="C87" s="295">
        <v>246</v>
      </c>
      <c r="D87" s="83"/>
      <c r="E87" s="83"/>
      <c r="F87" s="67"/>
      <c r="G87" s="67"/>
      <c r="H87" s="67"/>
      <c r="I87" s="67"/>
      <c r="J87" s="67"/>
      <c r="K87" s="67"/>
      <c r="L87" s="71"/>
      <c r="M87" s="71"/>
      <c r="N87" s="71"/>
      <c r="O87" s="71"/>
      <c r="P87" s="71"/>
      <c r="Q87" s="71"/>
      <c r="R87" s="72"/>
      <c r="S87" s="1"/>
      <c r="T87" s="4"/>
      <c r="U87" s="4"/>
      <c r="V87" s="4"/>
      <c r="W87" s="4"/>
      <c r="X87" s="4"/>
      <c r="Y87" s="4"/>
      <c r="Z87" s="4"/>
      <c r="AA87" s="4"/>
      <c r="AB87" s="4"/>
      <c r="AC87" s="4"/>
      <c r="AD87" s="4"/>
    </row>
    <row r="88" spans="1:30" x14ac:dyDescent="0.2">
      <c r="A88" s="4"/>
      <c r="B88" s="297" t="s">
        <v>1249</v>
      </c>
      <c r="C88" s="295">
        <v>582</v>
      </c>
      <c r="D88" s="83"/>
      <c r="E88" s="83"/>
      <c r="F88" s="67"/>
      <c r="G88" s="67"/>
      <c r="H88" s="67"/>
      <c r="I88" s="67"/>
      <c r="J88" s="67"/>
      <c r="K88" s="67"/>
      <c r="L88" s="71"/>
      <c r="M88" s="71"/>
      <c r="N88" s="71"/>
      <c r="O88" s="71"/>
      <c r="P88" s="71"/>
      <c r="Q88" s="71"/>
      <c r="R88" s="72"/>
      <c r="S88" s="1"/>
      <c r="T88" s="4"/>
      <c r="U88" s="4"/>
      <c r="V88" s="4"/>
      <c r="W88" s="4"/>
      <c r="X88" s="4"/>
      <c r="Y88" s="4"/>
      <c r="Z88" s="4"/>
      <c r="AA88" s="4"/>
      <c r="AB88" s="4"/>
      <c r="AC88" s="4"/>
      <c r="AD88" s="4"/>
    </row>
    <row r="89" spans="1:30" x14ac:dyDescent="0.2">
      <c r="A89" s="4"/>
      <c r="B89" s="297" t="s">
        <v>1250</v>
      </c>
      <c r="C89" s="295">
        <v>842</v>
      </c>
      <c r="D89" s="83"/>
      <c r="E89" s="83"/>
      <c r="F89" s="67"/>
      <c r="G89" s="67"/>
      <c r="H89" s="67"/>
      <c r="I89" s="67"/>
      <c r="J89" s="67"/>
      <c r="K89" s="67"/>
      <c r="L89" s="71"/>
      <c r="M89" s="71"/>
      <c r="N89" s="71"/>
      <c r="O89" s="71"/>
      <c r="P89" s="71"/>
      <c r="Q89" s="71"/>
      <c r="R89" s="72"/>
      <c r="S89" s="1"/>
      <c r="T89" s="4"/>
      <c r="U89" s="4"/>
      <c r="V89" s="4"/>
      <c r="W89" s="4"/>
      <c r="X89" s="4"/>
      <c r="Y89" s="4"/>
      <c r="Z89" s="4"/>
      <c r="AA89" s="4"/>
      <c r="AB89" s="4"/>
      <c r="AC89" s="4"/>
      <c r="AD89" s="4"/>
    </row>
    <row r="90" spans="1:30" x14ac:dyDescent="0.2">
      <c r="A90" s="4"/>
      <c r="B90" s="297" t="s">
        <v>1251</v>
      </c>
      <c r="C90" s="295">
        <v>230</v>
      </c>
      <c r="D90" s="83"/>
      <c r="E90" s="83"/>
      <c r="F90" s="67"/>
      <c r="G90" s="67"/>
      <c r="H90" s="67"/>
      <c r="I90" s="67"/>
      <c r="J90" s="67"/>
      <c r="K90" s="67"/>
      <c r="L90" s="71"/>
      <c r="M90" s="71"/>
      <c r="N90" s="71"/>
      <c r="O90" s="71"/>
      <c r="P90" s="71"/>
      <c r="Q90" s="71"/>
      <c r="R90" s="72"/>
      <c r="S90" s="1"/>
      <c r="T90" s="4"/>
      <c r="U90" s="4"/>
      <c r="V90" s="4"/>
      <c r="W90" s="4"/>
      <c r="X90" s="4"/>
      <c r="Y90" s="4"/>
      <c r="Z90" s="4"/>
      <c r="AA90" s="4"/>
      <c r="AB90" s="4"/>
      <c r="AC90" s="4"/>
      <c r="AD90" s="4"/>
    </row>
    <row r="91" spans="1:30" x14ac:dyDescent="0.2">
      <c r="A91" s="4"/>
      <c r="B91" s="297" t="s">
        <v>1252</v>
      </c>
      <c r="C91" s="295">
        <v>260</v>
      </c>
      <c r="D91" s="83"/>
      <c r="E91" s="83"/>
      <c r="F91" s="67"/>
      <c r="G91" s="67"/>
      <c r="H91" s="67"/>
      <c r="I91" s="67"/>
      <c r="J91" s="67"/>
      <c r="K91" s="67"/>
      <c r="L91" s="71"/>
      <c r="M91" s="71"/>
      <c r="N91" s="71"/>
      <c r="O91" s="71"/>
      <c r="P91" s="71"/>
      <c r="Q91" s="71"/>
      <c r="R91" s="72"/>
      <c r="S91" s="1"/>
      <c r="T91" s="4"/>
      <c r="U91" s="4"/>
      <c r="V91" s="4"/>
      <c r="W91" s="4"/>
      <c r="X91" s="4"/>
      <c r="Y91" s="4"/>
      <c r="Z91" s="4"/>
      <c r="AA91" s="4"/>
      <c r="AB91" s="4"/>
      <c r="AC91" s="4"/>
      <c r="AD91" s="4"/>
    </row>
    <row r="92" spans="1:30" x14ac:dyDescent="0.2">
      <c r="A92" s="4"/>
      <c r="B92" s="297" t="s">
        <v>1253</v>
      </c>
      <c r="C92" s="295">
        <v>436</v>
      </c>
      <c r="D92" s="83"/>
      <c r="E92" s="83"/>
      <c r="F92" s="67"/>
      <c r="G92" s="67"/>
      <c r="H92" s="67"/>
      <c r="I92" s="67"/>
      <c r="J92" s="67"/>
      <c r="K92" s="67"/>
      <c r="L92" s="71"/>
      <c r="M92" s="71"/>
      <c r="N92" s="71"/>
      <c r="O92" s="71"/>
      <c r="P92" s="71"/>
      <c r="Q92" s="71"/>
      <c r="R92" s="72"/>
      <c r="S92" s="1"/>
      <c r="T92" s="4"/>
      <c r="U92" s="4"/>
      <c r="V92" s="4"/>
      <c r="W92" s="4"/>
      <c r="X92" s="4"/>
      <c r="Y92" s="4"/>
      <c r="Z92" s="4"/>
      <c r="AA92" s="4"/>
      <c r="AB92" s="4"/>
      <c r="AC92" s="4"/>
      <c r="AD92" s="4"/>
    </row>
    <row r="93" spans="1:30" x14ac:dyDescent="0.2">
      <c r="A93" s="4"/>
      <c r="B93" s="297" t="s">
        <v>1254</v>
      </c>
      <c r="C93" s="295">
        <v>145</v>
      </c>
      <c r="D93" s="83"/>
      <c r="E93" s="83"/>
      <c r="F93" s="67"/>
      <c r="G93" s="67"/>
      <c r="H93" s="67"/>
      <c r="I93" s="67"/>
      <c r="J93" s="67"/>
      <c r="K93" s="67"/>
      <c r="L93" s="71"/>
      <c r="M93" s="71"/>
      <c r="N93" s="71"/>
      <c r="O93" s="71"/>
      <c r="P93" s="71"/>
      <c r="Q93" s="71"/>
      <c r="R93" s="72"/>
      <c r="S93" s="1"/>
      <c r="T93" s="4"/>
      <c r="U93" s="4"/>
      <c r="V93" s="4"/>
      <c r="W93" s="4"/>
      <c r="X93" s="4"/>
      <c r="Y93" s="4"/>
      <c r="Z93" s="4"/>
      <c r="AA93" s="4"/>
      <c r="AB93" s="4"/>
      <c r="AC93" s="4"/>
      <c r="AD93" s="4"/>
    </row>
    <row r="94" spans="1:30" x14ac:dyDescent="0.2">
      <c r="A94" s="4"/>
      <c r="B94" s="297" t="s">
        <v>1255</v>
      </c>
      <c r="C94" s="295">
        <v>399</v>
      </c>
      <c r="D94" s="83"/>
      <c r="E94" s="83"/>
      <c r="F94" s="67"/>
      <c r="G94" s="67"/>
      <c r="H94" s="67"/>
      <c r="I94" s="67"/>
      <c r="J94" s="67"/>
      <c r="K94" s="67"/>
      <c r="L94" s="71"/>
      <c r="M94" s="71"/>
      <c r="N94" s="71"/>
      <c r="O94" s="71"/>
      <c r="P94" s="71"/>
      <c r="Q94" s="71"/>
      <c r="R94" s="72"/>
      <c r="S94" s="1"/>
      <c r="T94" s="4"/>
      <c r="U94" s="4"/>
      <c r="V94" s="4"/>
      <c r="W94" s="4"/>
      <c r="X94" s="4"/>
      <c r="Y94" s="4"/>
      <c r="Z94" s="4"/>
      <c r="AA94" s="4"/>
      <c r="AB94" s="4"/>
      <c r="AC94" s="4"/>
      <c r="AD94" s="4"/>
    </row>
    <row r="95" spans="1:30" x14ac:dyDescent="0.2">
      <c r="A95" s="4"/>
      <c r="B95" s="297" t="s">
        <v>1178</v>
      </c>
      <c r="C95" s="295">
        <v>208</v>
      </c>
      <c r="D95" s="83"/>
      <c r="E95" s="83"/>
      <c r="F95" s="67"/>
      <c r="G95" s="67"/>
      <c r="H95" s="67"/>
      <c r="I95" s="67"/>
      <c r="J95" s="67"/>
      <c r="K95" s="67"/>
      <c r="L95" s="71"/>
      <c r="M95" s="71"/>
      <c r="N95" s="71"/>
      <c r="O95" s="71"/>
      <c r="P95" s="71"/>
      <c r="Q95" s="71"/>
      <c r="R95" s="72"/>
      <c r="S95" s="1"/>
      <c r="T95" s="4"/>
      <c r="U95" s="4"/>
      <c r="V95" s="4"/>
      <c r="W95" s="4"/>
      <c r="X95" s="4"/>
      <c r="Y95" s="4"/>
      <c r="Z95" s="4"/>
      <c r="AA95" s="4"/>
      <c r="AB95" s="4"/>
      <c r="AC95" s="4"/>
      <c r="AD95" s="4"/>
    </row>
    <row r="96" spans="1:30" x14ac:dyDescent="0.2">
      <c r="A96" s="4"/>
      <c r="B96" s="297" t="s">
        <v>1179</v>
      </c>
      <c r="C96" s="295">
        <v>695</v>
      </c>
      <c r="D96" s="83"/>
      <c r="E96" s="83"/>
      <c r="F96" s="84"/>
      <c r="G96" s="67"/>
      <c r="H96" s="67"/>
      <c r="I96" s="67"/>
      <c r="J96" s="67"/>
      <c r="K96" s="67"/>
      <c r="L96" s="71"/>
      <c r="M96" s="71"/>
      <c r="N96" s="71"/>
      <c r="O96" s="71"/>
      <c r="P96" s="71"/>
      <c r="Q96" s="71"/>
      <c r="R96" s="72"/>
      <c r="S96" s="1"/>
      <c r="T96" s="4"/>
      <c r="U96" s="4"/>
      <c r="V96" s="4"/>
      <c r="W96" s="4"/>
      <c r="X96" s="4"/>
      <c r="Y96" s="4"/>
      <c r="Z96" s="4"/>
      <c r="AA96" s="4"/>
      <c r="AB96" s="4"/>
      <c r="AC96" s="4"/>
      <c r="AD96" s="4"/>
    </row>
    <row r="97" spans="1:30" x14ac:dyDescent="0.2">
      <c r="A97" s="4"/>
      <c r="B97" s="297" t="s">
        <v>1180</v>
      </c>
      <c r="C97" s="295">
        <v>235</v>
      </c>
      <c r="D97" s="85"/>
      <c r="E97" s="85"/>
      <c r="F97" s="1"/>
      <c r="G97" s="1"/>
      <c r="H97" s="1"/>
      <c r="I97" s="1"/>
      <c r="J97" s="1"/>
      <c r="K97" s="1"/>
      <c r="L97" s="1"/>
      <c r="M97" s="1"/>
      <c r="N97" s="1"/>
      <c r="O97" s="1"/>
      <c r="P97" s="1"/>
      <c r="Q97" s="1"/>
      <c r="R97" s="86"/>
      <c r="S97" s="1"/>
      <c r="T97" s="4"/>
      <c r="U97" s="4"/>
      <c r="V97" s="4"/>
      <c r="W97" s="4"/>
      <c r="X97" s="4"/>
      <c r="Y97" s="4"/>
      <c r="Z97" s="4"/>
      <c r="AA97" s="4"/>
      <c r="AB97" s="4"/>
      <c r="AC97" s="4"/>
      <c r="AD97" s="4"/>
    </row>
    <row r="98" spans="1:30" x14ac:dyDescent="0.2">
      <c r="A98" s="4"/>
      <c r="B98" s="297" t="s">
        <v>1181</v>
      </c>
      <c r="C98" s="295">
        <v>304</v>
      </c>
      <c r="D98" s="85"/>
      <c r="E98" s="85"/>
      <c r="F98" s="1"/>
      <c r="G98" s="1"/>
      <c r="H98" s="1"/>
      <c r="I98" s="1"/>
      <c r="J98" s="1"/>
      <c r="K98" s="1"/>
      <c r="L98" s="1"/>
      <c r="M98" s="1"/>
      <c r="N98" s="1"/>
      <c r="O98" s="1"/>
      <c r="P98" s="1"/>
      <c r="Q98" s="1"/>
      <c r="R98" s="86"/>
      <c r="S98" s="1"/>
      <c r="T98" s="4"/>
      <c r="U98" s="4"/>
      <c r="V98" s="4"/>
      <c r="W98" s="4"/>
      <c r="X98" s="4"/>
      <c r="Y98" s="4"/>
      <c r="Z98" s="4"/>
      <c r="AA98" s="4"/>
      <c r="AB98" s="4"/>
      <c r="AC98" s="4"/>
      <c r="AD98" s="4"/>
    </row>
    <row r="99" spans="1:30" x14ac:dyDescent="0.2">
      <c r="A99" s="4"/>
      <c r="B99" s="297" t="s">
        <v>1182</v>
      </c>
      <c r="C99" s="295">
        <v>491</v>
      </c>
      <c r="D99" s="85"/>
      <c r="E99" s="85"/>
      <c r="F99" s="1"/>
      <c r="G99" s="1"/>
      <c r="H99" s="1"/>
      <c r="I99" s="1"/>
      <c r="J99" s="1"/>
      <c r="K99" s="1"/>
      <c r="L99" s="1"/>
      <c r="M99" s="1"/>
      <c r="N99" s="1"/>
      <c r="O99" s="1"/>
      <c r="P99" s="1"/>
      <c r="Q99" s="1"/>
      <c r="R99" s="86"/>
      <c r="S99" s="1"/>
      <c r="T99" s="4"/>
      <c r="U99" s="4"/>
      <c r="V99" s="4"/>
      <c r="W99" s="4"/>
      <c r="X99" s="4"/>
      <c r="Y99" s="4"/>
      <c r="Z99" s="4"/>
      <c r="AA99" s="4"/>
      <c r="AB99" s="4"/>
      <c r="AC99" s="4"/>
      <c r="AD99" s="4"/>
    </row>
    <row r="100" spans="1:30" x14ac:dyDescent="0.2">
      <c r="A100" s="4"/>
      <c r="B100" s="297" t="s">
        <v>1183</v>
      </c>
      <c r="C100" s="295">
        <v>460</v>
      </c>
      <c r="D100" s="85"/>
      <c r="E100" s="85"/>
      <c r="F100" s="1"/>
      <c r="G100" s="1"/>
      <c r="H100" s="1"/>
      <c r="I100" s="1"/>
      <c r="J100" s="1"/>
      <c r="K100" s="1"/>
      <c r="L100" s="1"/>
      <c r="M100" s="1"/>
      <c r="N100" s="1"/>
      <c r="O100" s="1"/>
      <c r="P100" s="1"/>
      <c r="Q100" s="1"/>
      <c r="R100" s="86"/>
      <c r="S100" s="1"/>
      <c r="T100" s="4"/>
      <c r="U100" s="4"/>
      <c r="V100" s="4"/>
      <c r="W100" s="4"/>
      <c r="X100" s="4"/>
      <c r="Y100" s="4"/>
      <c r="Z100" s="4"/>
      <c r="AA100" s="4"/>
      <c r="AB100" s="4"/>
      <c r="AC100" s="4"/>
      <c r="AD100" s="4"/>
    </row>
    <row r="101" spans="1:30" x14ac:dyDescent="0.2">
      <c r="A101" s="4"/>
      <c r="B101" s="297" t="s">
        <v>1390</v>
      </c>
      <c r="C101" s="295">
        <f>J47</f>
        <v>382</v>
      </c>
      <c r="D101" s="85"/>
      <c r="E101" s="85"/>
      <c r="F101" s="1"/>
      <c r="G101" s="1"/>
      <c r="H101" s="1"/>
      <c r="I101" s="1"/>
      <c r="J101" s="1"/>
      <c r="K101" s="1"/>
      <c r="L101" s="1"/>
      <c r="M101" s="1"/>
      <c r="N101" s="1"/>
      <c r="O101" s="1"/>
      <c r="P101" s="1"/>
      <c r="Q101" s="1"/>
      <c r="R101" s="86"/>
      <c r="S101" s="1"/>
      <c r="T101" s="4"/>
      <c r="U101" s="4"/>
      <c r="V101" s="4"/>
      <c r="W101" s="4"/>
      <c r="X101" s="4"/>
      <c r="Y101" s="4"/>
      <c r="Z101" s="4"/>
      <c r="AA101" s="4"/>
      <c r="AB101" s="4"/>
      <c r="AC101" s="4"/>
      <c r="AD101" s="4"/>
    </row>
    <row r="102" spans="1:30" x14ac:dyDescent="0.2">
      <c r="A102" s="4"/>
      <c r="B102" s="87"/>
      <c r="C102" s="1"/>
      <c r="D102" s="1"/>
      <c r="E102" s="1"/>
      <c r="F102" s="1"/>
      <c r="G102" s="1"/>
      <c r="H102" s="1"/>
      <c r="I102" s="1"/>
      <c r="J102" s="1"/>
      <c r="K102" s="1"/>
      <c r="L102" s="1"/>
      <c r="M102" s="1"/>
      <c r="N102" s="1"/>
      <c r="O102" s="1"/>
      <c r="P102" s="1"/>
      <c r="Q102" s="1"/>
      <c r="R102" s="86"/>
      <c r="S102" s="1"/>
      <c r="T102" s="4"/>
      <c r="U102" s="4"/>
      <c r="V102" s="4"/>
      <c r="W102" s="4"/>
      <c r="X102" s="4"/>
      <c r="Y102" s="4"/>
      <c r="Z102" s="4"/>
      <c r="AA102" s="4"/>
      <c r="AB102" s="4"/>
      <c r="AC102" s="4"/>
      <c r="AD102" s="4"/>
    </row>
    <row r="103" spans="1:30" x14ac:dyDescent="0.2">
      <c r="A103" s="4"/>
      <c r="B103" s="53" t="s">
        <v>1256</v>
      </c>
      <c r="C103" s="54" t="s">
        <v>1521</v>
      </c>
      <c r="D103" s="3"/>
      <c r="E103" s="3"/>
      <c r="F103" s="3"/>
      <c r="G103" s="3"/>
      <c r="H103" s="3"/>
      <c r="I103" s="3"/>
      <c r="J103" s="1"/>
      <c r="K103" s="1"/>
      <c r="L103" s="1"/>
      <c r="M103" s="1"/>
      <c r="N103" s="1"/>
      <c r="O103" s="1"/>
      <c r="P103" s="1"/>
      <c r="Q103" s="1"/>
      <c r="R103" s="86"/>
      <c r="S103" s="1"/>
      <c r="T103" s="4"/>
      <c r="U103" s="4"/>
      <c r="V103" s="4"/>
      <c r="W103" s="4"/>
      <c r="X103" s="4"/>
      <c r="Y103" s="4"/>
      <c r="Z103" s="4"/>
      <c r="AA103" s="4"/>
      <c r="AB103" s="4"/>
      <c r="AC103" s="4"/>
      <c r="AD103" s="4"/>
    </row>
    <row r="104" spans="1:30" x14ac:dyDescent="0.2">
      <c r="A104" s="4"/>
      <c r="B104" s="397" t="s">
        <v>1257</v>
      </c>
      <c r="C104" s="398"/>
      <c r="D104" s="88" t="s">
        <v>1258</v>
      </c>
      <c r="E104" s="88" t="s">
        <v>1259</v>
      </c>
      <c r="F104" s="88" t="s">
        <v>1260</v>
      </c>
      <c r="G104" s="3"/>
      <c r="H104" s="3"/>
      <c r="I104" s="3"/>
      <c r="J104" s="1"/>
      <c r="K104" s="1"/>
      <c r="L104" s="1"/>
      <c r="M104" s="1"/>
      <c r="N104" s="1"/>
      <c r="O104" s="1"/>
      <c r="P104" s="1"/>
      <c r="Q104" s="1"/>
      <c r="R104" s="86"/>
      <c r="S104" s="1"/>
      <c r="T104" s="4"/>
      <c r="U104" s="4"/>
      <c r="V104" s="4"/>
      <c r="W104" s="4"/>
      <c r="X104" s="4"/>
      <c r="Y104" s="4"/>
      <c r="Z104" s="4"/>
      <c r="AA104" s="4"/>
      <c r="AB104" s="4"/>
      <c r="AC104" s="4"/>
      <c r="AD104" s="4"/>
    </row>
    <row r="105" spans="1:30" x14ac:dyDescent="0.2">
      <c r="A105" s="4"/>
      <c r="B105" s="399" t="s">
        <v>1261</v>
      </c>
      <c r="C105" s="400"/>
      <c r="D105" s="265">
        <f>GETPIVOTDATA("Net Dwellings",Pivots!$H$243)</f>
        <v>197</v>
      </c>
      <c r="E105" s="266">
        <f>GETPIVOTDATA("Net Dwellings",Pivots!$E$243)</f>
        <v>711</v>
      </c>
      <c r="F105" s="261">
        <f>GETPIVOTDATA("Net Dwellings",Pivots!$B$243)</f>
        <v>237</v>
      </c>
      <c r="G105" s="3"/>
      <c r="H105" s="3"/>
      <c r="I105" s="3"/>
      <c r="J105" s="3"/>
      <c r="K105" s="3"/>
      <c r="L105" s="3"/>
      <c r="M105" s="3"/>
      <c r="N105" s="3"/>
      <c r="O105" s="3"/>
      <c r="P105" s="3"/>
      <c r="Q105" s="1"/>
      <c r="R105" s="86"/>
      <c r="S105" s="1"/>
      <c r="T105" s="4"/>
      <c r="U105" s="4"/>
      <c r="V105" s="4"/>
      <c r="W105" s="4"/>
      <c r="X105" s="4"/>
      <c r="Y105" s="4"/>
      <c r="Z105" s="4"/>
      <c r="AA105" s="4"/>
      <c r="AB105" s="4"/>
      <c r="AC105" s="4"/>
      <c r="AD105" s="4"/>
    </row>
    <row r="106" spans="1:30" x14ac:dyDescent="0.2">
      <c r="A106" s="4"/>
      <c r="B106" s="399" t="s">
        <v>1262</v>
      </c>
      <c r="C106" s="400"/>
      <c r="D106" s="266">
        <f>GETPIVOTDATA("Net Dwellings",Pivots!$H$252)</f>
        <v>156</v>
      </c>
      <c r="E106" s="266">
        <f>GETPIVOTDATA("Net Dwellings",Pivots!$E$252)</f>
        <v>248</v>
      </c>
      <c r="F106" s="261">
        <f>GETPIVOTDATA("Net Dwellings",Pivots!$B$252)</f>
        <v>145</v>
      </c>
      <c r="G106" s="3"/>
      <c r="H106" s="3"/>
      <c r="I106" s="3"/>
      <c r="J106" s="3"/>
      <c r="K106" s="3"/>
      <c r="L106" s="3"/>
      <c r="M106" s="3"/>
      <c r="N106" s="3"/>
      <c r="O106" s="3"/>
      <c r="P106" s="3"/>
      <c r="Q106" s="1"/>
      <c r="R106" s="86"/>
      <c r="S106" s="1"/>
      <c r="T106" s="4"/>
      <c r="U106" s="4"/>
      <c r="V106" s="4"/>
      <c r="W106" s="4"/>
      <c r="X106" s="4"/>
      <c r="Y106" s="4"/>
      <c r="Z106" s="4"/>
      <c r="AA106" s="4"/>
      <c r="AB106" s="4"/>
      <c r="AC106" s="4"/>
      <c r="AD106" s="4"/>
    </row>
    <row r="107" spans="1:30" x14ac:dyDescent="0.2">
      <c r="A107" s="4"/>
      <c r="B107" s="386" t="s">
        <v>1263</v>
      </c>
      <c r="C107" s="387"/>
      <c r="D107" s="267">
        <f>SUM(D105:D106)</f>
        <v>353</v>
      </c>
      <c r="E107" s="267">
        <f>SUM(E105:E106)</f>
        <v>959</v>
      </c>
      <c r="F107" s="267">
        <f>SUM(F105:F106)</f>
        <v>382</v>
      </c>
      <c r="G107" s="3"/>
      <c r="H107" s="3"/>
      <c r="I107" s="3"/>
      <c r="J107" s="3"/>
      <c r="K107" s="3"/>
      <c r="L107" s="3"/>
      <c r="M107" s="3"/>
      <c r="N107" s="3"/>
      <c r="O107" s="3"/>
      <c r="P107" s="3"/>
      <c r="Q107" s="1"/>
      <c r="R107" s="86"/>
      <c r="S107" s="1"/>
      <c r="T107" s="4"/>
      <c r="U107" s="4"/>
      <c r="V107" s="4"/>
      <c r="W107" s="4"/>
      <c r="X107" s="4"/>
      <c r="Y107" s="4"/>
      <c r="Z107" s="4"/>
      <c r="AA107" s="4"/>
      <c r="AB107" s="4"/>
      <c r="AC107" s="4"/>
      <c r="AD107" s="4"/>
    </row>
    <row r="108" spans="1:30" x14ac:dyDescent="0.2">
      <c r="A108" s="4"/>
      <c r="B108" s="89"/>
      <c r="C108" s="3"/>
      <c r="D108" s="3"/>
      <c r="E108" s="3"/>
      <c r="F108" s="3"/>
      <c r="G108" s="3"/>
      <c r="H108" s="3"/>
      <c r="I108" s="3"/>
      <c r="J108" s="3"/>
      <c r="K108" s="3"/>
      <c r="L108" s="3"/>
      <c r="M108" s="3"/>
      <c r="N108" s="3"/>
      <c r="O108" s="3"/>
      <c r="P108" s="3"/>
      <c r="Q108" s="1"/>
      <c r="R108" s="86"/>
      <c r="S108" s="1"/>
      <c r="T108" s="4"/>
      <c r="U108" s="4"/>
      <c r="V108" s="4"/>
      <c r="W108" s="4"/>
      <c r="X108" s="4"/>
      <c r="Y108" s="4"/>
      <c r="Z108" s="4"/>
      <c r="AA108" s="4"/>
      <c r="AB108" s="4"/>
      <c r="AC108" s="4"/>
      <c r="AD108" s="4"/>
    </row>
    <row r="109" spans="1:30" x14ac:dyDescent="0.2">
      <c r="A109" s="4"/>
      <c r="B109" s="90"/>
      <c r="C109" s="91"/>
      <c r="D109" s="91"/>
      <c r="E109" s="91"/>
      <c r="F109" s="91"/>
      <c r="G109" s="71"/>
      <c r="H109" s="71"/>
      <c r="I109" s="71"/>
      <c r="J109" s="71"/>
      <c r="K109" s="3"/>
      <c r="L109" s="3"/>
      <c r="M109" s="3"/>
      <c r="N109" s="3"/>
      <c r="O109" s="3"/>
      <c r="P109" s="3"/>
      <c r="Q109" s="1"/>
      <c r="R109" s="86"/>
      <c r="S109" s="1"/>
      <c r="T109" s="4"/>
      <c r="U109" s="4"/>
      <c r="V109" s="4"/>
      <c r="W109" s="4"/>
      <c r="X109" s="4"/>
      <c r="Y109" s="4"/>
      <c r="Z109" s="4"/>
      <c r="AA109" s="4"/>
      <c r="AB109" s="4"/>
      <c r="AC109" s="4"/>
      <c r="AD109" s="4"/>
    </row>
    <row r="110" spans="1:30" x14ac:dyDescent="0.2">
      <c r="A110" s="4"/>
      <c r="B110" s="90"/>
      <c r="C110" s="91"/>
      <c r="D110" s="91"/>
      <c r="E110" s="91"/>
      <c r="F110" s="91"/>
      <c r="G110" s="1"/>
      <c r="H110" s="1"/>
      <c r="I110" s="3"/>
      <c r="J110" s="3"/>
      <c r="K110" s="3"/>
      <c r="L110" s="3"/>
      <c r="M110" s="3"/>
      <c r="N110" s="3"/>
      <c r="O110" s="3"/>
      <c r="P110" s="3"/>
      <c r="Q110" s="1"/>
      <c r="R110" s="86"/>
      <c r="S110" s="1"/>
      <c r="T110" s="4"/>
      <c r="U110" s="4"/>
      <c r="V110" s="4"/>
      <c r="W110" s="4"/>
      <c r="X110" s="4"/>
      <c r="Y110" s="4"/>
      <c r="Z110" s="4"/>
      <c r="AA110" s="4"/>
      <c r="AB110" s="4"/>
      <c r="AC110" s="4"/>
      <c r="AD110" s="4"/>
    </row>
    <row r="111" spans="1:30" x14ac:dyDescent="0.2">
      <c r="A111" s="4"/>
      <c r="B111" s="65" t="s">
        <v>1264</v>
      </c>
      <c r="C111" s="66" t="s">
        <v>1522</v>
      </c>
      <c r="D111" s="71"/>
      <c r="E111" s="71"/>
      <c r="F111" s="71"/>
      <c r="G111" s="1"/>
      <c r="H111" s="1"/>
      <c r="I111" s="3"/>
      <c r="J111" s="3"/>
      <c r="K111" s="3"/>
      <c r="L111" s="3"/>
      <c r="M111" s="3"/>
      <c r="N111" s="3"/>
      <c r="O111" s="3"/>
      <c r="P111" s="3"/>
      <c r="Q111" s="1"/>
      <c r="R111" s="86"/>
      <c r="S111" s="1"/>
      <c r="T111" s="4"/>
      <c r="U111" s="4"/>
      <c r="V111" s="4"/>
      <c r="W111" s="4"/>
      <c r="X111" s="4"/>
      <c r="Y111" s="4"/>
      <c r="Z111" s="4"/>
      <c r="AA111" s="4"/>
      <c r="AB111" s="4"/>
      <c r="AC111" s="4"/>
      <c r="AD111" s="4"/>
    </row>
    <row r="112" spans="1:30" x14ac:dyDescent="0.2">
      <c r="A112" s="4"/>
      <c r="B112" s="92" t="s">
        <v>1165</v>
      </c>
      <c r="C112" s="93"/>
      <c r="D112" s="94" t="s">
        <v>1232</v>
      </c>
      <c r="E112" s="94" t="s">
        <v>1233</v>
      </c>
      <c r="F112" s="69" t="s">
        <v>1265</v>
      </c>
      <c r="G112" s="1"/>
      <c r="H112" s="1"/>
      <c r="I112" s="3"/>
      <c r="J112" s="3"/>
      <c r="K112" s="3"/>
      <c r="L112" s="3"/>
      <c r="M112" s="3"/>
      <c r="N112" s="3"/>
      <c r="O112" s="3"/>
      <c r="P112" s="3"/>
      <c r="Q112" s="1"/>
      <c r="R112" s="86"/>
      <c r="S112" s="1"/>
      <c r="T112" s="4"/>
      <c r="U112" s="4"/>
      <c r="V112" s="4"/>
      <c r="W112" s="4"/>
      <c r="X112" s="4"/>
      <c r="Y112" s="4"/>
      <c r="Z112" s="4"/>
      <c r="AA112" s="4"/>
      <c r="AB112" s="4"/>
      <c r="AC112" s="4"/>
      <c r="AD112" s="4"/>
    </row>
    <row r="113" spans="1:30" x14ac:dyDescent="0.2">
      <c r="A113" s="4"/>
      <c r="B113" s="95" t="s">
        <v>1229</v>
      </c>
      <c r="C113" s="96"/>
      <c r="D113" s="263">
        <f>F61</f>
        <v>309</v>
      </c>
      <c r="E113" s="263">
        <f>N61</f>
        <v>44</v>
      </c>
      <c r="F113" s="268">
        <f>R61</f>
        <v>353</v>
      </c>
      <c r="G113" s="1"/>
      <c r="H113" s="1"/>
      <c r="I113" s="3"/>
      <c r="J113" s="3"/>
      <c r="K113" s="3"/>
      <c r="L113" s="3"/>
      <c r="M113" s="3"/>
      <c r="N113" s="3"/>
      <c r="O113" s="3"/>
      <c r="P113" s="3"/>
      <c r="Q113" s="1"/>
      <c r="R113" s="86"/>
      <c r="S113" s="1"/>
      <c r="T113" s="4"/>
      <c r="U113" s="4"/>
      <c r="V113" s="4"/>
      <c r="W113" s="4"/>
      <c r="X113" s="4"/>
      <c r="Y113" s="4"/>
      <c r="Z113" s="4"/>
      <c r="AA113" s="4"/>
      <c r="AB113" s="4"/>
      <c r="AC113" s="4"/>
      <c r="AD113" s="4"/>
    </row>
    <row r="114" spans="1:30" x14ac:dyDescent="0.2">
      <c r="A114" s="4"/>
      <c r="B114" s="95" t="s">
        <v>1228</v>
      </c>
      <c r="C114" s="96"/>
      <c r="D114" s="263">
        <f>F60</f>
        <v>832</v>
      </c>
      <c r="E114" s="262">
        <f>N60</f>
        <v>127</v>
      </c>
      <c r="F114" s="268">
        <f>R60</f>
        <v>959</v>
      </c>
      <c r="G114" s="91"/>
      <c r="H114" s="1"/>
      <c r="I114" s="3"/>
      <c r="J114" s="3"/>
      <c r="K114" s="3"/>
      <c r="L114" s="3"/>
      <c r="M114" s="3"/>
      <c r="N114" s="3"/>
      <c r="O114" s="3"/>
      <c r="P114" s="3"/>
      <c r="Q114" s="1"/>
      <c r="R114" s="86"/>
      <c r="S114" s="1"/>
      <c r="T114" s="4"/>
      <c r="U114" s="4"/>
      <c r="V114" s="4"/>
      <c r="W114" s="4"/>
      <c r="X114" s="4"/>
      <c r="Y114" s="4"/>
      <c r="Z114" s="4"/>
      <c r="AA114" s="4"/>
      <c r="AB114" s="4"/>
      <c r="AC114" s="4"/>
      <c r="AD114" s="4"/>
    </row>
    <row r="115" spans="1:30" x14ac:dyDescent="0.2">
      <c r="A115" s="4"/>
      <c r="B115" s="95" t="s">
        <v>1458</v>
      </c>
      <c r="C115" s="96"/>
      <c r="D115" s="263">
        <f>F59</f>
        <v>341</v>
      </c>
      <c r="E115" s="263">
        <f>N59</f>
        <v>41</v>
      </c>
      <c r="F115" s="268">
        <f>R59</f>
        <v>382</v>
      </c>
      <c r="G115" s="91"/>
      <c r="H115" s="1"/>
      <c r="I115" s="3"/>
      <c r="J115" s="3"/>
      <c r="K115" s="3"/>
      <c r="L115" s="3"/>
      <c r="M115" s="3"/>
      <c r="N115" s="3"/>
      <c r="O115" s="3"/>
      <c r="P115" s="3"/>
      <c r="Q115" s="1"/>
      <c r="R115" s="86"/>
      <c r="S115" s="1"/>
      <c r="T115" s="4"/>
      <c r="U115" s="4"/>
      <c r="V115" s="4"/>
      <c r="W115" s="4"/>
      <c r="X115" s="4"/>
      <c r="Y115" s="4"/>
      <c r="Z115" s="4"/>
      <c r="AA115" s="4"/>
      <c r="AB115" s="4"/>
      <c r="AC115" s="4"/>
      <c r="AD115" s="4"/>
    </row>
    <row r="116" spans="1:30" x14ac:dyDescent="0.2">
      <c r="A116" s="4"/>
      <c r="B116" s="90"/>
      <c r="C116" s="97"/>
      <c r="D116" s="98"/>
      <c r="E116" s="98"/>
      <c r="F116" s="99"/>
      <c r="G116" s="91"/>
      <c r="H116" s="1"/>
      <c r="I116" s="3"/>
      <c r="J116" s="3"/>
      <c r="K116" s="3"/>
      <c r="L116" s="3"/>
      <c r="M116" s="3"/>
      <c r="N116" s="3"/>
      <c r="O116" s="3"/>
      <c r="P116" s="3"/>
      <c r="Q116" s="1"/>
      <c r="R116" s="86"/>
      <c r="S116" s="1"/>
      <c r="T116" s="4"/>
      <c r="U116" s="4"/>
      <c r="V116" s="4"/>
      <c r="W116" s="4"/>
      <c r="X116" s="4"/>
      <c r="Y116" s="4"/>
      <c r="Z116" s="4"/>
      <c r="AA116" s="4"/>
      <c r="AB116" s="4"/>
      <c r="AC116" s="4"/>
      <c r="AD116" s="4"/>
    </row>
    <row r="117" spans="1:30" x14ac:dyDescent="0.2">
      <c r="A117" s="4"/>
      <c r="B117" s="90"/>
      <c r="C117" s="97"/>
      <c r="D117" s="98"/>
      <c r="E117" s="98"/>
      <c r="F117" s="99"/>
      <c r="G117" s="91"/>
      <c r="H117" s="1"/>
      <c r="I117" s="3"/>
      <c r="J117" s="3"/>
      <c r="K117" s="3"/>
      <c r="L117" s="3"/>
      <c r="M117" s="3"/>
      <c r="N117" s="3"/>
      <c r="O117" s="3"/>
      <c r="P117" s="3"/>
      <c r="Q117" s="1"/>
      <c r="R117" s="86"/>
      <c r="S117" s="1"/>
      <c r="T117" s="4"/>
      <c r="U117" s="4"/>
      <c r="V117" s="4"/>
      <c r="W117" s="4"/>
      <c r="X117" s="4"/>
      <c r="Y117" s="4"/>
      <c r="Z117" s="4"/>
      <c r="AA117" s="4"/>
      <c r="AB117" s="4"/>
      <c r="AC117" s="4"/>
      <c r="AD117" s="4"/>
    </row>
    <row r="118" spans="1:30" x14ac:dyDescent="0.2">
      <c r="A118" s="4"/>
      <c r="B118" s="90"/>
      <c r="C118" s="97"/>
      <c r="D118" s="98"/>
      <c r="E118" s="98"/>
      <c r="F118" s="99"/>
      <c r="G118" s="91"/>
      <c r="H118" s="1"/>
      <c r="I118" s="3"/>
      <c r="J118" s="3"/>
      <c r="K118" s="3"/>
      <c r="L118" s="3"/>
      <c r="M118" s="3"/>
      <c r="N118" s="3"/>
      <c r="O118" s="3"/>
      <c r="P118" s="3"/>
      <c r="Q118" s="1"/>
      <c r="R118" s="86"/>
      <c r="S118" s="1"/>
      <c r="T118" s="4"/>
      <c r="U118" s="4"/>
      <c r="V118" s="4"/>
      <c r="W118" s="4"/>
      <c r="X118" s="4"/>
      <c r="Y118" s="4"/>
      <c r="Z118" s="4"/>
      <c r="AA118" s="4"/>
      <c r="AB118" s="4"/>
      <c r="AC118" s="4"/>
      <c r="AD118" s="4"/>
    </row>
    <row r="119" spans="1:30" x14ac:dyDescent="0.2">
      <c r="A119" s="4"/>
      <c r="B119" s="90"/>
      <c r="C119" s="97"/>
      <c r="D119" s="98"/>
      <c r="E119" s="98"/>
      <c r="F119" s="99"/>
      <c r="G119" s="91"/>
      <c r="H119" s="1"/>
      <c r="I119" s="3"/>
      <c r="J119" s="3"/>
      <c r="K119" s="3"/>
      <c r="L119" s="3"/>
      <c r="M119" s="3"/>
      <c r="N119" s="3"/>
      <c r="O119" s="3"/>
      <c r="P119" s="3"/>
      <c r="Q119" s="1"/>
      <c r="R119" s="86"/>
      <c r="S119" s="1"/>
      <c r="T119" s="4"/>
      <c r="U119" s="4"/>
      <c r="V119" s="4"/>
      <c r="W119" s="4"/>
      <c r="X119" s="4"/>
      <c r="Y119" s="4"/>
      <c r="Z119" s="4"/>
      <c r="AA119" s="4"/>
      <c r="AB119" s="4"/>
      <c r="AC119" s="4"/>
      <c r="AD119" s="4"/>
    </row>
    <row r="120" spans="1:30" x14ac:dyDescent="0.2">
      <c r="A120" s="4"/>
      <c r="B120" s="90"/>
      <c r="C120" s="97"/>
      <c r="D120" s="98"/>
      <c r="E120" s="98"/>
      <c r="F120" s="99"/>
      <c r="G120" s="91"/>
      <c r="H120" s="1"/>
      <c r="I120" s="3"/>
      <c r="J120" s="3"/>
      <c r="K120" s="3"/>
      <c r="L120" s="3"/>
      <c r="M120" s="3"/>
      <c r="N120" s="3"/>
      <c r="O120" s="3"/>
      <c r="P120" s="3"/>
      <c r="Q120" s="1"/>
      <c r="R120" s="86"/>
      <c r="S120" s="1"/>
      <c r="T120" s="4"/>
      <c r="U120" s="4"/>
      <c r="V120" s="4"/>
      <c r="W120" s="4"/>
      <c r="X120" s="4"/>
      <c r="Y120" s="4"/>
      <c r="Z120" s="4"/>
      <c r="AA120" s="4"/>
      <c r="AB120" s="4"/>
      <c r="AC120" s="4"/>
      <c r="AD120" s="4"/>
    </row>
    <row r="121" spans="1:30" x14ac:dyDescent="0.2">
      <c r="A121" s="4"/>
      <c r="B121" s="90"/>
      <c r="C121" s="97"/>
      <c r="D121" s="98"/>
      <c r="E121" s="98"/>
      <c r="F121" s="99"/>
      <c r="G121" s="91"/>
      <c r="H121" s="1"/>
      <c r="I121" s="3"/>
      <c r="J121" s="3"/>
      <c r="K121" s="3"/>
      <c r="L121" s="3"/>
      <c r="M121" s="3"/>
      <c r="N121" s="3"/>
      <c r="O121" s="3"/>
      <c r="P121" s="3"/>
      <c r="Q121" s="1"/>
      <c r="R121" s="86"/>
      <c r="S121" s="1"/>
      <c r="T121" s="4"/>
      <c r="U121" s="4"/>
      <c r="V121" s="4"/>
      <c r="W121" s="4"/>
      <c r="X121" s="4"/>
      <c r="Y121" s="4"/>
      <c r="Z121" s="4"/>
      <c r="AA121" s="4"/>
      <c r="AB121" s="4"/>
      <c r="AC121" s="4"/>
      <c r="AD121" s="4"/>
    </row>
    <row r="122" spans="1:30" x14ac:dyDescent="0.2">
      <c r="A122" s="4"/>
      <c r="B122" s="100"/>
      <c r="C122" s="101"/>
      <c r="D122" s="102"/>
      <c r="E122" s="102"/>
      <c r="F122" s="102"/>
      <c r="G122" s="102"/>
      <c r="H122" s="101"/>
      <c r="I122" s="101"/>
      <c r="J122" s="101"/>
      <c r="K122" s="101"/>
      <c r="L122" s="101"/>
      <c r="M122" s="101"/>
      <c r="N122" s="101"/>
      <c r="O122" s="101"/>
      <c r="P122" s="101"/>
      <c r="Q122" s="103"/>
      <c r="R122" s="104"/>
      <c r="S122" s="1"/>
      <c r="T122" s="4"/>
      <c r="U122" s="4"/>
      <c r="V122" s="4"/>
      <c r="W122" s="4"/>
      <c r="X122" s="4"/>
      <c r="Y122" s="4"/>
      <c r="Z122" s="4"/>
      <c r="AA122" s="4"/>
      <c r="AB122" s="4"/>
      <c r="AC122" s="4"/>
      <c r="AD122" s="4"/>
    </row>
    <row r="123" spans="1:30" x14ac:dyDescent="0.2">
      <c r="A123" s="4"/>
      <c r="B123" s="105"/>
      <c r="C123" s="106"/>
      <c r="D123" s="106"/>
      <c r="E123" s="106"/>
      <c r="F123" s="106"/>
      <c r="G123" s="106"/>
      <c r="H123" s="106"/>
      <c r="I123" s="106"/>
      <c r="J123" s="106"/>
      <c r="K123" s="106"/>
      <c r="L123" s="106"/>
      <c r="M123" s="106"/>
      <c r="N123" s="106"/>
      <c r="O123" s="106"/>
      <c r="P123" s="106"/>
      <c r="Q123" s="107"/>
      <c r="R123" s="108"/>
      <c r="S123" s="1"/>
      <c r="T123" s="4"/>
      <c r="U123" s="4"/>
      <c r="V123" s="4"/>
      <c r="W123" s="4"/>
      <c r="X123" s="4"/>
      <c r="Y123" s="4"/>
      <c r="Z123" s="4"/>
      <c r="AA123" s="4"/>
      <c r="AB123" s="4"/>
      <c r="AC123" s="4"/>
      <c r="AD123" s="4"/>
    </row>
    <row r="124" spans="1:30" ht="20.25" x14ac:dyDescent="0.3">
      <c r="A124" s="4"/>
      <c r="B124" s="109" t="s">
        <v>1260</v>
      </c>
      <c r="C124" s="3"/>
      <c r="D124" s="3"/>
      <c r="E124" s="3"/>
      <c r="F124" s="3"/>
      <c r="G124" s="3"/>
      <c r="H124" s="3"/>
      <c r="I124" s="3"/>
      <c r="J124" s="3"/>
      <c r="K124" s="3"/>
      <c r="L124" s="3"/>
      <c r="M124" s="3"/>
      <c r="N124" s="3"/>
      <c r="O124" s="3"/>
      <c r="P124" s="3"/>
      <c r="Q124" s="1"/>
      <c r="R124" s="86"/>
      <c r="S124" s="1"/>
      <c r="T124" s="4"/>
      <c r="U124" s="4"/>
      <c r="V124" s="4"/>
      <c r="W124" s="4"/>
      <c r="X124" s="4"/>
      <c r="Y124" s="4"/>
      <c r="Z124" s="4"/>
      <c r="AA124" s="4"/>
      <c r="AB124" s="4"/>
      <c r="AC124" s="4"/>
      <c r="AD124" s="4"/>
    </row>
    <row r="125" spans="1:30" x14ac:dyDescent="0.2">
      <c r="A125" s="4"/>
      <c r="B125" s="110"/>
      <c r="C125" s="111"/>
      <c r="D125" s="111"/>
      <c r="E125" s="111"/>
      <c r="F125" s="111"/>
      <c r="G125" s="111"/>
      <c r="H125" s="111"/>
      <c r="I125" s="111"/>
      <c r="J125" s="111"/>
      <c r="K125" s="111"/>
      <c r="L125" s="111"/>
      <c r="M125" s="111"/>
      <c r="N125" s="111"/>
      <c r="O125" s="111"/>
      <c r="P125" s="111"/>
      <c r="Q125" s="1"/>
      <c r="R125" s="86"/>
      <c r="S125" s="1"/>
      <c r="T125" s="4"/>
      <c r="U125" s="4"/>
      <c r="V125" s="4"/>
      <c r="W125" s="4"/>
      <c r="X125" s="4"/>
      <c r="Y125" s="4"/>
      <c r="Z125" s="4"/>
      <c r="AA125" s="4"/>
      <c r="AB125" s="4"/>
      <c r="AC125" s="4"/>
      <c r="AD125" s="4"/>
    </row>
    <row r="126" spans="1:30" x14ac:dyDescent="0.2">
      <c r="A126" s="4"/>
      <c r="B126" s="53" t="s">
        <v>1266</v>
      </c>
      <c r="C126" s="54" t="s">
        <v>1615</v>
      </c>
      <c r="D126" s="3"/>
      <c r="E126" s="3"/>
      <c r="F126" s="3"/>
      <c r="G126" s="3"/>
      <c r="H126" s="3"/>
      <c r="I126" s="3"/>
      <c r="J126" s="3"/>
      <c r="K126" s="3"/>
      <c r="L126" s="3"/>
      <c r="M126" s="3"/>
      <c r="N126" s="3"/>
      <c r="O126" s="3"/>
      <c r="P126" s="3"/>
      <c r="Q126" s="1"/>
      <c r="R126" s="86"/>
      <c r="S126" s="1"/>
      <c r="T126" s="4"/>
      <c r="U126" s="4"/>
      <c r="V126" s="4"/>
      <c r="W126" s="4"/>
      <c r="X126" s="4"/>
      <c r="Y126" s="4"/>
      <c r="Z126" s="4"/>
      <c r="AA126" s="4"/>
      <c r="AB126" s="4"/>
      <c r="AC126" s="4"/>
      <c r="AD126" s="4"/>
    </row>
    <row r="127" spans="1:30" x14ac:dyDescent="0.2">
      <c r="A127" s="4"/>
      <c r="B127" s="388" t="s">
        <v>1244</v>
      </c>
      <c r="C127" s="390" t="s">
        <v>1267</v>
      </c>
      <c r="D127" s="391"/>
      <c r="E127" s="390" t="s">
        <v>1610</v>
      </c>
      <c r="F127" s="391"/>
      <c r="G127" s="56" t="s">
        <v>1176</v>
      </c>
      <c r="H127" s="3"/>
      <c r="I127" s="3"/>
      <c r="J127" s="3"/>
      <c r="K127" s="3"/>
      <c r="L127" s="3"/>
      <c r="M127" s="1"/>
      <c r="N127" s="1"/>
      <c r="O127" s="1"/>
      <c r="P127" s="1"/>
      <c r="Q127" s="1"/>
      <c r="R127" s="86"/>
      <c r="S127" s="1"/>
      <c r="T127" s="4"/>
      <c r="U127" s="4"/>
      <c r="V127" s="4"/>
      <c r="W127" s="4"/>
      <c r="X127" s="4"/>
      <c r="Y127" s="4"/>
      <c r="Z127" s="4"/>
      <c r="AA127" s="4"/>
      <c r="AB127" s="4"/>
      <c r="AC127" s="4"/>
      <c r="AD127" s="4"/>
    </row>
    <row r="128" spans="1:30" x14ac:dyDescent="0.2">
      <c r="A128" s="4"/>
      <c r="B128" s="388"/>
      <c r="C128" s="56" t="s">
        <v>1268</v>
      </c>
      <c r="D128" s="56" t="s">
        <v>1269</v>
      </c>
      <c r="E128" s="56" t="s">
        <v>1268</v>
      </c>
      <c r="F128" s="56" t="s">
        <v>1269</v>
      </c>
      <c r="G128" s="56" t="s">
        <v>1268</v>
      </c>
      <c r="H128" s="3"/>
      <c r="I128" s="3"/>
      <c r="J128" s="3"/>
      <c r="K128" s="3"/>
      <c r="L128" s="3"/>
      <c r="M128" s="1"/>
      <c r="N128" s="1"/>
      <c r="O128" s="1"/>
      <c r="P128" s="1"/>
      <c r="Q128" s="1"/>
      <c r="R128" s="86"/>
      <c r="S128" s="1"/>
      <c r="T128" s="4"/>
      <c r="U128" s="4"/>
      <c r="V128" s="4"/>
      <c r="W128" s="4"/>
      <c r="X128" s="4"/>
      <c r="Y128" s="4"/>
      <c r="Z128" s="4"/>
      <c r="AA128" s="4"/>
      <c r="AB128" s="4"/>
      <c r="AC128" s="4"/>
      <c r="AD128" s="4"/>
    </row>
    <row r="129" spans="1:30" x14ac:dyDescent="0.2">
      <c r="A129" s="4"/>
      <c r="B129" s="269" t="s">
        <v>1250</v>
      </c>
      <c r="C129" s="266">
        <v>611</v>
      </c>
      <c r="D129" s="270">
        <f t="shared" ref="D129:D141" si="12">C129/G129</f>
        <v>0.72565320665083133</v>
      </c>
      <c r="E129" s="266">
        <v>231</v>
      </c>
      <c r="F129" s="270">
        <f t="shared" ref="F129:F141" si="13">E129/G129</f>
        <v>0.27434679334916867</v>
      </c>
      <c r="G129" s="261">
        <v>842</v>
      </c>
      <c r="H129" s="3"/>
      <c r="I129" s="3"/>
      <c r="J129" s="3"/>
      <c r="K129" s="3"/>
      <c r="L129" s="3"/>
      <c r="M129" s="1"/>
      <c r="N129" s="1"/>
      <c r="O129" s="1"/>
      <c r="P129" s="1"/>
      <c r="Q129" s="1"/>
      <c r="R129" s="86"/>
      <c r="S129" s="1"/>
      <c r="T129" s="4"/>
      <c r="U129" s="4"/>
      <c r="V129" s="4"/>
      <c r="W129" s="4"/>
      <c r="X129" s="4"/>
      <c r="Y129" s="4"/>
      <c r="Z129" s="4"/>
      <c r="AA129" s="4"/>
      <c r="AB129" s="4"/>
      <c r="AC129" s="4"/>
      <c r="AD129" s="4"/>
    </row>
    <row r="130" spans="1:30" x14ac:dyDescent="0.2">
      <c r="A130" s="4"/>
      <c r="B130" s="269" t="s">
        <v>1251</v>
      </c>
      <c r="C130" s="266">
        <v>192</v>
      </c>
      <c r="D130" s="270">
        <f t="shared" si="12"/>
        <v>0.83478260869565213</v>
      </c>
      <c r="E130" s="266">
        <v>38</v>
      </c>
      <c r="F130" s="270">
        <f t="shared" si="13"/>
        <v>0.16521739130434782</v>
      </c>
      <c r="G130" s="261">
        <f t="shared" ref="G130:G139" si="14">E130+C130</f>
        <v>230</v>
      </c>
      <c r="H130" s="3"/>
      <c r="I130" s="3"/>
      <c r="J130" s="3"/>
      <c r="K130" s="3"/>
      <c r="L130" s="3"/>
      <c r="M130" s="1"/>
      <c r="N130" s="1"/>
      <c r="O130" s="1"/>
      <c r="P130" s="1"/>
      <c r="Q130" s="1"/>
      <c r="R130" s="86"/>
      <c r="S130" s="1"/>
      <c r="T130" s="4"/>
      <c r="U130" s="4"/>
      <c r="V130" s="4"/>
      <c r="W130" s="4"/>
      <c r="X130" s="4"/>
      <c r="Y130" s="4"/>
      <c r="Z130" s="4"/>
      <c r="AA130" s="4"/>
      <c r="AB130" s="4"/>
      <c r="AC130" s="4"/>
      <c r="AD130" s="4"/>
    </row>
    <row r="131" spans="1:30" x14ac:dyDescent="0.2">
      <c r="A131" s="4"/>
      <c r="B131" s="269" t="s">
        <v>1252</v>
      </c>
      <c r="C131" s="266">
        <v>257</v>
      </c>
      <c r="D131" s="270">
        <f t="shared" si="12"/>
        <v>0.9884615384615385</v>
      </c>
      <c r="E131" s="266">
        <v>3</v>
      </c>
      <c r="F131" s="270">
        <f t="shared" si="13"/>
        <v>1.1538461538461539E-2</v>
      </c>
      <c r="G131" s="261">
        <f t="shared" si="14"/>
        <v>260</v>
      </c>
      <c r="H131" s="3"/>
      <c r="I131" s="3"/>
      <c r="J131" s="3"/>
      <c r="K131" s="3"/>
      <c r="L131" s="3"/>
      <c r="M131" s="1"/>
      <c r="N131" s="1"/>
      <c r="O131" s="1"/>
      <c r="P131" s="1"/>
      <c r="Q131" s="1"/>
      <c r="R131" s="86"/>
      <c r="S131" s="1"/>
      <c r="T131" s="4"/>
      <c r="U131" s="4"/>
      <c r="V131" s="4"/>
      <c r="W131" s="4"/>
      <c r="X131" s="4"/>
      <c r="Y131" s="4"/>
      <c r="Z131" s="4"/>
      <c r="AA131" s="4"/>
      <c r="AB131" s="4"/>
      <c r="AC131" s="4"/>
      <c r="AD131" s="4"/>
    </row>
    <row r="132" spans="1:30" x14ac:dyDescent="0.2">
      <c r="A132" s="4"/>
      <c r="B132" s="269" t="s">
        <v>1253</v>
      </c>
      <c r="C132" s="266">
        <v>338</v>
      </c>
      <c r="D132" s="270">
        <f t="shared" si="12"/>
        <v>0.77522935779816515</v>
      </c>
      <c r="E132" s="266">
        <v>98</v>
      </c>
      <c r="F132" s="270">
        <f t="shared" si="13"/>
        <v>0.22477064220183487</v>
      </c>
      <c r="G132" s="261">
        <f t="shared" si="14"/>
        <v>436</v>
      </c>
      <c r="H132" s="3"/>
      <c r="I132" s="3"/>
      <c r="J132" s="3"/>
      <c r="K132" s="3"/>
      <c r="L132" s="3"/>
      <c r="M132" s="1"/>
      <c r="N132" s="1"/>
      <c r="O132" s="1"/>
      <c r="P132" s="1"/>
      <c r="Q132" s="1"/>
      <c r="R132" s="86"/>
      <c r="S132" s="1"/>
      <c r="T132" s="4"/>
      <c r="U132" s="4"/>
      <c r="V132" s="4"/>
      <c r="W132" s="4"/>
      <c r="X132" s="4"/>
      <c r="Y132" s="4"/>
      <c r="Z132" s="4"/>
      <c r="AA132" s="4"/>
      <c r="AB132" s="4"/>
      <c r="AC132" s="4"/>
      <c r="AD132" s="4"/>
    </row>
    <row r="133" spans="1:30" x14ac:dyDescent="0.2">
      <c r="A133" s="4"/>
      <c r="B133" s="269" t="s">
        <v>1254</v>
      </c>
      <c r="C133" s="266">
        <v>145</v>
      </c>
      <c r="D133" s="270">
        <f t="shared" si="12"/>
        <v>1</v>
      </c>
      <c r="E133" s="266">
        <v>0</v>
      </c>
      <c r="F133" s="270">
        <f t="shared" si="13"/>
        <v>0</v>
      </c>
      <c r="G133" s="261">
        <f t="shared" si="14"/>
        <v>145</v>
      </c>
      <c r="H133" s="3"/>
      <c r="I133" s="3"/>
      <c r="J133" s="3"/>
      <c r="K133" s="3"/>
      <c r="L133" s="3"/>
      <c r="M133" s="1"/>
      <c r="N133" s="1"/>
      <c r="O133" s="1"/>
      <c r="P133" s="1"/>
      <c r="Q133" s="1"/>
      <c r="R133" s="86"/>
      <c r="S133" s="1"/>
      <c r="T133" s="4"/>
      <c r="U133" s="4"/>
      <c r="V133" s="4"/>
      <c r="W133" s="4"/>
      <c r="X133" s="4"/>
      <c r="Y133" s="4"/>
      <c r="Z133" s="4"/>
      <c r="AA133" s="4"/>
      <c r="AB133" s="4"/>
      <c r="AC133" s="4"/>
      <c r="AD133" s="4"/>
    </row>
    <row r="134" spans="1:30" x14ac:dyDescent="0.2">
      <c r="A134" s="4"/>
      <c r="B134" s="269" t="s">
        <v>1255</v>
      </c>
      <c r="C134" s="266">
        <v>273</v>
      </c>
      <c r="D134" s="270">
        <f t="shared" si="12"/>
        <v>0.68421052631578949</v>
      </c>
      <c r="E134" s="266">
        <v>126</v>
      </c>
      <c r="F134" s="270">
        <f t="shared" si="13"/>
        <v>0.31578947368421051</v>
      </c>
      <c r="G134" s="261">
        <f t="shared" si="14"/>
        <v>399</v>
      </c>
      <c r="H134" s="3"/>
      <c r="I134" s="3"/>
      <c r="J134" s="3"/>
      <c r="K134" s="3"/>
      <c r="L134" s="3"/>
      <c r="M134" s="1"/>
      <c r="N134" s="1"/>
      <c r="O134" s="1"/>
      <c r="P134" s="1"/>
      <c r="Q134" s="1"/>
      <c r="R134" s="86"/>
      <c r="S134" s="1"/>
      <c r="T134" s="4"/>
      <c r="U134" s="112"/>
      <c r="V134" s="112"/>
      <c r="W134" s="113"/>
      <c r="X134" s="113"/>
      <c r="Y134" s="113"/>
      <c r="Z134" s="113"/>
      <c r="AA134" s="113"/>
      <c r="AB134" s="4"/>
      <c r="AC134" s="4"/>
      <c r="AD134" s="4"/>
    </row>
    <row r="135" spans="1:30" x14ac:dyDescent="0.2">
      <c r="A135" s="4"/>
      <c r="B135" s="269" t="s">
        <v>1178</v>
      </c>
      <c r="C135" s="266">
        <v>133</v>
      </c>
      <c r="D135" s="270">
        <f t="shared" si="12"/>
        <v>0.63942307692307687</v>
      </c>
      <c r="E135" s="266">
        <v>75</v>
      </c>
      <c r="F135" s="270">
        <f t="shared" si="13"/>
        <v>0.36057692307692307</v>
      </c>
      <c r="G135" s="261">
        <f t="shared" si="14"/>
        <v>208</v>
      </c>
      <c r="H135" s="3"/>
      <c r="I135" s="3"/>
      <c r="J135" s="3"/>
      <c r="K135" s="3"/>
      <c r="L135" s="3"/>
      <c r="M135" s="1"/>
      <c r="N135" s="1"/>
      <c r="O135" s="1"/>
      <c r="P135" s="1"/>
      <c r="Q135" s="1"/>
      <c r="R135" s="86"/>
      <c r="S135" s="1"/>
      <c r="T135" s="91"/>
      <c r="U135" s="389"/>
      <c r="V135" s="392"/>
      <c r="W135" s="392"/>
      <c r="X135" s="392"/>
      <c r="Y135" s="392"/>
      <c r="Z135" s="392"/>
      <c r="AA135" s="392"/>
      <c r="AB135" s="91"/>
      <c r="AC135" s="91"/>
      <c r="AD135" s="91"/>
    </row>
    <row r="136" spans="1:30" ht="12.75" customHeight="1" x14ac:dyDescent="0.2">
      <c r="A136" s="4"/>
      <c r="B136" s="271" t="s">
        <v>1179</v>
      </c>
      <c r="C136" s="266">
        <v>468</v>
      </c>
      <c r="D136" s="270">
        <f t="shared" si="12"/>
        <v>0.67338129496402876</v>
      </c>
      <c r="E136" s="266">
        <v>227</v>
      </c>
      <c r="F136" s="270">
        <f t="shared" si="13"/>
        <v>0.32661870503597124</v>
      </c>
      <c r="G136" s="261">
        <f t="shared" si="14"/>
        <v>695</v>
      </c>
      <c r="H136" s="3"/>
      <c r="I136" s="3"/>
      <c r="J136" s="3"/>
      <c r="K136" s="3"/>
      <c r="L136" s="3"/>
      <c r="M136" s="1"/>
      <c r="N136" s="1"/>
      <c r="O136" s="1"/>
      <c r="P136" s="1"/>
      <c r="Q136" s="1"/>
      <c r="R136" s="86"/>
      <c r="S136" s="1"/>
      <c r="T136" s="91"/>
      <c r="U136" s="389"/>
      <c r="V136" s="114"/>
      <c r="W136" s="114"/>
      <c r="X136" s="114"/>
      <c r="Y136" s="114"/>
      <c r="Z136" s="114"/>
      <c r="AA136" s="114"/>
      <c r="AB136" s="91"/>
      <c r="AC136" s="91"/>
      <c r="AD136" s="91"/>
    </row>
    <row r="137" spans="1:30" ht="12.75" customHeight="1" x14ac:dyDescent="0.2">
      <c r="A137" s="4"/>
      <c r="B137" s="264" t="s">
        <v>1180</v>
      </c>
      <c r="C137" s="266">
        <v>202</v>
      </c>
      <c r="D137" s="270">
        <f t="shared" si="12"/>
        <v>0.8595744680851064</v>
      </c>
      <c r="E137" s="266">
        <v>33</v>
      </c>
      <c r="F137" s="270">
        <f t="shared" si="13"/>
        <v>0.14042553191489363</v>
      </c>
      <c r="G137" s="261">
        <f t="shared" si="14"/>
        <v>235</v>
      </c>
      <c r="H137" s="111"/>
      <c r="I137" s="111"/>
      <c r="J137" s="111"/>
      <c r="K137" s="111"/>
      <c r="L137" s="111"/>
      <c r="M137" s="1"/>
      <c r="N137" s="1"/>
      <c r="O137" s="1"/>
      <c r="P137" s="1"/>
      <c r="Q137" s="1"/>
      <c r="R137" s="86"/>
      <c r="S137" s="1"/>
      <c r="T137" s="115"/>
      <c r="U137" s="116"/>
      <c r="V137" s="117"/>
      <c r="W137" s="117"/>
      <c r="X137" s="117"/>
      <c r="Y137" s="117"/>
      <c r="Z137" s="117"/>
      <c r="AA137" s="117"/>
      <c r="AB137" s="91"/>
      <c r="AC137" s="91"/>
      <c r="AD137" s="91"/>
    </row>
    <row r="138" spans="1:30" ht="12.75" customHeight="1" x14ac:dyDescent="0.2">
      <c r="A138" s="4"/>
      <c r="B138" s="264" t="s">
        <v>1181</v>
      </c>
      <c r="C138" s="266">
        <v>298</v>
      </c>
      <c r="D138" s="270">
        <f t="shared" si="12"/>
        <v>0.98026315789473684</v>
      </c>
      <c r="E138" s="263">
        <v>6</v>
      </c>
      <c r="F138" s="270">
        <f t="shared" si="13"/>
        <v>1.9736842105263157E-2</v>
      </c>
      <c r="G138" s="261">
        <f t="shared" si="14"/>
        <v>304</v>
      </c>
      <c r="H138" s="111"/>
      <c r="I138" s="111"/>
      <c r="J138" s="111"/>
      <c r="K138" s="111"/>
      <c r="L138" s="111"/>
      <c r="M138" s="1"/>
      <c r="N138" s="1"/>
      <c r="O138" s="1"/>
      <c r="P138" s="1"/>
      <c r="Q138" s="1"/>
      <c r="R138" s="86"/>
      <c r="S138" s="61"/>
      <c r="T138" s="91"/>
      <c r="U138" s="116"/>
      <c r="V138" s="117"/>
      <c r="W138" s="117"/>
      <c r="X138" s="117"/>
      <c r="Y138" s="117"/>
      <c r="Z138" s="117"/>
      <c r="AA138" s="117"/>
      <c r="AB138" s="91"/>
      <c r="AC138" s="91"/>
      <c r="AD138" s="91"/>
    </row>
    <row r="139" spans="1:30" x14ac:dyDescent="0.2">
      <c r="A139" s="4"/>
      <c r="B139" s="271" t="s">
        <v>1182</v>
      </c>
      <c r="C139" s="266">
        <v>392</v>
      </c>
      <c r="D139" s="270">
        <f t="shared" si="12"/>
        <v>0.79837067209775969</v>
      </c>
      <c r="E139" s="261">
        <v>99</v>
      </c>
      <c r="F139" s="270">
        <f t="shared" si="13"/>
        <v>0.20162932790224034</v>
      </c>
      <c r="G139" s="261">
        <f t="shared" si="14"/>
        <v>491</v>
      </c>
      <c r="H139" s="111"/>
      <c r="I139" s="111"/>
      <c r="J139" s="111"/>
      <c r="K139" s="111"/>
      <c r="L139" s="111"/>
      <c r="M139" s="1"/>
      <c r="N139" s="1"/>
      <c r="O139" s="1"/>
      <c r="P139" s="1"/>
      <c r="Q139" s="1"/>
      <c r="R139" s="86"/>
      <c r="S139" s="61"/>
      <c r="T139" s="91"/>
      <c r="U139" s="116"/>
      <c r="V139" s="117"/>
      <c r="W139" s="117"/>
      <c r="X139" s="117"/>
      <c r="Y139" s="117"/>
      <c r="Z139" s="117"/>
      <c r="AA139" s="117"/>
      <c r="AB139" s="91"/>
      <c r="AC139" s="91"/>
      <c r="AD139" s="91"/>
    </row>
    <row r="140" spans="1:30" x14ac:dyDescent="0.2">
      <c r="A140" s="4"/>
      <c r="B140" s="264" t="s">
        <v>1183</v>
      </c>
      <c r="C140" s="266">
        <v>398</v>
      </c>
      <c r="D140" s="270">
        <f t="shared" si="12"/>
        <v>0.86521739130434783</v>
      </c>
      <c r="E140" s="263">
        <v>62</v>
      </c>
      <c r="F140" s="270">
        <f t="shared" si="13"/>
        <v>0.13478260869565217</v>
      </c>
      <c r="G140" s="261">
        <v>460</v>
      </c>
      <c r="H140" s="111"/>
      <c r="I140" s="111"/>
      <c r="J140" s="111"/>
      <c r="K140" s="111"/>
      <c r="L140" s="111"/>
      <c r="M140" s="1"/>
      <c r="N140" s="1"/>
      <c r="O140" s="1"/>
      <c r="P140" s="1"/>
      <c r="Q140" s="1"/>
      <c r="R140" s="86"/>
      <c r="S140" s="1"/>
      <c r="T140" s="91"/>
      <c r="U140" s="116"/>
      <c r="V140" s="117"/>
      <c r="W140" s="117"/>
      <c r="X140" s="117"/>
      <c r="Y140" s="117"/>
      <c r="Z140" s="117"/>
      <c r="AA140" s="117"/>
      <c r="AB140" s="91"/>
      <c r="AC140" s="91"/>
      <c r="AD140" s="91"/>
    </row>
    <row r="141" spans="1:30" x14ac:dyDescent="0.2">
      <c r="A141" s="4"/>
      <c r="B141" s="264" t="s">
        <v>1390</v>
      </c>
      <c r="C141" s="266">
        <f>F59</f>
        <v>341</v>
      </c>
      <c r="D141" s="270">
        <f t="shared" si="12"/>
        <v>0.89267015706806285</v>
      </c>
      <c r="E141" s="263">
        <f>N59</f>
        <v>41</v>
      </c>
      <c r="F141" s="270">
        <f t="shared" si="13"/>
        <v>0.10732984293193717</v>
      </c>
      <c r="G141" s="261">
        <f>E141+C141</f>
        <v>382</v>
      </c>
      <c r="H141" s="111"/>
      <c r="I141" s="111"/>
      <c r="J141" s="111"/>
      <c r="K141" s="111"/>
      <c r="L141" s="111"/>
      <c r="M141" s="1"/>
      <c r="N141" s="1"/>
      <c r="O141" s="1"/>
      <c r="P141" s="1"/>
      <c r="Q141" s="1"/>
      <c r="R141" s="86"/>
      <c r="S141" s="1"/>
      <c r="T141" s="91"/>
      <c r="U141" s="116"/>
      <c r="V141" s="117"/>
      <c r="W141" s="117"/>
      <c r="X141" s="117"/>
      <c r="Y141" s="117"/>
      <c r="Z141" s="117"/>
      <c r="AA141" s="117"/>
      <c r="AB141" s="91"/>
      <c r="AC141" s="91"/>
      <c r="AD141" s="91"/>
    </row>
    <row r="142" spans="1:30" x14ac:dyDescent="0.2">
      <c r="A142" s="4"/>
      <c r="B142" s="272" t="s">
        <v>1176</v>
      </c>
      <c r="C142" s="273">
        <f>SUM(C129:C141)</f>
        <v>4048</v>
      </c>
      <c r="D142" s="274">
        <f>C142/G142</f>
        <v>0.7957538824454492</v>
      </c>
      <c r="E142" s="273">
        <f>SUM(E129:E141)</f>
        <v>1039</v>
      </c>
      <c r="F142" s="274">
        <f>E142/G142</f>
        <v>0.20424611755455083</v>
      </c>
      <c r="G142" s="273">
        <f>SUM(G128:G141)</f>
        <v>5087</v>
      </c>
      <c r="H142" s="111"/>
      <c r="I142" s="111"/>
      <c r="J142" s="111"/>
      <c r="K142" s="111"/>
      <c r="L142" s="111"/>
      <c r="M142" s="1"/>
      <c r="N142" s="1"/>
      <c r="O142" s="1"/>
      <c r="P142" s="1"/>
      <c r="Q142" s="1"/>
      <c r="R142" s="86"/>
      <c r="S142" s="1"/>
      <c r="T142" s="91"/>
      <c r="U142" s="116"/>
      <c r="V142" s="117"/>
      <c r="W142" s="117"/>
      <c r="X142" s="117"/>
      <c r="Y142" s="117"/>
      <c r="Z142" s="117"/>
      <c r="AA142" s="117"/>
      <c r="AB142" s="91"/>
      <c r="AC142" s="91"/>
      <c r="AD142" s="91"/>
    </row>
    <row r="143" spans="1:30" x14ac:dyDescent="0.2">
      <c r="A143" s="4"/>
      <c r="B143" s="110"/>
      <c r="C143" s="111"/>
      <c r="D143" s="111"/>
      <c r="E143" s="111"/>
      <c r="F143" s="111"/>
      <c r="G143" s="111"/>
      <c r="H143" s="111"/>
      <c r="I143" s="111"/>
      <c r="J143" s="111"/>
      <c r="K143" s="111"/>
      <c r="L143" s="111"/>
      <c r="M143" s="111"/>
      <c r="N143" s="111"/>
      <c r="O143" s="111"/>
      <c r="P143" s="111"/>
      <c r="Q143" s="1"/>
      <c r="R143" s="86"/>
      <c r="S143" s="1"/>
      <c r="T143" s="91"/>
      <c r="U143" s="116"/>
      <c r="V143" s="117"/>
      <c r="W143" s="117"/>
      <c r="X143" s="117"/>
      <c r="Y143" s="117"/>
      <c r="Z143" s="117"/>
      <c r="AA143" s="117"/>
      <c r="AB143" s="91"/>
      <c r="AC143" s="91"/>
      <c r="AD143" s="91"/>
    </row>
    <row r="144" spans="1:30" x14ac:dyDescent="0.2">
      <c r="A144" s="4"/>
      <c r="B144" s="110"/>
      <c r="C144" s="111"/>
      <c r="D144" s="111"/>
      <c r="E144" s="111"/>
      <c r="F144" s="111"/>
      <c r="G144" s="111"/>
      <c r="H144" s="111"/>
      <c r="I144" s="111"/>
      <c r="J144" s="111"/>
      <c r="K144" s="111"/>
      <c r="L144" s="111"/>
      <c r="M144" s="111"/>
      <c r="N144" s="111"/>
      <c r="O144" s="111"/>
      <c r="P144" s="111"/>
      <c r="Q144" s="1"/>
      <c r="R144" s="86"/>
      <c r="S144" s="1"/>
      <c r="T144" s="91"/>
      <c r="U144" s="116"/>
      <c r="V144" s="117"/>
      <c r="W144" s="117"/>
      <c r="X144" s="117"/>
      <c r="Y144" s="117"/>
      <c r="Z144" s="117"/>
      <c r="AA144" s="117"/>
      <c r="AB144" s="91"/>
      <c r="AC144" s="91"/>
      <c r="AD144" s="91"/>
    </row>
    <row r="145" spans="1:30" x14ac:dyDescent="0.2">
      <c r="A145" s="4"/>
      <c r="B145" s="110"/>
      <c r="C145" s="111"/>
      <c r="D145" s="111"/>
      <c r="E145" s="111"/>
      <c r="F145" s="111"/>
      <c r="G145" s="111"/>
      <c r="H145" s="111"/>
      <c r="I145" s="111"/>
      <c r="J145" s="111"/>
      <c r="K145" s="111"/>
      <c r="L145" s="111"/>
      <c r="M145" s="111"/>
      <c r="N145" s="111"/>
      <c r="O145" s="111"/>
      <c r="P145" s="111"/>
      <c r="Q145" s="1"/>
      <c r="R145" s="86"/>
      <c r="S145" s="1"/>
      <c r="T145" s="91"/>
      <c r="U145" s="116"/>
      <c r="V145" s="117"/>
      <c r="W145" s="117"/>
      <c r="X145" s="117"/>
      <c r="Y145" s="117"/>
      <c r="Z145" s="117"/>
      <c r="AA145" s="117"/>
      <c r="AB145" s="91"/>
      <c r="AC145" s="91"/>
      <c r="AD145" s="91"/>
    </row>
    <row r="146" spans="1:30" x14ac:dyDescent="0.2">
      <c r="A146" s="4"/>
      <c r="B146" s="110"/>
      <c r="C146" s="111"/>
      <c r="D146" s="111"/>
      <c r="E146" s="111"/>
      <c r="F146" s="111"/>
      <c r="G146" s="111"/>
      <c r="H146" s="111"/>
      <c r="I146" s="111"/>
      <c r="J146" s="111"/>
      <c r="K146" s="111"/>
      <c r="L146" s="111"/>
      <c r="M146" s="111"/>
      <c r="N146" s="111"/>
      <c r="O146" s="111"/>
      <c r="P146" s="111"/>
      <c r="Q146" s="1"/>
      <c r="R146" s="86"/>
      <c r="S146" s="1"/>
      <c r="T146" s="91"/>
      <c r="U146" s="116"/>
      <c r="V146" s="117"/>
      <c r="W146" s="117"/>
      <c r="X146" s="117"/>
      <c r="Y146" s="117"/>
      <c r="Z146" s="117"/>
      <c r="AA146" s="117"/>
      <c r="AB146" s="91"/>
      <c r="AC146" s="91"/>
      <c r="AD146" s="91"/>
    </row>
    <row r="147" spans="1:30" x14ac:dyDescent="0.2">
      <c r="A147" s="4"/>
      <c r="B147" s="110"/>
      <c r="C147" s="111"/>
      <c r="D147" s="111"/>
      <c r="E147" s="111"/>
      <c r="F147" s="111"/>
      <c r="G147" s="111"/>
      <c r="H147" s="111"/>
      <c r="I147" s="111"/>
      <c r="J147" s="111"/>
      <c r="K147" s="111"/>
      <c r="L147" s="111"/>
      <c r="M147" s="111"/>
      <c r="N147" s="111"/>
      <c r="O147" s="111"/>
      <c r="P147" s="111"/>
      <c r="Q147" s="1"/>
      <c r="R147" s="86"/>
      <c r="S147" s="1"/>
      <c r="T147" s="91"/>
      <c r="U147" s="116"/>
      <c r="V147" s="117"/>
      <c r="W147" s="117"/>
      <c r="X147" s="117"/>
      <c r="Y147" s="117"/>
      <c r="Z147" s="117"/>
      <c r="AA147" s="117"/>
      <c r="AB147" s="91"/>
      <c r="AC147" s="91"/>
      <c r="AD147" s="91"/>
    </row>
    <row r="148" spans="1:30" x14ac:dyDescent="0.2">
      <c r="A148" s="4"/>
      <c r="B148" s="110"/>
      <c r="C148" s="111"/>
      <c r="D148" s="111"/>
      <c r="E148" s="111"/>
      <c r="F148" s="111"/>
      <c r="G148" s="111"/>
      <c r="H148" s="111"/>
      <c r="I148" s="111"/>
      <c r="J148" s="111"/>
      <c r="K148" s="111"/>
      <c r="L148" s="111"/>
      <c r="M148" s="111"/>
      <c r="N148" s="111"/>
      <c r="O148" s="111"/>
      <c r="P148" s="111"/>
      <c r="Q148" s="1"/>
      <c r="R148" s="86"/>
      <c r="S148" s="1"/>
      <c r="T148" s="91"/>
      <c r="U148" s="116"/>
      <c r="V148" s="117"/>
      <c r="W148" s="117"/>
      <c r="X148" s="117"/>
      <c r="Y148" s="117"/>
      <c r="Z148" s="117"/>
      <c r="AA148" s="117"/>
      <c r="AB148" s="91"/>
      <c r="AC148" s="91"/>
      <c r="AD148" s="91"/>
    </row>
    <row r="149" spans="1:30" x14ac:dyDescent="0.2">
      <c r="A149" s="4"/>
      <c r="B149" s="110"/>
      <c r="C149" s="111"/>
      <c r="D149" s="111"/>
      <c r="E149" s="111"/>
      <c r="F149" s="111"/>
      <c r="G149" s="111"/>
      <c r="H149" s="111"/>
      <c r="I149" s="111"/>
      <c r="J149" s="111"/>
      <c r="K149" s="111"/>
      <c r="L149" s="111"/>
      <c r="M149" s="111"/>
      <c r="N149" s="111"/>
      <c r="O149" s="111"/>
      <c r="P149" s="111"/>
      <c r="Q149" s="1"/>
      <c r="R149" s="86"/>
      <c r="S149" s="1"/>
      <c r="T149" s="91"/>
      <c r="U149" s="116"/>
      <c r="V149" s="117"/>
      <c r="W149" s="117"/>
      <c r="X149" s="117"/>
      <c r="Y149" s="117"/>
      <c r="Z149" s="117"/>
      <c r="AA149" s="117"/>
      <c r="AB149" s="91"/>
      <c r="AC149" s="91"/>
      <c r="AD149" s="91"/>
    </row>
    <row r="150" spans="1:30" x14ac:dyDescent="0.2">
      <c r="A150" s="4"/>
      <c r="B150" s="110"/>
      <c r="C150" s="111"/>
      <c r="D150" s="111"/>
      <c r="E150" s="111"/>
      <c r="F150" s="111"/>
      <c r="G150" s="111"/>
      <c r="H150" s="111"/>
      <c r="I150" s="111"/>
      <c r="J150" s="111"/>
      <c r="K150" s="111"/>
      <c r="L150" s="111"/>
      <c r="M150" s="111"/>
      <c r="N150" s="111"/>
      <c r="O150" s="111"/>
      <c r="P150" s="111"/>
      <c r="Q150" s="1"/>
      <c r="R150" s="86"/>
      <c r="S150" s="1"/>
      <c r="T150" s="91"/>
      <c r="U150" s="116"/>
      <c r="V150" s="117"/>
      <c r="W150" s="117"/>
      <c r="X150" s="117"/>
      <c r="Y150" s="117"/>
      <c r="Z150" s="117"/>
      <c r="AA150" s="117"/>
      <c r="AB150" s="91"/>
      <c r="AC150" s="91"/>
      <c r="AD150" s="91"/>
    </row>
    <row r="151" spans="1:30" x14ac:dyDescent="0.2">
      <c r="A151" s="4"/>
      <c r="B151" s="110"/>
      <c r="C151" s="111"/>
      <c r="D151" s="111"/>
      <c r="E151" s="111"/>
      <c r="F151" s="111"/>
      <c r="G151" s="111"/>
      <c r="H151" s="111"/>
      <c r="I151" s="111"/>
      <c r="J151" s="111"/>
      <c r="K151" s="111"/>
      <c r="L151" s="111"/>
      <c r="M151" s="111"/>
      <c r="N151" s="111"/>
      <c r="O151" s="111"/>
      <c r="P151" s="111"/>
      <c r="Q151" s="1"/>
      <c r="R151" s="86"/>
      <c r="S151" s="1"/>
      <c r="T151" s="91"/>
      <c r="U151" s="118"/>
      <c r="V151" s="119"/>
      <c r="W151" s="119"/>
      <c r="X151" s="119"/>
      <c r="Y151" s="119"/>
      <c r="Z151" s="119"/>
      <c r="AA151" s="119"/>
      <c r="AB151" s="91"/>
      <c r="AC151" s="91"/>
      <c r="AD151" s="91"/>
    </row>
    <row r="152" spans="1:30" x14ac:dyDescent="0.2">
      <c r="A152" s="4"/>
      <c r="B152" s="110"/>
      <c r="C152" s="111"/>
      <c r="D152" s="111"/>
      <c r="E152" s="111"/>
      <c r="F152" s="111"/>
      <c r="G152" s="111"/>
      <c r="H152" s="111"/>
      <c r="I152" s="111"/>
      <c r="J152" s="111"/>
      <c r="K152" s="111"/>
      <c r="L152" s="111"/>
      <c r="M152" s="111"/>
      <c r="N152" s="111"/>
      <c r="O152" s="111"/>
      <c r="P152" s="111"/>
      <c r="Q152" s="1"/>
      <c r="R152" s="86"/>
      <c r="S152" s="1"/>
      <c r="T152" s="91"/>
      <c r="U152" s="118"/>
      <c r="V152" s="119"/>
      <c r="W152" s="119"/>
      <c r="X152" s="119"/>
      <c r="Y152" s="119"/>
      <c r="Z152" s="119"/>
      <c r="AA152" s="119"/>
      <c r="AB152" s="91"/>
      <c r="AC152" s="91"/>
      <c r="AD152" s="91"/>
    </row>
    <row r="153" spans="1:30" x14ac:dyDescent="0.2">
      <c r="A153" s="4"/>
      <c r="B153" s="110"/>
      <c r="C153" s="111"/>
      <c r="D153" s="111"/>
      <c r="E153" s="111"/>
      <c r="F153" s="111"/>
      <c r="G153" s="111"/>
      <c r="H153" s="111"/>
      <c r="I153" s="111"/>
      <c r="J153" s="111"/>
      <c r="K153" s="111"/>
      <c r="L153" s="111"/>
      <c r="M153" s="111"/>
      <c r="N153" s="111"/>
      <c r="O153" s="111"/>
      <c r="P153" s="111"/>
      <c r="Q153" s="1"/>
      <c r="R153" s="86"/>
      <c r="S153" s="1"/>
      <c r="T153" s="91"/>
      <c r="U153" s="91"/>
      <c r="V153" s="91"/>
      <c r="W153" s="91"/>
      <c r="X153" s="91"/>
      <c r="Y153" s="91"/>
      <c r="Z153" s="91"/>
      <c r="AA153" s="91"/>
      <c r="AB153" s="91"/>
      <c r="AC153" s="91"/>
      <c r="AD153" s="91"/>
    </row>
    <row r="154" spans="1:30" x14ac:dyDescent="0.2">
      <c r="A154" s="4"/>
      <c r="B154" s="110"/>
      <c r="C154" s="111"/>
      <c r="D154" s="111"/>
      <c r="E154" s="111"/>
      <c r="F154" s="111"/>
      <c r="G154" s="111"/>
      <c r="H154" s="111"/>
      <c r="I154" s="111"/>
      <c r="J154" s="111"/>
      <c r="K154" s="111"/>
      <c r="L154" s="111"/>
      <c r="M154" s="111"/>
      <c r="N154" s="111"/>
      <c r="O154" s="111"/>
      <c r="P154" s="111"/>
      <c r="Q154" s="1"/>
      <c r="R154" s="86"/>
      <c r="S154" s="1"/>
      <c r="T154" s="91"/>
      <c r="U154" s="4"/>
      <c r="V154" s="4"/>
      <c r="W154" s="4"/>
      <c r="X154" s="4"/>
      <c r="Y154" s="4"/>
      <c r="Z154" s="4"/>
      <c r="AA154" s="4"/>
      <c r="AB154" s="91"/>
      <c r="AC154" s="91"/>
      <c r="AD154" s="91"/>
    </row>
    <row r="155" spans="1:30" x14ac:dyDescent="0.2">
      <c r="A155" s="4"/>
      <c r="B155" s="110"/>
      <c r="C155" s="111"/>
      <c r="D155" s="111"/>
      <c r="E155" s="111"/>
      <c r="F155" s="111"/>
      <c r="G155" s="111"/>
      <c r="H155" s="111"/>
      <c r="I155" s="111"/>
      <c r="J155" s="111"/>
      <c r="K155" s="111"/>
      <c r="L155" s="111"/>
      <c r="M155" s="111"/>
      <c r="N155" s="111"/>
      <c r="O155" s="111"/>
      <c r="P155" s="111"/>
      <c r="Q155" s="1"/>
      <c r="R155" s="86"/>
      <c r="S155" s="1"/>
      <c r="T155" s="91"/>
      <c r="U155" s="4"/>
      <c r="V155" s="4"/>
      <c r="W155" s="4"/>
      <c r="X155" s="4"/>
      <c r="Y155" s="4"/>
      <c r="Z155" s="4"/>
      <c r="AA155" s="4"/>
      <c r="AB155" s="91"/>
      <c r="AC155" s="91"/>
      <c r="AD155" s="91"/>
    </row>
    <row r="156" spans="1:30" x14ac:dyDescent="0.2">
      <c r="A156" s="4"/>
      <c r="B156" s="110"/>
      <c r="C156" s="111"/>
      <c r="D156" s="111"/>
      <c r="E156" s="111"/>
      <c r="F156" s="111"/>
      <c r="G156" s="111"/>
      <c r="H156" s="111"/>
      <c r="I156" s="111"/>
      <c r="J156" s="111"/>
      <c r="K156" s="111"/>
      <c r="L156" s="111"/>
      <c r="M156" s="111"/>
      <c r="N156" s="111"/>
      <c r="O156" s="111"/>
      <c r="P156" s="111"/>
      <c r="Q156" s="1"/>
      <c r="R156" s="86"/>
      <c r="S156" s="1"/>
      <c r="T156" s="91"/>
      <c r="U156" s="4"/>
      <c r="V156" s="4"/>
      <c r="W156" s="4"/>
      <c r="X156" s="4"/>
      <c r="Y156" s="4"/>
      <c r="Z156" s="4"/>
      <c r="AA156" s="4"/>
      <c r="AB156" s="91"/>
      <c r="AC156" s="91"/>
      <c r="AD156" s="91"/>
    </row>
    <row r="157" spans="1:30" x14ac:dyDescent="0.2">
      <c r="A157" s="4"/>
      <c r="B157" s="110"/>
      <c r="C157" s="111"/>
      <c r="D157" s="111"/>
      <c r="E157" s="111"/>
      <c r="F157" s="111"/>
      <c r="G157" s="111"/>
      <c r="H157" s="111"/>
      <c r="I157" s="111"/>
      <c r="J157" s="111"/>
      <c r="K157" s="111"/>
      <c r="L157" s="111"/>
      <c r="M157" s="111"/>
      <c r="N157" s="111"/>
      <c r="O157" s="111"/>
      <c r="P157" s="111"/>
      <c r="Q157" s="1"/>
      <c r="R157" s="86"/>
      <c r="S157" s="1"/>
      <c r="T157" s="4"/>
      <c r="U157" s="4"/>
      <c r="V157" s="4"/>
      <c r="W157" s="4"/>
      <c r="X157" s="4"/>
      <c r="Y157" s="4"/>
      <c r="Z157" s="4"/>
      <c r="AA157" s="4"/>
      <c r="AB157" s="4"/>
      <c r="AC157" s="4"/>
      <c r="AD157" s="4"/>
    </row>
    <row r="158" spans="1:30" x14ac:dyDescent="0.2">
      <c r="A158" s="4"/>
      <c r="B158" s="110"/>
      <c r="C158" s="111"/>
      <c r="D158" s="111"/>
      <c r="E158" s="111"/>
      <c r="F158" s="111"/>
      <c r="G158" s="111"/>
      <c r="H158" s="111"/>
      <c r="I158" s="111"/>
      <c r="J158" s="111"/>
      <c r="K158" s="111"/>
      <c r="L158" s="111"/>
      <c r="M158" s="111"/>
      <c r="N158" s="111"/>
      <c r="O158" s="111"/>
      <c r="P158" s="111"/>
      <c r="Q158" s="1"/>
      <c r="R158" s="86"/>
      <c r="S158" s="1"/>
      <c r="T158" s="4"/>
      <c r="U158" s="4"/>
      <c r="V158" s="4"/>
      <c r="W158" s="4"/>
      <c r="X158" s="4"/>
      <c r="Y158" s="4"/>
      <c r="Z158" s="4"/>
      <c r="AA158" s="4"/>
      <c r="AB158" s="4"/>
      <c r="AC158" s="4"/>
      <c r="AD158" s="4"/>
    </row>
    <row r="159" spans="1:30" x14ac:dyDescent="0.2">
      <c r="A159" s="4"/>
      <c r="B159" s="110"/>
      <c r="C159" s="111"/>
      <c r="D159" s="111"/>
      <c r="E159" s="111"/>
      <c r="F159" s="111"/>
      <c r="G159" s="111"/>
      <c r="H159" s="111"/>
      <c r="I159" s="111"/>
      <c r="J159" s="111"/>
      <c r="K159" s="111"/>
      <c r="L159" s="111"/>
      <c r="M159" s="111"/>
      <c r="N159" s="111"/>
      <c r="O159" s="111"/>
      <c r="P159" s="111"/>
      <c r="Q159" s="1"/>
      <c r="R159" s="86"/>
      <c r="S159" s="1"/>
      <c r="T159" s="4"/>
      <c r="U159" s="4"/>
      <c r="V159" s="4"/>
      <c r="W159" s="4"/>
      <c r="X159" s="4"/>
      <c r="Y159" s="4"/>
      <c r="Z159" s="4"/>
      <c r="AA159" s="4"/>
      <c r="AB159" s="4"/>
      <c r="AC159" s="4"/>
      <c r="AD159" s="4"/>
    </row>
    <row r="160" spans="1:30" x14ac:dyDescent="0.2">
      <c r="A160" s="4"/>
      <c r="B160" s="110"/>
      <c r="C160" s="111"/>
      <c r="D160" s="111"/>
      <c r="E160" s="111"/>
      <c r="F160" s="111"/>
      <c r="G160" s="111"/>
      <c r="H160" s="111"/>
      <c r="I160" s="111"/>
      <c r="J160" s="111"/>
      <c r="K160" s="111"/>
      <c r="L160" s="111"/>
      <c r="M160" s="111"/>
      <c r="N160" s="111"/>
      <c r="O160" s="111"/>
      <c r="P160" s="111"/>
      <c r="Q160" s="1"/>
      <c r="R160" s="86"/>
      <c r="S160" s="1"/>
      <c r="T160" s="4"/>
      <c r="U160" s="4"/>
      <c r="V160" s="4"/>
      <c r="W160" s="4"/>
      <c r="X160" s="4"/>
      <c r="Y160" s="4"/>
      <c r="Z160" s="4"/>
      <c r="AA160" s="4"/>
      <c r="AB160" s="4"/>
      <c r="AC160" s="4"/>
      <c r="AD160" s="4"/>
    </row>
    <row r="161" spans="1:30" x14ac:dyDescent="0.2">
      <c r="A161" s="4"/>
      <c r="B161" s="110"/>
      <c r="C161" s="111"/>
      <c r="D161" s="111"/>
      <c r="E161" s="111"/>
      <c r="F161" s="111"/>
      <c r="G161" s="111"/>
      <c r="H161" s="111"/>
      <c r="I161" s="111"/>
      <c r="J161" s="111"/>
      <c r="K161" s="111"/>
      <c r="L161" s="111"/>
      <c r="M161" s="111"/>
      <c r="N161" s="111"/>
      <c r="O161" s="111"/>
      <c r="P161" s="111"/>
      <c r="Q161" s="1"/>
      <c r="R161" s="86"/>
      <c r="S161" s="1"/>
      <c r="T161" s="4"/>
      <c r="U161" s="4"/>
      <c r="V161" s="4"/>
      <c r="W161" s="4"/>
      <c r="X161" s="4"/>
      <c r="Y161" s="4"/>
      <c r="Z161" s="4"/>
      <c r="AA161" s="4"/>
      <c r="AB161" s="4"/>
      <c r="AC161" s="4"/>
      <c r="AD161" s="4"/>
    </row>
    <row r="162" spans="1:30" x14ac:dyDescent="0.2">
      <c r="A162" s="4"/>
      <c r="B162" s="120"/>
      <c r="C162" s="121"/>
      <c r="D162" s="121"/>
      <c r="E162" s="121"/>
      <c r="F162" s="121"/>
      <c r="G162" s="121"/>
      <c r="H162" s="121"/>
      <c r="I162" s="121"/>
      <c r="J162" s="121"/>
      <c r="K162" s="121"/>
      <c r="L162" s="121"/>
      <c r="M162" s="121"/>
      <c r="N162" s="121"/>
      <c r="O162" s="121"/>
      <c r="P162" s="121"/>
      <c r="Q162" s="103"/>
      <c r="R162" s="104"/>
      <c r="S162" s="1"/>
      <c r="T162" s="4"/>
      <c r="U162" s="4"/>
      <c r="V162" s="4"/>
      <c r="W162" s="4"/>
      <c r="X162" s="4"/>
      <c r="Y162" s="4"/>
      <c r="Z162" s="4"/>
      <c r="AA162" s="4"/>
      <c r="AB162" s="4"/>
      <c r="AC162" s="4"/>
      <c r="AD162" s="4"/>
    </row>
    <row r="163" spans="1:30" x14ac:dyDescent="0.2">
      <c r="A163" s="4"/>
      <c r="B163" s="122"/>
      <c r="C163" s="111"/>
      <c r="D163" s="111"/>
      <c r="E163" s="111"/>
      <c r="F163" s="111"/>
      <c r="G163" s="111"/>
      <c r="H163" s="111"/>
      <c r="I163" s="111"/>
      <c r="J163" s="111"/>
      <c r="K163" s="111"/>
      <c r="L163" s="111"/>
      <c r="M163" s="111"/>
      <c r="N163" s="111"/>
      <c r="O163" s="111"/>
      <c r="P163" s="111"/>
      <c r="Q163" s="1"/>
      <c r="R163" s="86"/>
      <c r="S163" s="1"/>
      <c r="T163" s="4"/>
      <c r="U163" s="4"/>
      <c r="V163" s="4"/>
      <c r="W163" s="4"/>
      <c r="X163" s="4"/>
      <c r="Y163" s="4"/>
      <c r="Z163" s="4"/>
      <c r="AA163" s="4"/>
      <c r="AB163" s="4"/>
      <c r="AC163" s="4"/>
      <c r="AD163" s="4"/>
    </row>
    <row r="164" spans="1:30" x14ac:dyDescent="0.2">
      <c r="A164" s="4"/>
      <c r="B164" s="53" t="s">
        <v>1270</v>
      </c>
      <c r="C164" s="54" t="s">
        <v>1613</v>
      </c>
      <c r="D164" s="91"/>
      <c r="E164" s="91"/>
      <c r="F164" s="91"/>
      <c r="G164" s="91"/>
      <c r="H164" s="91"/>
      <c r="I164" s="111"/>
      <c r="J164" s="111"/>
      <c r="K164" s="111"/>
      <c r="L164" s="111"/>
      <c r="M164" s="111"/>
      <c r="N164" s="111"/>
      <c r="O164" s="111"/>
      <c r="P164" s="111"/>
      <c r="Q164" s="1"/>
      <c r="R164" s="86"/>
      <c r="S164" s="1"/>
      <c r="T164" s="4"/>
      <c r="U164" s="4"/>
      <c r="V164" s="4"/>
      <c r="W164" s="4"/>
      <c r="X164" s="4"/>
      <c r="Y164" s="4"/>
      <c r="Z164" s="4"/>
      <c r="AA164" s="4"/>
      <c r="AB164" s="4"/>
      <c r="AC164" s="4"/>
      <c r="AD164" s="4"/>
    </row>
    <row r="165" spans="1:30" x14ac:dyDescent="0.2">
      <c r="A165" s="4"/>
      <c r="B165" s="384" t="s">
        <v>1271</v>
      </c>
      <c r="C165" s="385"/>
      <c r="D165" s="385" t="s">
        <v>1258</v>
      </c>
      <c r="E165" s="385"/>
      <c r="F165" s="385" t="s">
        <v>1272</v>
      </c>
      <c r="G165" s="385"/>
      <c r="H165" s="91"/>
      <c r="I165" s="111"/>
      <c r="J165" s="111"/>
      <c r="K165" s="111"/>
      <c r="L165" s="111"/>
      <c r="M165" s="111"/>
      <c r="N165" s="111"/>
      <c r="O165" s="111"/>
      <c r="P165" s="111"/>
      <c r="Q165" s="111"/>
      <c r="R165" s="86"/>
      <c r="S165" s="1"/>
      <c r="T165" s="4"/>
      <c r="U165" s="4"/>
      <c r="V165" s="4"/>
      <c r="W165" s="4"/>
      <c r="X165" s="4"/>
      <c r="Y165" s="4"/>
      <c r="Z165" s="4"/>
      <c r="AA165" s="4"/>
      <c r="AB165" s="4"/>
      <c r="AC165" s="4"/>
      <c r="AD165" s="4"/>
    </row>
    <row r="166" spans="1:30" x14ac:dyDescent="0.2">
      <c r="A166" s="4"/>
      <c r="B166" s="382" t="s">
        <v>1478</v>
      </c>
      <c r="C166" s="383"/>
      <c r="D166" s="383">
        <f>GETPIVOTDATA("Sum of 0 bed net",Pivots!$B$264,"Application Type",)</f>
        <v>2</v>
      </c>
      <c r="E166" s="383"/>
      <c r="F166" s="383">
        <f>GETPIVOTDATA("Sum of 0 bed net",Pivots!$B$264,"Application Type","PA")</f>
        <v>4</v>
      </c>
      <c r="G166" s="383"/>
      <c r="H166" s="91"/>
      <c r="I166" s="111"/>
      <c r="J166" s="111"/>
      <c r="K166" s="111"/>
      <c r="L166" s="111"/>
      <c r="M166" s="111"/>
      <c r="N166" s="111"/>
      <c r="O166" s="111"/>
      <c r="P166" s="111"/>
      <c r="Q166" s="111"/>
      <c r="R166" s="86"/>
      <c r="S166" s="1"/>
      <c r="T166" s="4"/>
      <c r="U166" s="4"/>
      <c r="V166" s="4"/>
      <c r="W166" s="4"/>
      <c r="X166" s="4"/>
      <c r="Y166" s="4"/>
      <c r="Z166" s="4"/>
      <c r="AA166" s="4"/>
      <c r="AB166" s="4"/>
      <c r="AC166" s="4"/>
      <c r="AD166" s="4"/>
    </row>
    <row r="167" spans="1:30" x14ac:dyDescent="0.2">
      <c r="A167" s="4"/>
      <c r="B167" s="382" t="s">
        <v>1479</v>
      </c>
      <c r="C167" s="383"/>
      <c r="D167" s="383">
        <f>GETPIVOTDATA("Sum of 1 bed net",Pivots!$B$264,"Application Type",)</f>
        <v>97</v>
      </c>
      <c r="E167" s="383"/>
      <c r="F167" s="383">
        <f>GETPIVOTDATA("Sum of 1 bed net",Pivots!$B$264,"Application Type","PA")</f>
        <v>47</v>
      </c>
      <c r="G167" s="383"/>
      <c r="H167" s="91"/>
      <c r="I167" s="111"/>
      <c r="J167" s="111"/>
      <c r="K167" s="111"/>
      <c r="L167" s="111"/>
      <c r="M167" s="111"/>
      <c r="N167" s="111"/>
      <c r="O167" s="111"/>
      <c r="P167" s="111"/>
      <c r="Q167" s="111"/>
      <c r="R167" s="86"/>
      <c r="S167" s="1"/>
      <c r="T167" s="4"/>
      <c r="U167" s="4"/>
      <c r="V167" s="4"/>
      <c r="W167" s="4"/>
      <c r="X167" s="4"/>
      <c r="Y167" s="4"/>
      <c r="Z167" s="4"/>
      <c r="AA167" s="4"/>
      <c r="AB167" s="4"/>
      <c r="AC167" s="4"/>
      <c r="AD167" s="4"/>
    </row>
    <row r="168" spans="1:30" x14ac:dyDescent="0.2">
      <c r="A168" s="4"/>
      <c r="B168" s="382" t="s">
        <v>1480</v>
      </c>
      <c r="C168" s="383"/>
      <c r="D168" s="383">
        <f>GETPIVOTDATA("Sum of 2 bed net",Pivots!$B$264,"Application Type",)</f>
        <v>122</v>
      </c>
      <c r="E168" s="383"/>
      <c r="F168" s="383">
        <f>GETPIVOTDATA("Sum of 2 bed net",Pivots!$B$264,"Application Type","PA")</f>
        <v>32</v>
      </c>
      <c r="G168" s="383"/>
      <c r="H168" s="91"/>
      <c r="I168" s="111"/>
      <c r="J168" s="111"/>
      <c r="K168" s="111"/>
      <c r="L168" s="111"/>
      <c r="M168" s="111"/>
      <c r="N168" s="111"/>
      <c r="O168" s="111"/>
      <c r="P168" s="111"/>
      <c r="Q168" s="111"/>
      <c r="R168" s="86"/>
      <c r="S168" s="1"/>
      <c r="T168" s="4"/>
      <c r="U168" s="4"/>
      <c r="V168" s="4"/>
      <c r="W168" s="4"/>
      <c r="X168" s="4"/>
      <c r="Y168" s="4"/>
      <c r="Z168" s="4"/>
      <c r="AA168" s="4"/>
      <c r="AB168" s="4"/>
      <c r="AC168" s="4"/>
      <c r="AD168" s="4"/>
    </row>
    <row r="169" spans="1:30" x14ac:dyDescent="0.2">
      <c r="A169" s="4"/>
      <c r="B169" s="382" t="s">
        <v>1481</v>
      </c>
      <c r="C169" s="383"/>
      <c r="D169" s="383">
        <f>GETPIVOTDATA("Sum of 3 bed net",Pivots!$B$264,"Application Type",)</f>
        <v>29</v>
      </c>
      <c r="E169" s="383"/>
      <c r="F169" s="383">
        <f>GETPIVOTDATA("Sum of 3 bed net",Pivots!$B$264,"Application Type","PA")</f>
        <v>4</v>
      </c>
      <c r="G169" s="383"/>
      <c r="H169" s="91"/>
      <c r="I169" s="111"/>
      <c r="J169" s="111"/>
      <c r="K169" s="111"/>
      <c r="L169" s="111"/>
      <c r="M169" s="111"/>
      <c r="N169" s="111"/>
      <c r="O169" s="111"/>
      <c r="P169" s="111"/>
      <c r="Q169" s="111"/>
      <c r="R169" s="86"/>
      <c r="S169" s="91"/>
      <c r="T169" s="123"/>
      <c r="U169" s="124"/>
      <c r="V169" s="124"/>
      <c r="W169" s="124"/>
      <c r="X169" s="124"/>
      <c r="Y169" s="124"/>
      <c r="Z169" s="4"/>
      <c r="AA169" s="4"/>
      <c r="AB169" s="4"/>
      <c r="AC169" s="4"/>
      <c r="AD169" s="4"/>
    </row>
    <row r="170" spans="1:30" x14ac:dyDescent="0.2">
      <c r="A170" s="4"/>
      <c r="B170" s="382" t="s">
        <v>1482</v>
      </c>
      <c r="C170" s="383"/>
      <c r="D170" s="383">
        <f>GETPIVOTDATA("Sum of 4 bed net",Pivots!$B$264,"Application Type",)+GETPIVOTDATA("Sum of 5 bed net",Pivots!$B$264,"Application Type",)+GETPIVOTDATA("Sum of 6 bed net",Pivots!$B$264,"Application Type",)+GETPIVOTDATA("Sum of 7 bed net",Pivots!$B$264,"Application Type",)</f>
        <v>44</v>
      </c>
      <c r="E170" s="383"/>
      <c r="F170" s="383">
        <f>GETPIVOTDATA("Sum of 4 bed net",Pivots!$B$264,"Application Type","PA")+GETPIVOTDATA("Sum of 5 bed net",Pivots!$B$264,"Application Type","PA")+GETPIVOTDATA("Sum of 6 bed net",Pivots!$B$264,"Application Type","PA")+GETPIVOTDATA("Sum of 7 bed net",Pivots!$B$264,"Application Type","PA")</f>
        <v>1</v>
      </c>
      <c r="G170" s="383"/>
      <c r="H170" s="91"/>
      <c r="I170" s="111"/>
      <c r="J170" s="111"/>
      <c r="K170" s="111"/>
      <c r="L170" s="111"/>
      <c r="M170" s="111"/>
      <c r="N170" s="111"/>
      <c r="O170" s="111"/>
      <c r="P170" s="111"/>
      <c r="Q170" s="111"/>
      <c r="R170" s="86"/>
      <c r="S170" s="91"/>
      <c r="T170" s="33"/>
      <c r="U170" s="33"/>
      <c r="V170" s="33"/>
      <c r="W170" s="33"/>
      <c r="X170" s="33"/>
      <c r="Y170" s="33"/>
      <c r="Z170" s="4"/>
      <c r="AA170" s="4"/>
      <c r="AB170" s="4"/>
      <c r="AC170" s="4"/>
      <c r="AD170" s="4"/>
    </row>
    <row r="171" spans="1:30" x14ac:dyDescent="0.2">
      <c r="A171" s="4"/>
      <c r="B171" s="379" t="s">
        <v>1176</v>
      </c>
      <c r="C171" s="380"/>
      <c r="D171" s="379">
        <f>SUM(D166:E170)</f>
        <v>294</v>
      </c>
      <c r="E171" s="380"/>
      <c r="F171" s="379">
        <f>SUM(F166:G170)</f>
        <v>88</v>
      </c>
      <c r="G171" s="380"/>
      <c r="H171" s="125"/>
      <c r="I171" s="111"/>
      <c r="J171" s="111"/>
      <c r="K171" s="111"/>
      <c r="L171" s="111"/>
      <c r="M171" s="111"/>
      <c r="N171" s="111"/>
      <c r="O171" s="111"/>
      <c r="P171" s="111"/>
      <c r="Q171" s="1"/>
      <c r="R171" s="86"/>
      <c r="S171" s="91"/>
      <c r="T171" s="33"/>
      <c r="U171" s="33"/>
      <c r="V171" s="33"/>
      <c r="W171" s="33"/>
      <c r="X171" s="33"/>
      <c r="Y171" s="33"/>
      <c r="Z171" s="4"/>
      <c r="AA171" s="4"/>
      <c r="AB171" s="4"/>
      <c r="AC171" s="4"/>
      <c r="AD171" s="4"/>
    </row>
    <row r="172" spans="1:30" x14ac:dyDescent="0.2">
      <c r="A172" s="4"/>
      <c r="B172" s="379" t="s">
        <v>1273</v>
      </c>
      <c r="C172" s="380"/>
      <c r="D172" s="381">
        <f>D171/G141</f>
        <v>0.76963350785340312</v>
      </c>
      <c r="E172" s="381"/>
      <c r="F172" s="381">
        <f>F171/G141</f>
        <v>0.23036649214659685</v>
      </c>
      <c r="G172" s="381"/>
      <c r="H172" s="91"/>
      <c r="I172" s="111"/>
      <c r="J172" s="111"/>
      <c r="K172" s="111"/>
      <c r="L172" s="111"/>
      <c r="M172" s="111"/>
      <c r="N172" s="111"/>
      <c r="O172" s="111"/>
      <c r="P172" s="111"/>
      <c r="Q172" s="1"/>
      <c r="R172" s="86"/>
      <c r="S172" s="91"/>
      <c r="T172" s="33"/>
      <c r="U172" s="33"/>
      <c r="V172" s="33"/>
      <c r="W172" s="33"/>
      <c r="X172" s="33"/>
      <c r="Y172" s="33"/>
      <c r="Z172" s="4"/>
      <c r="AA172" s="4"/>
      <c r="AB172" s="4"/>
      <c r="AC172" s="4"/>
      <c r="AD172" s="4"/>
    </row>
    <row r="173" spans="1:30" x14ac:dyDescent="0.2">
      <c r="A173" s="4"/>
      <c r="B173" s="126"/>
      <c r="C173" s="91"/>
      <c r="D173" s="91"/>
      <c r="E173" s="91"/>
      <c r="F173" s="91"/>
      <c r="G173" s="91"/>
      <c r="H173" s="91"/>
      <c r="I173" s="111"/>
      <c r="J173" s="111"/>
      <c r="K173" s="111"/>
      <c r="L173" s="111"/>
      <c r="M173" s="111"/>
      <c r="N173" s="111"/>
      <c r="O173" s="111"/>
      <c r="P173" s="111"/>
      <c r="Q173" s="1"/>
      <c r="R173" s="86"/>
      <c r="S173" s="91"/>
      <c r="T173" s="33"/>
      <c r="U173" s="33"/>
      <c r="V173" s="33"/>
      <c r="W173" s="33"/>
      <c r="X173" s="33"/>
      <c r="Y173" s="33"/>
      <c r="Z173" s="4"/>
      <c r="AA173" s="4"/>
      <c r="AB173" s="4"/>
      <c r="AC173" s="4"/>
      <c r="AD173" s="4"/>
    </row>
    <row r="174" spans="1:30" x14ac:dyDescent="0.2">
      <c r="A174" s="4"/>
      <c r="B174" s="126"/>
      <c r="C174" s="91"/>
      <c r="D174" s="91"/>
      <c r="E174" s="91"/>
      <c r="F174" s="91"/>
      <c r="G174" s="91"/>
      <c r="H174" s="91"/>
      <c r="I174" s="111"/>
      <c r="J174" s="111"/>
      <c r="K174" s="111"/>
      <c r="L174" s="111"/>
      <c r="M174" s="111"/>
      <c r="N174" s="111"/>
      <c r="O174" s="111"/>
      <c r="P174" s="111"/>
      <c r="Q174" s="1"/>
      <c r="R174" s="86"/>
      <c r="S174" s="91"/>
      <c r="T174" s="33"/>
      <c r="U174" s="33"/>
      <c r="V174" s="33"/>
      <c r="W174" s="33"/>
      <c r="X174" s="33"/>
      <c r="Y174" s="33"/>
      <c r="Z174" s="4"/>
      <c r="AA174" s="4"/>
      <c r="AB174" s="4"/>
      <c r="AC174" s="4"/>
      <c r="AD174" s="4"/>
    </row>
    <row r="175" spans="1:30" x14ac:dyDescent="0.2">
      <c r="A175" s="4"/>
      <c r="B175" s="126"/>
      <c r="C175" s="91"/>
      <c r="D175" s="91"/>
      <c r="E175" s="91"/>
      <c r="F175" s="91"/>
      <c r="G175" s="91"/>
      <c r="H175" s="91"/>
      <c r="I175" s="111"/>
      <c r="J175" s="111"/>
      <c r="K175" s="111"/>
      <c r="L175" s="111"/>
      <c r="M175" s="111"/>
      <c r="N175" s="111"/>
      <c r="O175" s="111"/>
      <c r="P175" s="111"/>
      <c r="Q175" s="1"/>
      <c r="R175" s="86"/>
      <c r="S175" s="91"/>
      <c r="T175" s="33"/>
      <c r="U175" s="33"/>
      <c r="V175" s="33"/>
      <c r="W175" s="33"/>
      <c r="X175" s="33"/>
      <c r="Y175" s="33"/>
      <c r="Z175" s="4"/>
      <c r="AA175" s="4"/>
      <c r="AB175" s="4"/>
      <c r="AC175" s="4"/>
      <c r="AD175" s="4"/>
    </row>
    <row r="176" spans="1:30" x14ac:dyDescent="0.2">
      <c r="A176" s="4"/>
      <c r="B176" s="126"/>
      <c r="C176" s="91"/>
      <c r="D176" s="91"/>
      <c r="E176" s="91"/>
      <c r="F176" s="91"/>
      <c r="G176" s="91"/>
      <c r="H176" s="91"/>
      <c r="I176" s="111"/>
      <c r="J176" s="111"/>
      <c r="K176" s="111"/>
      <c r="L176" s="111"/>
      <c r="M176" s="111"/>
      <c r="N176" s="111"/>
      <c r="O176" s="111"/>
      <c r="P176" s="111"/>
      <c r="Q176" s="1"/>
      <c r="R176" s="86"/>
      <c r="S176" s="91"/>
      <c r="T176" s="33"/>
      <c r="U176" s="33"/>
      <c r="V176" s="33"/>
      <c r="W176" s="33"/>
      <c r="X176" s="33"/>
      <c r="Y176" s="33"/>
      <c r="Z176" s="4"/>
      <c r="AA176" s="4"/>
      <c r="AB176" s="4"/>
      <c r="AC176" s="4"/>
      <c r="AD176" s="4"/>
    </row>
    <row r="177" spans="1:39" x14ac:dyDescent="0.2">
      <c r="A177" s="4"/>
      <c r="B177" s="126"/>
      <c r="C177" s="91"/>
      <c r="D177" s="91"/>
      <c r="E177" s="91"/>
      <c r="F177" s="91"/>
      <c r="G177" s="91"/>
      <c r="H177" s="91"/>
      <c r="I177" s="111"/>
      <c r="J177" s="111"/>
      <c r="K177" s="111"/>
      <c r="L177" s="111"/>
      <c r="M177" s="111"/>
      <c r="N177" s="111"/>
      <c r="O177" s="111"/>
      <c r="P177" s="111"/>
      <c r="Q177" s="1"/>
      <c r="R177" s="86"/>
      <c r="S177" s="91"/>
      <c r="T177" s="33"/>
      <c r="U177" s="33"/>
      <c r="V177" s="33"/>
      <c r="W177" s="33"/>
      <c r="X177" s="33"/>
      <c r="Y177" s="33"/>
      <c r="Z177" s="4"/>
      <c r="AA177" s="4"/>
      <c r="AB177" s="4"/>
      <c r="AC177" s="4"/>
      <c r="AD177" s="4"/>
    </row>
    <row r="178" spans="1:39" x14ac:dyDescent="0.2">
      <c r="A178" s="4"/>
      <c r="B178" s="126"/>
      <c r="C178" s="91"/>
      <c r="D178" s="91"/>
      <c r="E178" s="91"/>
      <c r="F178" s="91"/>
      <c r="G178" s="91"/>
      <c r="H178" s="91"/>
      <c r="I178" s="111"/>
      <c r="J178" s="111"/>
      <c r="K178" s="111"/>
      <c r="L178" s="111"/>
      <c r="M178" s="111"/>
      <c r="N178" s="111"/>
      <c r="O178" s="111"/>
      <c r="P178" s="111"/>
      <c r="Q178" s="1"/>
      <c r="R178" s="86"/>
      <c r="S178" s="91"/>
      <c r="T178" s="33"/>
      <c r="U178" s="33"/>
      <c r="V178" s="33"/>
      <c r="W178" s="33"/>
      <c r="X178" s="33"/>
      <c r="Y178" s="33"/>
      <c r="Z178" s="4"/>
      <c r="AA178" s="4"/>
      <c r="AB178" s="4"/>
      <c r="AC178" s="4"/>
      <c r="AD178" s="4"/>
    </row>
    <row r="179" spans="1:39" x14ac:dyDescent="0.2">
      <c r="A179" s="4"/>
      <c r="B179" s="126"/>
      <c r="C179" s="91"/>
      <c r="D179" s="91"/>
      <c r="E179" s="91"/>
      <c r="F179" s="91"/>
      <c r="G179" s="91"/>
      <c r="H179" s="91"/>
      <c r="I179" s="111"/>
      <c r="J179" s="111"/>
      <c r="K179" s="111"/>
      <c r="L179" s="111"/>
      <c r="M179" s="111"/>
      <c r="N179" s="111"/>
      <c r="O179" s="111"/>
      <c r="P179" s="111"/>
      <c r="Q179" s="1"/>
      <c r="R179" s="86"/>
      <c r="S179" s="91"/>
      <c r="T179" s="33"/>
      <c r="U179" s="33"/>
      <c r="V179" s="33"/>
      <c r="W179" s="33"/>
      <c r="X179" s="33"/>
      <c r="Y179" s="33"/>
      <c r="Z179" s="4"/>
      <c r="AA179" s="4"/>
      <c r="AB179" s="4"/>
      <c r="AC179" s="1"/>
      <c r="AD179" s="1"/>
      <c r="AE179" s="127"/>
      <c r="AF179" s="127"/>
      <c r="AG179" s="127"/>
      <c r="AH179" s="127"/>
      <c r="AI179" s="127"/>
      <c r="AJ179" s="127"/>
      <c r="AK179" s="127"/>
      <c r="AL179" s="127"/>
      <c r="AM179" s="127"/>
    </row>
    <row r="180" spans="1:39" x14ac:dyDescent="0.2">
      <c r="A180" s="4"/>
      <c r="B180" s="126"/>
      <c r="C180" s="91"/>
      <c r="D180" s="128"/>
      <c r="E180" s="91"/>
      <c r="F180" s="91"/>
      <c r="G180" s="91"/>
      <c r="H180" s="91"/>
      <c r="I180" s="111"/>
      <c r="J180" s="111"/>
      <c r="K180" s="111"/>
      <c r="L180" s="111"/>
      <c r="M180" s="111"/>
      <c r="N180" s="111"/>
      <c r="O180" s="111"/>
      <c r="P180" s="111"/>
      <c r="Q180" s="1"/>
      <c r="R180" s="86"/>
      <c r="S180" s="1"/>
      <c r="T180" s="4"/>
      <c r="U180" s="4"/>
      <c r="V180" s="4"/>
      <c r="W180" s="4"/>
      <c r="X180" s="4"/>
      <c r="Y180" s="4"/>
      <c r="Z180" s="4"/>
      <c r="AA180" s="4"/>
      <c r="AB180" s="4"/>
      <c r="AC180" s="1"/>
      <c r="AD180" s="1"/>
      <c r="AE180" s="127"/>
      <c r="AF180" s="127"/>
      <c r="AG180" s="127"/>
      <c r="AH180" s="127"/>
      <c r="AI180" s="127"/>
      <c r="AJ180" s="127"/>
      <c r="AK180" s="127"/>
      <c r="AL180" s="127"/>
      <c r="AM180" s="127"/>
    </row>
    <row r="181" spans="1:39" x14ac:dyDescent="0.2">
      <c r="A181" s="4"/>
      <c r="B181" s="53" t="s">
        <v>1274</v>
      </c>
      <c r="C181" s="54" t="s">
        <v>1275</v>
      </c>
      <c r="D181" s="128"/>
      <c r="E181" s="91"/>
      <c r="F181" s="91"/>
      <c r="G181" s="91"/>
      <c r="H181" s="91"/>
      <c r="I181" s="111"/>
      <c r="J181" s="111"/>
      <c r="K181" s="111"/>
      <c r="L181" s="111"/>
      <c r="M181" s="111"/>
      <c r="N181" s="111"/>
      <c r="O181" s="111"/>
      <c r="P181" s="111"/>
      <c r="Q181" s="1"/>
      <c r="R181" s="86"/>
      <c r="S181" s="1"/>
      <c r="T181" s="4"/>
      <c r="U181" s="4"/>
      <c r="V181" s="4"/>
      <c r="W181" s="4"/>
      <c r="X181" s="4"/>
      <c r="Y181" s="4"/>
      <c r="Z181" s="4"/>
      <c r="AA181" s="4"/>
      <c r="AB181" s="4"/>
      <c r="AC181" s="1"/>
      <c r="AD181" s="1"/>
      <c r="AJ181" s="127"/>
      <c r="AK181" s="127"/>
      <c r="AL181" s="127"/>
      <c r="AM181" s="127"/>
    </row>
    <row r="182" spans="1:39" ht="12.75" customHeight="1" x14ac:dyDescent="0.3">
      <c r="A182" s="4"/>
      <c r="B182" s="289" t="s">
        <v>1244</v>
      </c>
      <c r="C182" s="290" t="s">
        <v>1269</v>
      </c>
      <c r="D182" s="128"/>
      <c r="E182" s="91"/>
      <c r="F182" s="91"/>
      <c r="G182" s="91"/>
      <c r="H182" s="91"/>
      <c r="I182" s="91"/>
      <c r="J182" s="91"/>
      <c r="K182" s="111"/>
      <c r="L182" s="111"/>
      <c r="M182" s="111"/>
      <c r="N182" s="111"/>
      <c r="O182" s="111"/>
      <c r="P182" s="111"/>
      <c r="Q182" s="1"/>
      <c r="R182" s="86"/>
      <c r="S182" s="1"/>
      <c r="T182" s="129"/>
      <c r="U182" s="130"/>
      <c r="V182" s="130"/>
      <c r="W182" s="130"/>
      <c r="X182" s="130"/>
      <c r="Y182" s="130"/>
      <c r="Z182" s="130"/>
      <c r="AA182" s="131"/>
      <c r="AB182" s="131"/>
      <c r="AC182" s="131"/>
      <c r="AD182" s="131"/>
      <c r="AJ182" s="132"/>
      <c r="AK182" s="127"/>
      <c r="AL182" s="127"/>
      <c r="AM182" s="127"/>
    </row>
    <row r="183" spans="1:39" ht="12.75" customHeight="1" x14ac:dyDescent="0.2">
      <c r="A183" s="4"/>
      <c r="B183" s="134" t="s">
        <v>1248</v>
      </c>
      <c r="C183" s="135">
        <v>0.5</v>
      </c>
      <c r="D183" s="128"/>
      <c r="E183" s="91"/>
      <c r="F183" s="91"/>
      <c r="G183" s="91"/>
      <c r="H183" s="91"/>
      <c r="I183" s="91"/>
      <c r="J183" s="91"/>
      <c r="K183" s="51"/>
      <c r="L183" s="51"/>
      <c r="M183" s="51"/>
      <c r="N183" s="51"/>
      <c r="O183" s="51"/>
      <c r="P183" s="51"/>
      <c r="Q183" s="91"/>
      <c r="R183" s="86"/>
      <c r="S183" s="1"/>
      <c r="T183" s="131"/>
      <c r="U183" s="131"/>
      <c r="V183" s="131"/>
      <c r="W183" s="131"/>
      <c r="X183" s="131"/>
      <c r="Y183" s="131"/>
      <c r="Z183" s="131"/>
      <c r="AA183" s="131"/>
      <c r="AB183" s="131"/>
      <c r="AC183" s="131"/>
      <c r="AD183" s="131"/>
      <c r="AJ183" s="132"/>
      <c r="AK183" s="127"/>
      <c r="AL183" s="127"/>
      <c r="AM183" s="127"/>
    </row>
    <row r="184" spans="1:39" ht="12.75" customHeight="1" x14ac:dyDescent="0.2">
      <c r="A184" s="4"/>
      <c r="B184" s="134" t="s">
        <v>1249</v>
      </c>
      <c r="C184" s="135">
        <v>0.72</v>
      </c>
      <c r="D184" s="128"/>
      <c r="E184" s="91"/>
      <c r="F184" s="91"/>
      <c r="G184" s="91"/>
      <c r="H184" s="91"/>
      <c r="I184" s="91"/>
      <c r="J184" s="91"/>
      <c r="K184" s="91"/>
      <c r="L184" s="91"/>
      <c r="M184" s="91"/>
      <c r="N184" s="91"/>
      <c r="O184" s="91"/>
      <c r="P184" s="51"/>
      <c r="Q184" s="91"/>
      <c r="R184" s="86"/>
      <c r="S184" s="1"/>
      <c r="T184" s="133"/>
      <c r="U184" s="133"/>
      <c r="V184" s="130"/>
      <c r="W184" s="130"/>
      <c r="X184" s="130"/>
      <c r="Y184" s="130"/>
      <c r="Z184" s="130"/>
      <c r="AA184" s="130"/>
      <c r="AB184" s="130"/>
      <c r="AC184" s="130"/>
      <c r="AD184" s="130"/>
      <c r="AJ184" s="132"/>
      <c r="AK184" s="127"/>
      <c r="AL184" s="127"/>
      <c r="AM184" s="127"/>
    </row>
    <row r="185" spans="1:39" ht="12.75" customHeight="1" x14ac:dyDescent="0.2">
      <c r="A185" s="4"/>
      <c r="B185" s="134" t="s">
        <v>1250</v>
      </c>
      <c r="C185" s="135">
        <v>0.83</v>
      </c>
      <c r="D185" s="128"/>
      <c r="E185" s="54" t="s">
        <v>1276</v>
      </c>
      <c r="F185" s="54" t="s">
        <v>1277</v>
      </c>
      <c r="G185" s="138"/>
      <c r="H185" s="138"/>
      <c r="I185" s="138"/>
      <c r="J185" s="138"/>
      <c r="K185" s="91"/>
      <c r="L185" s="91"/>
      <c r="M185" s="91"/>
      <c r="N185" s="91"/>
      <c r="O185" s="91"/>
      <c r="P185" s="51"/>
      <c r="Q185" s="91"/>
      <c r="R185" s="86"/>
      <c r="S185" s="1"/>
      <c r="T185" s="136"/>
      <c r="U185" s="375"/>
      <c r="V185" s="375"/>
      <c r="W185" s="375"/>
      <c r="X185" s="375"/>
      <c r="Y185" s="375"/>
      <c r="Z185" s="375"/>
      <c r="AA185" s="375"/>
      <c r="AB185" s="375"/>
      <c r="AC185" s="137"/>
      <c r="AD185" s="130"/>
      <c r="AJ185" s="132"/>
      <c r="AK185" s="127"/>
      <c r="AL185" s="127"/>
      <c r="AM185" s="127"/>
    </row>
    <row r="186" spans="1:39" ht="12.75" customHeight="1" x14ac:dyDescent="0.2">
      <c r="A186" s="4"/>
      <c r="B186" s="134" t="s">
        <v>1251</v>
      </c>
      <c r="C186" s="135">
        <v>0.41</v>
      </c>
      <c r="D186" s="128"/>
      <c r="E186" s="142" t="s">
        <v>1244</v>
      </c>
      <c r="F186" s="142" t="s">
        <v>1278</v>
      </c>
      <c r="G186" s="142" t="s">
        <v>1279</v>
      </c>
      <c r="H186" s="142" t="s">
        <v>1176</v>
      </c>
      <c r="I186" s="142" t="s">
        <v>1280</v>
      </c>
      <c r="J186" s="142" t="s">
        <v>1281</v>
      </c>
      <c r="K186" s="51"/>
      <c r="L186" s="51"/>
      <c r="M186" s="51"/>
      <c r="N186" s="51"/>
      <c r="O186" s="51"/>
      <c r="P186" s="51"/>
      <c r="Q186" s="91"/>
      <c r="R186" s="86"/>
      <c r="S186" s="1"/>
      <c r="T186" s="136"/>
      <c r="U186" s="137"/>
      <c r="V186" s="137"/>
      <c r="W186" s="137"/>
      <c r="X186" s="137"/>
      <c r="Y186" s="137"/>
      <c r="Z186" s="137"/>
      <c r="AA186" s="137"/>
      <c r="AB186" s="137"/>
      <c r="AC186" s="137"/>
      <c r="AD186" s="130"/>
      <c r="AJ186" s="132"/>
      <c r="AK186" s="127"/>
      <c r="AL186" s="127"/>
      <c r="AM186" s="127"/>
    </row>
    <row r="187" spans="1:39" ht="12.75" customHeight="1" x14ac:dyDescent="0.2">
      <c r="A187" s="4"/>
      <c r="B187" s="143" t="s">
        <v>1252</v>
      </c>
      <c r="C187" s="135">
        <v>0.27</v>
      </c>
      <c r="D187" s="128"/>
      <c r="E187" s="144" t="s">
        <v>1180</v>
      </c>
      <c r="F187" s="144">
        <v>63</v>
      </c>
      <c r="G187" s="144">
        <v>172</v>
      </c>
      <c r="H187" s="144">
        <f t="shared" ref="H187:H191" si="15">SUM(F187:G187)</f>
        <v>235</v>
      </c>
      <c r="I187" s="145">
        <f>F187/H187</f>
        <v>0.26808510638297872</v>
      </c>
      <c r="J187" s="145">
        <f>G187/H187</f>
        <v>0.73191489361702122</v>
      </c>
      <c r="K187" s="111"/>
      <c r="L187" s="111"/>
      <c r="M187" s="111"/>
      <c r="N187" s="111"/>
      <c r="O187" s="111"/>
      <c r="P187" s="111"/>
      <c r="Q187" s="1"/>
      <c r="R187" s="86"/>
      <c r="S187" s="1"/>
      <c r="T187" s="139"/>
      <c r="U187" s="140"/>
      <c r="V187" s="141"/>
      <c r="W187" s="140"/>
      <c r="X187" s="141"/>
      <c r="Y187" s="140"/>
      <c r="Z187" s="141"/>
      <c r="AA187" s="140"/>
      <c r="AB187" s="141"/>
      <c r="AC187" s="140"/>
      <c r="AD187" s="130"/>
      <c r="AJ187" s="132"/>
      <c r="AK187" s="127"/>
      <c r="AL187" s="127"/>
      <c r="AM187" s="127"/>
    </row>
    <row r="188" spans="1:39" ht="12.75" customHeight="1" x14ac:dyDescent="0.2">
      <c r="A188" s="4"/>
      <c r="B188" s="143" t="s">
        <v>1253</v>
      </c>
      <c r="C188" s="135">
        <v>0.61</v>
      </c>
      <c r="D188" s="128"/>
      <c r="E188" s="144" t="s">
        <v>1181</v>
      </c>
      <c r="F188" s="144">
        <v>238</v>
      </c>
      <c r="G188" s="144">
        <v>66</v>
      </c>
      <c r="H188" s="144">
        <f t="shared" si="15"/>
        <v>304</v>
      </c>
      <c r="I188" s="145">
        <f>F188/H188</f>
        <v>0.78289473684210531</v>
      </c>
      <c r="J188" s="145">
        <f>G188/H188</f>
        <v>0.21710526315789475</v>
      </c>
      <c r="K188" s="111"/>
      <c r="L188" s="111"/>
      <c r="M188" s="111"/>
      <c r="N188" s="111"/>
      <c r="O188" s="111"/>
      <c r="P188" s="111"/>
      <c r="Q188" s="1"/>
      <c r="R188" s="86"/>
      <c r="S188" s="1"/>
      <c r="T188" s="139"/>
      <c r="U188" s="140"/>
      <c r="V188" s="141"/>
      <c r="W188" s="140"/>
      <c r="X188" s="141"/>
      <c r="Y188" s="140"/>
      <c r="Z188" s="141"/>
      <c r="AA188" s="140"/>
      <c r="AB188" s="141"/>
      <c r="AC188" s="140"/>
      <c r="AD188" s="130"/>
      <c r="AJ188" s="132"/>
      <c r="AK188" s="127"/>
      <c r="AL188" s="127"/>
      <c r="AM188" s="127"/>
    </row>
    <row r="189" spans="1:39" ht="12.75" customHeight="1" x14ac:dyDescent="0.2">
      <c r="A189" s="4"/>
      <c r="B189" s="134" t="s">
        <v>1254</v>
      </c>
      <c r="C189" s="135">
        <v>7.0000000000000007E-2</v>
      </c>
      <c r="D189" s="128"/>
      <c r="E189" s="144" t="s">
        <v>1182</v>
      </c>
      <c r="F189" s="144">
        <v>304</v>
      </c>
      <c r="G189" s="144">
        <v>187</v>
      </c>
      <c r="H189" s="144">
        <f t="shared" si="15"/>
        <v>491</v>
      </c>
      <c r="I189" s="145">
        <f>F189/H189</f>
        <v>0.61914460285132378</v>
      </c>
      <c r="J189" s="145">
        <f>G189/H189</f>
        <v>0.38085539714867617</v>
      </c>
      <c r="K189" s="111"/>
      <c r="L189" s="111"/>
      <c r="M189" s="111"/>
      <c r="N189" s="111"/>
      <c r="O189" s="111"/>
      <c r="P189" s="111"/>
      <c r="Q189" s="1"/>
      <c r="R189" s="86"/>
      <c r="S189" s="1"/>
      <c r="T189" s="139"/>
      <c r="U189" s="140"/>
      <c r="V189" s="141"/>
      <c r="W189" s="140"/>
      <c r="X189" s="141"/>
      <c r="Y189" s="140"/>
      <c r="Z189" s="141"/>
      <c r="AA189" s="140"/>
      <c r="AB189" s="141"/>
      <c r="AC189" s="140"/>
      <c r="AD189" s="130"/>
      <c r="AJ189" s="132"/>
      <c r="AK189" s="127"/>
      <c r="AL189" s="127"/>
      <c r="AM189" s="127"/>
    </row>
    <row r="190" spans="1:39" ht="12.75" customHeight="1" x14ac:dyDescent="0.2">
      <c r="A190" s="4"/>
      <c r="B190" s="134" t="s">
        <v>1255</v>
      </c>
      <c r="C190" s="135">
        <v>0.67</v>
      </c>
      <c r="D190" s="128"/>
      <c r="E190" s="144" t="s">
        <v>1183</v>
      </c>
      <c r="F190" s="207">
        <v>242</v>
      </c>
      <c r="G190" s="144">
        <v>218</v>
      </c>
      <c r="H190" s="144">
        <f t="shared" si="15"/>
        <v>460</v>
      </c>
      <c r="I190" s="145">
        <f>F190/H190</f>
        <v>0.52608695652173909</v>
      </c>
      <c r="J190" s="145">
        <f>G190/H190</f>
        <v>0.47391304347826085</v>
      </c>
      <c r="K190" s="111"/>
      <c r="L190" s="111"/>
      <c r="M190" s="111"/>
      <c r="N190" s="111"/>
      <c r="O190" s="111"/>
      <c r="P190" s="111"/>
      <c r="Q190" s="1"/>
      <c r="R190" s="86"/>
      <c r="S190" s="1"/>
      <c r="T190" s="139"/>
      <c r="U190" s="140"/>
      <c r="V190" s="141"/>
      <c r="W190" s="140"/>
      <c r="X190" s="141"/>
      <c r="Y190" s="140"/>
      <c r="Z190" s="141"/>
      <c r="AA190" s="140"/>
      <c r="AB190" s="141"/>
      <c r="AC190" s="140"/>
      <c r="AD190" s="130"/>
      <c r="AJ190" s="132"/>
      <c r="AK190" s="127"/>
      <c r="AL190" s="127"/>
      <c r="AM190" s="127"/>
    </row>
    <row r="191" spans="1:39" ht="12.75" customHeight="1" x14ac:dyDescent="0.2">
      <c r="A191" s="4"/>
      <c r="B191" s="134" t="s">
        <v>1178</v>
      </c>
      <c r="C191" s="135">
        <v>0.3</v>
      </c>
      <c r="D191" s="128"/>
      <c r="E191" s="257" t="s">
        <v>1390</v>
      </c>
      <c r="F191" s="258">
        <f>GETPIVOTDATA("Net Dwellings",Pivots!$B$278,"Large Site Completion",)</f>
        <v>165</v>
      </c>
      <c r="G191" s="257">
        <f>GETPIVOTDATA("Net Dwellings",Pivots!$B$278,"Large Site Completion","Y")</f>
        <v>217</v>
      </c>
      <c r="H191" s="257">
        <f t="shared" si="15"/>
        <v>382</v>
      </c>
      <c r="I191" s="259">
        <f t="shared" ref="I191" si="16">F191/H191</f>
        <v>0.43193717277486909</v>
      </c>
      <c r="J191" s="259">
        <f t="shared" ref="J191" si="17">G191/H191</f>
        <v>0.56806282722513091</v>
      </c>
      <c r="K191" s="111"/>
      <c r="L191" s="111"/>
      <c r="M191" s="111"/>
      <c r="N191" s="111"/>
      <c r="O191" s="111"/>
      <c r="P191" s="111"/>
      <c r="Q191" s="1"/>
      <c r="R191" s="86"/>
      <c r="S191" s="1"/>
      <c r="T191" s="139"/>
      <c r="U191" s="140"/>
      <c r="V191" s="141"/>
      <c r="W191" s="140"/>
      <c r="X191" s="141"/>
      <c r="Y191" s="140"/>
      <c r="Z191" s="141"/>
      <c r="AA191" s="140"/>
      <c r="AB191" s="141"/>
      <c r="AC191" s="140"/>
      <c r="AD191" s="130"/>
      <c r="AJ191" s="132"/>
      <c r="AK191" s="127"/>
      <c r="AL191" s="127"/>
      <c r="AM191" s="127"/>
    </row>
    <row r="192" spans="1:39" ht="12.75" customHeight="1" x14ac:dyDescent="0.2">
      <c r="A192" s="4"/>
      <c r="B192" s="134" t="s">
        <v>1179</v>
      </c>
      <c r="C192" s="135">
        <v>0.79</v>
      </c>
      <c r="D192" s="146"/>
      <c r="E192" s="147" t="s">
        <v>1282</v>
      </c>
      <c r="F192" s="147">
        <f>SUM(F187:F191)</f>
        <v>1012</v>
      </c>
      <c r="G192" s="147">
        <f>SUM(G187:G191)</f>
        <v>860</v>
      </c>
      <c r="H192" s="147">
        <f>SUM(H187:H191)</f>
        <v>1872</v>
      </c>
      <c r="I192" s="148">
        <f>F192/H192</f>
        <v>0.54059829059829057</v>
      </c>
      <c r="J192" s="148">
        <f>G192/H192</f>
        <v>0.45940170940170938</v>
      </c>
      <c r="K192" s="111"/>
      <c r="L192" s="111"/>
      <c r="M192" s="111"/>
      <c r="N192" s="111"/>
      <c r="O192" s="111"/>
      <c r="P192" s="111"/>
      <c r="Q192" s="1"/>
      <c r="R192" s="86"/>
      <c r="S192" s="1"/>
      <c r="T192" s="139"/>
      <c r="U192" s="140"/>
      <c r="V192" s="141"/>
      <c r="W192" s="140"/>
      <c r="X192" s="141"/>
      <c r="Y192" s="140"/>
      <c r="Z192" s="141"/>
      <c r="AA192" s="140"/>
      <c r="AB192" s="141"/>
      <c r="AC192" s="140"/>
      <c r="AD192" s="130"/>
      <c r="AJ192" s="132"/>
      <c r="AK192" s="127"/>
      <c r="AL192" s="127"/>
      <c r="AM192" s="127"/>
    </row>
    <row r="193" spans="1:39" ht="12.75" customHeight="1" x14ac:dyDescent="0.2">
      <c r="A193" s="4"/>
      <c r="B193" s="134" t="s">
        <v>1180</v>
      </c>
      <c r="C193" s="135">
        <v>0.73</v>
      </c>
      <c r="D193" s="128"/>
      <c r="E193" s="147" t="s">
        <v>1283</v>
      </c>
      <c r="F193" s="149">
        <f>AVERAGE(F187:F191)</f>
        <v>202.4</v>
      </c>
      <c r="G193" s="149">
        <f>AVERAGE(G187:G191)</f>
        <v>172</v>
      </c>
      <c r="H193" s="149">
        <f>AVERAGE(H187:H191)</f>
        <v>374.4</v>
      </c>
      <c r="I193" s="148">
        <f>AVERAGE(I187:I191)</f>
        <v>0.52562971507460321</v>
      </c>
      <c r="J193" s="148">
        <f>AVERAGE(J187:J191)</f>
        <v>0.47437028492539673</v>
      </c>
      <c r="K193" s="111"/>
      <c r="L193" s="111"/>
      <c r="M193" s="111"/>
      <c r="N193" s="111"/>
      <c r="O193" s="111"/>
      <c r="P193" s="111"/>
      <c r="Q193" s="1"/>
      <c r="R193" s="86"/>
      <c r="S193" s="1"/>
      <c r="T193" s="139"/>
      <c r="U193" s="140"/>
      <c r="V193" s="141"/>
      <c r="W193" s="140"/>
      <c r="X193" s="141"/>
      <c r="Y193" s="140"/>
      <c r="Z193" s="141"/>
      <c r="AA193" s="140"/>
      <c r="AB193" s="141"/>
      <c r="AC193" s="140"/>
      <c r="AD193" s="130"/>
      <c r="AJ193" s="132"/>
      <c r="AK193" s="127"/>
      <c r="AL193" s="127"/>
      <c r="AM193" s="127"/>
    </row>
    <row r="194" spans="1:39" ht="12.75" customHeight="1" x14ac:dyDescent="0.2">
      <c r="A194" s="4"/>
      <c r="B194" s="134" t="s">
        <v>1181</v>
      </c>
      <c r="C194" s="135">
        <v>0.22</v>
      </c>
      <c r="D194" s="91"/>
      <c r="E194" s="91"/>
      <c r="F194" s="91"/>
      <c r="G194" s="91"/>
      <c r="H194" s="91"/>
      <c r="I194" s="111"/>
      <c r="J194" s="111"/>
      <c r="K194" s="111"/>
      <c r="L194" s="111"/>
      <c r="M194" s="111"/>
      <c r="N194" s="111"/>
      <c r="O194" s="111"/>
      <c r="P194" s="111"/>
      <c r="Q194" s="1"/>
      <c r="R194" s="86"/>
      <c r="S194" s="1"/>
      <c r="T194" s="139"/>
      <c r="U194" s="140"/>
      <c r="V194" s="141"/>
      <c r="W194" s="140"/>
      <c r="X194" s="141"/>
      <c r="Y194" s="140"/>
      <c r="Z194" s="141"/>
      <c r="AA194" s="140"/>
      <c r="AB194" s="141"/>
      <c r="AC194" s="140"/>
      <c r="AD194" s="130"/>
      <c r="AJ194" s="132"/>
      <c r="AK194" s="127"/>
      <c r="AL194" s="127"/>
      <c r="AM194" s="127"/>
    </row>
    <row r="195" spans="1:39" ht="12.75" customHeight="1" x14ac:dyDescent="0.2">
      <c r="A195" s="4"/>
      <c r="B195" s="134" t="s">
        <v>1182</v>
      </c>
      <c r="C195" s="135">
        <v>0.38</v>
      </c>
      <c r="D195" s="91"/>
      <c r="E195" s="91"/>
      <c r="F195" s="91"/>
      <c r="G195" s="91"/>
      <c r="H195" s="91"/>
      <c r="I195" s="111"/>
      <c r="J195" s="111"/>
      <c r="K195" s="111"/>
      <c r="L195" s="111"/>
      <c r="M195" s="111"/>
      <c r="N195" s="111"/>
      <c r="O195" s="111"/>
      <c r="P195" s="111"/>
      <c r="Q195" s="1"/>
      <c r="R195" s="86"/>
      <c r="S195" s="1"/>
      <c r="T195" s="139"/>
      <c r="U195" s="140"/>
      <c r="V195" s="141"/>
      <c r="W195" s="140"/>
      <c r="X195" s="141"/>
      <c r="Y195" s="140"/>
      <c r="Z195" s="141"/>
      <c r="AA195" s="140"/>
      <c r="AB195" s="141"/>
      <c r="AC195" s="140"/>
      <c r="AD195" s="130"/>
      <c r="AJ195" s="132"/>
      <c r="AK195" s="127"/>
      <c r="AL195" s="127"/>
      <c r="AM195" s="127"/>
    </row>
    <row r="196" spans="1:39" ht="12.75" customHeight="1" x14ac:dyDescent="0.2">
      <c r="A196" s="4"/>
      <c r="B196" s="134" t="s">
        <v>1183</v>
      </c>
      <c r="C196" s="135">
        <f>J190</f>
        <v>0.47391304347826085</v>
      </c>
      <c r="D196" s="91"/>
      <c r="E196" s="91"/>
      <c r="F196" s="91"/>
      <c r="G196" s="91"/>
      <c r="H196" s="91"/>
      <c r="I196" s="111"/>
      <c r="J196" s="111"/>
      <c r="K196" s="111"/>
      <c r="L196" s="111"/>
      <c r="M196" s="111"/>
      <c r="N196" s="111"/>
      <c r="O196" s="111"/>
      <c r="P196" s="111"/>
      <c r="Q196" s="1"/>
      <c r="R196" s="86"/>
      <c r="S196" s="1"/>
      <c r="T196" s="139"/>
      <c r="U196" s="140"/>
      <c r="V196" s="141"/>
      <c r="W196" s="140"/>
      <c r="X196" s="141"/>
      <c r="Y196" s="140"/>
      <c r="Z196" s="141"/>
      <c r="AA196" s="140"/>
      <c r="AB196" s="141"/>
      <c r="AC196" s="140"/>
      <c r="AD196" s="131"/>
      <c r="AJ196" s="132"/>
      <c r="AK196" s="127"/>
      <c r="AL196" s="127"/>
      <c r="AM196" s="127"/>
    </row>
    <row r="197" spans="1:39" ht="12.75" customHeight="1" x14ac:dyDescent="0.2">
      <c r="A197" s="4"/>
      <c r="B197" s="134" t="s">
        <v>1390</v>
      </c>
      <c r="C197" s="135">
        <f>J191</f>
        <v>0.56806282722513091</v>
      </c>
      <c r="D197" s="91"/>
      <c r="E197" s="91"/>
      <c r="F197" s="91"/>
      <c r="G197" s="91"/>
      <c r="H197" s="91"/>
      <c r="I197" s="111"/>
      <c r="J197" s="111"/>
      <c r="K197" s="111"/>
      <c r="L197" s="111"/>
      <c r="M197" s="111"/>
      <c r="N197" s="111"/>
      <c r="O197" s="111"/>
      <c r="P197" s="111"/>
      <c r="Q197" s="1"/>
      <c r="R197" s="86"/>
      <c r="S197" s="1"/>
      <c r="T197" s="139"/>
      <c r="U197" s="140"/>
      <c r="V197" s="141"/>
      <c r="W197" s="140"/>
      <c r="X197" s="141"/>
      <c r="Y197" s="140"/>
      <c r="Z197" s="141"/>
      <c r="AA197" s="140"/>
      <c r="AB197" s="141"/>
      <c r="AC197" s="140"/>
      <c r="AD197" s="131"/>
      <c r="AJ197" s="132"/>
      <c r="AK197" s="127"/>
      <c r="AL197" s="127"/>
      <c r="AM197" s="127"/>
    </row>
    <row r="198" spans="1:39" x14ac:dyDescent="0.2">
      <c r="A198" s="4"/>
      <c r="B198" s="122"/>
      <c r="C198" s="91"/>
      <c r="D198" s="91"/>
      <c r="E198" s="91"/>
      <c r="F198" s="91"/>
      <c r="G198" s="91"/>
      <c r="H198" s="91"/>
      <c r="I198" s="111"/>
      <c r="J198" s="111"/>
      <c r="K198" s="111"/>
      <c r="L198" s="111"/>
      <c r="M198" s="111"/>
      <c r="N198" s="111"/>
      <c r="O198" s="111"/>
      <c r="P198" s="111"/>
      <c r="Q198" s="1"/>
      <c r="R198" s="86"/>
      <c r="S198" s="1"/>
      <c r="T198" s="139"/>
      <c r="U198" s="140"/>
      <c r="V198" s="141"/>
      <c r="W198" s="140"/>
      <c r="X198" s="141"/>
      <c r="Y198" s="140"/>
      <c r="Z198" s="141"/>
      <c r="AA198" s="140"/>
      <c r="AB198" s="141"/>
      <c r="AC198" s="140"/>
      <c r="AD198" s="130"/>
      <c r="AJ198" s="132"/>
      <c r="AK198" s="127"/>
      <c r="AL198" s="127"/>
      <c r="AM198" s="127"/>
    </row>
    <row r="199" spans="1:39" x14ac:dyDescent="0.2">
      <c r="A199" s="4"/>
      <c r="B199" s="120"/>
      <c r="C199" s="121"/>
      <c r="D199" s="121"/>
      <c r="E199" s="121"/>
      <c r="F199" s="121"/>
      <c r="G199" s="121"/>
      <c r="H199" s="121"/>
      <c r="I199" s="121"/>
      <c r="J199" s="121"/>
      <c r="K199" s="121"/>
      <c r="L199" s="121"/>
      <c r="M199" s="101"/>
      <c r="N199" s="101"/>
      <c r="O199" s="101"/>
      <c r="P199" s="101"/>
      <c r="Q199" s="103"/>
      <c r="R199" s="104"/>
      <c r="S199" s="1"/>
      <c r="T199" s="139"/>
      <c r="U199" s="150"/>
      <c r="V199" s="151"/>
      <c r="W199" s="150"/>
      <c r="X199" s="151"/>
      <c r="Y199" s="150"/>
      <c r="Z199" s="151"/>
      <c r="AA199" s="150"/>
      <c r="AB199" s="151"/>
      <c r="AC199" s="150"/>
      <c r="AD199" s="131"/>
      <c r="AJ199" s="132"/>
      <c r="AK199" s="127"/>
      <c r="AL199" s="127"/>
      <c r="AM199" s="127"/>
    </row>
    <row r="200" spans="1:39" ht="20.25" x14ac:dyDescent="0.3">
      <c r="A200" s="4"/>
      <c r="B200" s="109" t="s">
        <v>1284</v>
      </c>
      <c r="C200" s="3"/>
      <c r="D200" s="3"/>
      <c r="E200" s="3"/>
      <c r="F200" s="3"/>
      <c r="G200" s="3"/>
      <c r="H200" s="3"/>
      <c r="I200" s="3"/>
      <c r="J200" s="3"/>
      <c r="K200" s="3"/>
      <c r="L200" s="3"/>
      <c r="M200" s="3"/>
      <c r="N200" s="3"/>
      <c r="O200" s="3"/>
      <c r="P200" s="3"/>
      <c r="Q200" s="1"/>
      <c r="R200" s="86"/>
      <c r="S200" s="1"/>
      <c r="T200" s="139"/>
      <c r="U200" s="140"/>
      <c r="V200" s="141"/>
      <c r="W200" s="140"/>
      <c r="X200" s="141"/>
      <c r="Y200" s="140"/>
      <c r="Z200" s="141"/>
      <c r="AA200" s="140"/>
      <c r="AB200" s="141"/>
      <c r="AC200" s="140"/>
      <c r="AD200" s="131"/>
      <c r="AJ200" s="132"/>
      <c r="AK200" s="127"/>
      <c r="AL200" s="127"/>
      <c r="AM200" s="127"/>
    </row>
    <row r="201" spans="1:39" ht="20.25" x14ac:dyDescent="0.3">
      <c r="A201" s="4"/>
      <c r="B201" s="109"/>
      <c r="C201" s="3"/>
      <c r="D201" s="3"/>
      <c r="E201" s="3"/>
      <c r="F201" s="3"/>
      <c r="G201" s="3"/>
      <c r="H201" s="3"/>
      <c r="I201" s="3"/>
      <c r="J201" s="3"/>
      <c r="K201" s="3"/>
      <c r="L201" s="3"/>
      <c r="M201" s="3"/>
      <c r="N201" s="3"/>
      <c r="O201" s="3"/>
      <c r="P201" s="3"/>
      <c r="Q201" s="1"/>
      <c r="R201" s="86"/>
      <c r="S201" s="1"/>
      <c r="T201" s="152"/>
      <c r="U201" s="153"/>
      <c r="V201" s="154"/>
      <c r="W201" s="153"/>
      <c r="X201" s="154"/>
      <c r="Y201" s="153"/>
      <c r="Z201" s="154"/>
      <c r="AA201" s="153"/>
      <c r="AB201" s="154"/>
      <c r="AC201" s="153"/>
      <c r="AD201" s="130"/>
      <c r="AJ201" s="132"/>
      <c r="AK201" s="127"/>
      <c r="AL201" s="127"/>
      <c r="AM201" s="127"/>
    </row>
    <row r="202" spans="1:39" ht="15" x14ac:dyDescent="0.25">
      <c r="A202" s="4"/>
      <c r="B202" s="155" t="s">
        <v>1285</v>
      </c>
      <c r="C202" s="3"/>
      <c r="D202" s="3"/>
      <c r="E202" s="3"/>
      <c r="F202" s="3"/>
      <c r="G202" s="3"/>
      <c r="H202" s="3"/>
      <c r="I202" s="3"/>
      <c r="J202" s="3"/>
      <c r="K202" s="156" t="s">
        <v>1286</v>
      </c>
      <c r="L202" s="111"/>
      <c r="M202" s="111"/>
      <c r="N202" s="111"/>
      <c r="O202" s="3"/>
      <c r="P202" s="3"/>
      <c r="Q202" s="1"/>
      <c r="R202" s="86"/>
      <c r="S202" s="1"/>
      <c r="T202" s="152"/>
      <c r="U202" s="153"/>
      <c r="V202" s="154"/>
      <c r="W202" s="153"/>
      <c r="X202" s="154"/>
      <c r="Y202" s="153"/>
      <c r="Z202" s="154"/>
      <c r="AA202" s="153"/>
      <c r="AB202" s="154"/>
      <c r="AC202" s="153"/>
      <c r="AD202" s="130"/>
      <c r="AJ202" s="132"/>
      <c r="AK202" s="127"/>
      <c r="AL202" s="127"/>
      <c r="AM202" s="127"/>
    </row>
    <row r="203" spans="1:39" x14ac:dyDescent="0.2">
      <c r="A203" s="4"/>
      <c r="B203" s="53" t="s">
        <v>1287</v>
      </c>
      <c r="C203" s="54" t="s">
        <v>1288</v>
      </c>
      <c r="D203" s="3"/>
      <c r="E203" s="3"/>
      <c r="F203" s="3"/>
      <c r="G203" s="3"/>
      <c r="H203" s="3"/>
      <c r="I203" s="3"/>
      <c r="J203" s="3"/>
      <c r="K203" s="54" t="s">
        <v>1289</v>
      </c>
      <c r="L203" s="54" t="s">
        <v>1290</v>
      </c>
      <c r="M203" s="3"/>
      <c r="N203" s="3"/>
      <c r="O203" s="3"/>
      <c r="P203" s="3"/>
      <c r="Q203" s="1"/>
      <c r="R203" s="86"/>
      <c r="S203" s="1"/>
      <c r="T203" s="131"/>
      <c r="U203" s="131"/>
      <c r="V203" s="131"/>
      <c r="W203" s="131"/>
      <c r="X203" s="131"/>
      <c r="Y203" s="131"/>
      <c r="Z203" s="131"/>
      <c r="AA203" s="131"/>
      <c r="AB203" s="131"/>
      <c r="AC203" s="131"/>
      <c r="AD203" s="131"/>
      <c r="AJ203" s="132"/>
      <c r="AK203" s="127"/>
      <c r="AL203" s="127"/>
      <c r="AM203" s="127"/>
    </row>
    <row r="204" spans="1:39" x14ac:dyDescent="0.2">
      <c r="A204" s="4"/>
      <c r="B204" s="371" t="s">
        <v>1291</v>
      </c>
      <c r="C204" s="372"/>
      <c r="D204" s="255" t="s">
        <v>1176</v>
      </c>
      <c r="E204" s="3"/>
      <c r="F204" s="3"/>
      <c r="G204" s="3"/>
      <c r="H204" s="3"/>
      <c r="I204" s="3"/>
      <c r="J204" s="3"/>
      <c r="K204" s="372" t="s">
        <v>1292</v>
      </c>
      <c r="L204" s="372"/>
      <c r="M204" s="255" t="s">
        <v>1390</v>
      </c>
      <c r="N204" s="3"/>
      <c r="O204" s="3"/>
      <c r="P204" s="3"/>
      <c r="Q204" s="3"/>
      <c r="R204" s="86"/>
      <c r="S204" s="1"/>
      <c r="T204" s="131"/>
      <c r="U204" s="131"/>
      <c r="V204" s="131"/>
      <c r="W204" s="131"/>
      <c r="X204" s="131"/>
      <c r="Y204" s="131"/>
      <c r="Z204" s="131"/>
      <c r="AA204" s="131"/>
      <c r="AB204" s="131"/>
      <c r="AC204" s="131"/>
      <c r="AD204" s="131"/>
      <c r="AJ204" s="132"/>
      <c r="AK204" s="127"/>
      <c r="AL204" s="127"/>
      <c r="AM204" s="127"/>
    </row>
    <row r="205" spans="1:39" ht="12.75" customHeight="1" x14ac:dyDescent="0.3">
      <c r="A205" s="4"/>
      <c r="B205" s="376" t="s">
        <v>1293</v>
      </c>
      <c r="C205" s="373"/>
      <c r="D205" s="256">
        <f>GETPIVOTDATA("Net Dwellings",Pivots!$B$290,"Town_Centre","East Sheen")</f>
        <v>6</v>
      </c>
      <c r="E205" s="3"/>
      <c r="F205" s="3"/>
      <c r="G205" s="3"/>
      <c r="H205" s="3"/>
      <c r="I205" s="3"/>
      <c r="J205" s="3"/>
      <c r="K205" s="373" t="s">
        <v>1285</v>
      </c>
      <c r="L205" s="373"/>
      <c r="M205" s="256">
        <f>D210</f>
        <v>65</v>
      </c>
      <c r="N205" s="3"/>
      <c r="O205" s="3"/>
      <c r="P205" s="3"/>
      <c r="Q205" s="3"/>
      <c r="R205" s="86"/>
      <c r="S205" s="1"/>
      <c r="T205" s="129"/>
      <c r="U205" s="130"/>
      <c r="V205" s="130"/>
      <c r="W205" s="130"/>
      <c r="X205" s="130"/>
      <c r="Y205" s="130"/>
      <c r="Z205" s="130"/>
      <c r="AA205" s="130"/>
      <c r="AB205" s="130"/>
      <c r="AC205" s="130"/>
      <c r="AD205" s="130"/>
      <c r="AJ205" s="132"/>
      <c r="AK205" s="127"/>
      <c r="AL205" s="127"/>
      <c r="AM205" s="127"/>
    </row>
    <row r="206" spans="1:39" ht="12.75" customHeight="1" x14ac:dyDescent="0.2">
      <c r="A206" s="4"/>
      <c r="B206" s="376" t="s">
        <v>1294</v>
      </c>
      <c r="C206" s="373"/>
      <c r="D206" s="256">
        <f>GETPIVOTDATA("Net Dwellings",Pivots!$B$290,"Town_Centre","Richmond")</f>
        <v>7</v>
      </c>
      <c r="E206" s="3"/>
      <c r="F206" s="3"/>
      <c r="G206" s="3"/>
      <c r="H206" s="3"/>
      <c r="I206" s="3"/>
      <c r="J206" s="3"/>
      <c r="K206" s="373" t="s">
        <v>1295</v>
      </c>
      <c r="L206" s="373"/>
      <c r="M206" s="256">
        <f>GETPIVOTDATA("Net Dwellings",Pivots!$F$290,"TPA","Thames Policy Area")</f>
        <v>12</v>
      </c>
      <c r="N206" s="3"/>
      <c r="O206" s="3"/>
      <c r="P206" s="3"/>
      <c r="Q206" s="3"/>
      <c r="R206" s="86"/>
      <c r="S206" s="1"/>
      <c r="T206" s="131"/>
      <c r="U206" s="131"/>
      <c r="V206" s="131"/>
      <c r="W206" s="131"/>
      <c r="X206" s="131"/>
      <c r="Y206" s="131"/>
      <c r="Z206" s="131"/>
      <c r="AA206" s="131"/>
      <c r="AB206" s="131"/>
      <c r="AC206" s="131"/>
      <c r="AD206" s="131"/>
      <c r="AJ206" s="132"/>
      <c r="AK206" s="127"/>
      <c r="AL206" s="127"/>
      <c r="AM206" s="127"/>
    </row>
    <row r="207" spans="1:39" x14ac:dyDescent="0.2">
      <c r="A207" s="4"/>
      <c r="B207" s="376" t="s">
        <v>1296</v>
      </c>
      <c r="C207" s="373"/>
      <c r="D207" s="256">
        <f>GETPIVOTDATA("Net Dwellings",Pivots!$B$290,"Town_Centre","Teddington")</f>
        <v>3</v>
      </c>
      <c r="E207" s="3"/>
      <c r="F207" s="3"/>
      <c r="G207" s="3"/>
      <c r="H207" s="3"/>
      <c r="I207" s="3"/>
      <c r="J207" s="3"/>
      <c r="K207" s="373" t="s">
        <v>1297</v>
      </c>
      <c r="L207" s="373"/>
      <c r="M207" s="256">
        <f>GETPIVOTDATA("Net Dwellings",Pivots!$I$279)</f>
        <v>58</v>
      </c>
      <c r="N207" s="3"/>
      <c r="O207" s="3"/>
      <c r="P207" s="3"/>
      <c r="Q207" s="3"/>
      <c r="R207" s="86"/>
      <c r="S207" s="1"/>
      <c r="T207" s="133"/>
      <c r="U207" s="133"/>
      <c r="V207" s="130"/>
      <c r="W207" s="130"/>
      <c r="X207" s="130"/>
      <c r="Y207" s="130"/>
      <c r="Z207" s="130"/>
      <c r="AA207" s="130"/>
      <c r="AB207" s="130"/>
      <c r="AC207" s="130"/>
      <c r="AD207" s="130"/>
      <c r="AJ207" s="132"/>
      <c r="AK207" s="127"/>
      <c r="AL207" s="127"/>
      <c r="AM207" s="127"/>
    </row>
    <row r="208" spans="1:39" x14ac:dyDescent="0.2">
      <c r="A208" s="4"/>
      <c r="B208" s="376" t="s">
        <v>1298</v>
      </c>
      <c r="C208" s="373"/>
      <c r="D208" s="256">
        <f>GETPIVOTDATA("Net Dwellings",Pivots!$B$290,"Town_Centre","Twickenham")</f>
        <v>44</v>
      </c>
      <c r="E208" s="3"/>
      <c r="F208" s="3"/>
      <c r="G208" s="3"/>
      <c r="H208" s="3"/>
      <c r="I208" s="3"/>
      <c r="J208" s="3"/>
      <c r="K208" s="377" t="s">
        <v>1300</v>
      </c>
      <c r="L208" s="378"/>
      <c r="M208" s="256">
        <v>0</v>
      </c>
      <c r="N208" s="3"/>
      <c r="O208" s="3"/>
      <c r="P208" s="3"/>
      <c r="Q208" s="3"/>
      <c r="R208" s="86"/>
      <c r="S208" s="1"/>
      <c r="T208" s="374"/>
      <c r="U208" s="375"/>
      <c r="V208" s="375"/>
      <c r="W208" s="375"/>
      <c r="X208" s="375"/>
      <c r="Y208" s="375"/>
      <c r="Z208" s="375"/>
      <c r="AA208" s="130"/>
      <c r="AB208" s="130"/>
      <c r="AC208" s="130"/>
      <c r="AD208" s="130"/>
      <c r="AJ208" s="132"/>
      <c r="AK208" s="127"/>
      <c r="AL208" s="127"/>
      <c r="AM208" s="127"/>
    </row>
    <row r="209" spans="1:39" x14ac:dyDescent="0.2">
      <c r="A209" s="4"/>
      <c r="B209" s="376" t="s">
        <v>1299</v>
      </c>
      <c r="C209" s="373"/>
      <c r="D209" s="256">
        <f>GETPIVOTDATA("Net Dwellings",Pivots!$B$290,"Town_Centre","Whitton")</f>
        <v>5</v>
      </c>
      <c r="E209" s="3"/>
      <c r="F209" s="3"/>
      <c r="G209" s="3"/>
      <c r="H209" s="3"/>
      <c r="I209" s="3"/>
      <c r="J209" s="3"/>
      <c r="K209" s="373" t="s">
        <v>1302</v>
      </c>
      <c r="L209" s="373"/>
      <c r="M209" s="256">
        <v>0</v>
      </c>
      <c r="N209" s="3"/>
      <c r="O209" s="3"/>
      <c r="P209" s="3"/>
      <c r="Q209" s="3"/>
      <c r="R209" s="86"/>
      <c r="S209" s="1"/>
      <c r="T209" s="374"/>
      <c r="U209" s="137"/>
      <c r="V209" s="137"/>
      <c r="W209" s="137"/>
      <c r="X209" s="137"/>
      <c r="Y209" s="137"/>
      <c r="Z209" s="137"/>
      <c r="AA209" s="130"/>
      <c r="AB209" s="130"/>
      <c r="AC209" s="130"/>
      <c r="AD209" s="130"/>
      <c r="AJ209" s="132"/>
      <c r="AK209" s="127"/>
      <c r="AL209" s="127"/>
      <c r="AM209" s="127"/>
    </row>
    <row r="210" spans="1:39" x14ac:dyDescent="0.2">
      <c r="A210" s="4"/>
      <c r="B210" s="371" t="s">
        <v>1301</v>
      </c>
      <c r="C210" s="372"/>
      <c r="D210" s="253">
        <f>SUM(D205:D209)</f>
        <v>65</v>
      </c>
      <c r="E210" s="3"/>
      <c r="F210" s="3"/>
      <c r="G210" s="3"/>
      <c r="H210" s="3"/>
      <c r="I210" s="3"/>
      <c r="J210" s="3"/>
      <c r="K210" s="166"/>
      <c r="L210" s="166"/>
      <c r="M210" s="167"/>
      <c r="N210" s="3"/>
      <c r="O210" s="3"/>
      <c r="P210" s="3"/>
      <c r="Q210" s="3"/>
      <c r="R210" s="86"/>
      <c r="S210" s="1"/>
      <c r="T210" s="139"/>
      <c r="U210" s="140"/>
      <c r="V210" s="140"/>
      <c r="W210" s="140"/>
      <c r="X210" s="140"/>
      <c r="Y210" s="140"/>
      <c r="Z210" s="140"/>
      <c r="AA210" s="130"/>
      <c r="AB210" s="130"/>
      <c r="AC210" s="130"/>
      <c r="AD210" s="130"/>
      <c r="AJ210" s="132"/>
      <c r="AK210" s="127"/>
      <c r="AL210" s="127"/>
      <c r="AM210" s="127"/>
    </row>
    <row r="211" spans="1:39" x14ac:dyDescent="0.2">
      <c r="A211" s="4"/>
      <c r="B211" s="89"/>
      <c r="C211" s="3"/>
      <c r="D211" s="3"/>
      <c r="E211" s="3"/>
      <c r="F211" s="3"/>
      <c r="G211" s="3"/>
      <c r="H211" s="3"/>
      <c r="I211" s="3"/>
      <c r="J211" s="157"/>
      <c r="K211" s="166"/>
      <c r="L211" s="166"/>
      <c r="M211" s="167"/>
      <c r="N211" s="11"/>
      <c r="O211" s="3"/>
      <c r="P211" s="1"/>
      <c r="Q211" s="1"/>
      <c r="R211" s="86"/>
      <c r="S211" s="1"/>
      <c r="T211" s="139"/>
      <c r="U211" s="140"/>
      <c r="V211" s="140"/>
      <c r="W211" s="140"/>
      <c r="X211" s="140"/>
      <c r="Y211" s="140"/>
      <c r="Z211" s="140"/>
      <c r="AA211" s="130"/>
      <c r="AB211" s="130"/>
      <c r="AC211" s="130"/>
      <c r="AD211" s="130"/>
      <c r="AJ211" s="132"/>
      <c r="AK211" s="127"/>
      <c r="AL211" s="127"/>
      <c r="AM211" s="127"/>
    </row>
    <row r="212" spans="1:39" ht="15" x14ac:dyDescent="0.25">
      <c r="A212" s="4"/>
      <c r="B212" s="158" t="s">
        <v>1303</v>
      </c>
      <c r="C212" s="159"/>
      <c r="D212" s="160"/>
      <c r="E212" s="161"/>
      <c r="F212" s="161"/>
      <c r="G212" s="161"/>
      <c r="H212" s="161"/>
      <c r="I212" s="161"/>
      <c r="J212" s="161"/>
      <c r="K212" s="3"/>
      <c r="L212" s="3"/>
      <c r="M212" s="3"/>
      <c r="N212" s="3"/>
      <c r="O212" s="3"/>
      <c r="P212" s="3"/>
      <c r="Q212" s="1"/>
      <c r="R212" s="86"/>
      <c r="S212" s="1"/>
      <c r="T212" s="139"/>
      <c r="U212" s="140"/>
      <c r="V212" s="140"/>
      <c r="W212" s="140"/>
      <c r="X212" s="140"/>
      <c r="Y212" s="140"/>
      <c r="Z212" s="140"/>
      <c r="AA212" s="130"/>
      <c r="AB212" s="130"/>
      <c r="AC212" s="130"/>
      <c r="AD212" s="130"/>
      <c r="AJ212" s="132"/>
      <c r="AK212" s="127"/>
      <c r="AL212" s="127"/>
      <c r="AM212" s="127"/>
    </row>
    <row r="213" spans="1:39" x14ac:dyDescent="0.2">
      <c r="A213" s="4"/>
      <c r="B213" s="162" t="s">
        <v>1304</v>
      </c>
      <c r="C213" s="163" t="s">
        <v>1503</v>
      </c>
      <c r="D213" s="160"/>
      <c r="E213" s="161"/>
      <c r="F213" s="161"/>
      <c r="G213" s="161"/>
      <c r="H213" s="161"/>
      <c r="I213" s="161"/>
      <c r="J213" s="161"/>
      <c r="K213" s="3"/>
      <c r="L213" s="3"/>
      <c r="M213" s="3"/>
      <c r="N213" s="3"/>
      <c r="O213" s="3"/>
      <c r="P213" s="3"/>
      <c r="Q213" s="1"/>
      <c r="R213" s="86"/>
      <c r="S213" s="1"/>
      <c r="T213" s="139"/>
      <c r="U213" s="140"/>
      <c r="V213" s="140"/>
      <c r="W213" s="140"/>
      <c r="X213" s="140"/>
      <c r="Y213" s="140"/>
      <c r="Z213" s="140"/>
      <c r="AA213" s="130"/>
      <c r="AB213" s="130"/>
      <c r="AC213" s="130"/>
      <c r="AD213" s="130"/>
      <c r="AJ213" s="132"/>
      <c r="AK213" s="127"/>
      <c r="AL213" s="127"/>
      <c r="AM213" s="127"/>
    </row>
    <row r="214" spans="1:39" ht="23.1" customHeight="1" x14ac:dyDescent="0.2">
      <c r="A214" s="4"/>
      <c r="B214" s="371" t="s">
        <v>1305</v>
      </c>
      <c r="C214" s="372"/>
      <c r="D214" s="372"/>
      <c r="E214" s="299" t="s">
        <v>1353</v>
      </c>
      <c r="F214" s="300" t="s">
        <v>1228</v>
      </c>
      <c r="G214" s="299" t="s">
        <v>1260</v>
      </c>
      <c r="H214" s="161"/>
      <c r="I214" s="161"/>
      <c r="J214" s="161"/>
      <c r="K214" s="161"/>
      <c r="L214" s="3"/>
      <c r="M214" s="3"/>
      <c r="N214" s="3"/>
      <c r="O214" s="3"/>
      <c r="P214" s="3"/>
      <c r="Q214" s="3"/>
      <c r="R214" s="86"/>
      <c r="S214" s="1"/>
      <c r="T214" s="139"/>
      <c r="U214" s="140"/>
      <c r="V214" s="140"/>
      <c r="W214" s="140"/>
      <c r="X214" s="140"/>
      <c r="Y214" s="140"/>
      <c r="Z214" s="140"/>
      <c r="AA214" s="130"/>
      <c r="AB214" s="130"/>
      <c r="AC214" s="130"/>
      <c r="AD214" s="130"/>
      <c r="AJ214" s="132"/>
      <c r="AK214" s="127"/>
      <c r="AL214" s="127"/>
      <c r="AM214" s="127"/>
    </row>
    <row r="215" spans="1:39" x14ac:dyDescent="0.2">
      <c r="A215" s="4"/>
      <c r="B215" s="369" t="s">
        <v>1306</v>
      </c>
      <c r="C215" s="370"/>
      <c r="D215" s="370"/>
      <c r="E215" s="252">
        <f>GETPIVOTDATA("Net Dwellings",Pivots!$B$306,"Ward","Barnes")</f>
        <v>10</v>
      </c>
      <c r="F215" s="251">
        <f>GETPIVOTDATA("Net Dwellings",Pivots!$E$306,"Ward","Barnes")</f>
        <v>7</v>
      </c>
      <c r="G215" s="252">
        <f>GETPIVOTDATA("Net Dwellings",Pivots!$H$306,"Ward","Barnes")</f>
        <v>-3</v>
      </c>
      <c r="H215" s="161"/>
      <c r="I215" s="161"/>
      <c r="J215" s="161"/>
      <c r="K215" s="161"/>
      <c r="L215" s="3"/>
      <c r="M215" s="3"/>
      <c r="N215" s="3"/>
      <c r="O215" s="3"/>
      <c r="P215" s="3"/>
      <c r="Q215" s="3"/>
      <c r="R215" s="86"/>
      <c r="S215" s="1"/>
      <c r="T215" s="139"/>
      <c r="U215" s="140"/>
      <c r="V215" s="140"/>
      <c r="W215" s="140"/>
      <c r="X215" s="140"/>
      <c r="Y215" s="140"/>
      <c r="Z215" s="140"/>
      <c r="AA215" s="130"/>
      <c r="AB215" s="130"/>
      <c r="AC215" s="130"/>
      <c r="AD215" s="130"/>
      <c r="AJ215" s="132"/>
      <c r="AK215" s="127"/>
      <c r="AL215" s="127"/>
      <c r="AM215" s="127"/>
    </row>
    <row r="216" spans="1:39" x14ac:dyDescent="0.2">
      <c r="A216" s="4"/>
      <c r="B216" s="369" t="s">
        <v>1293</v>
      </c>
      <c r="C216" s="370"/>
      <c r="D216" s="370"/>
      <c r="E216" s="252">
        <f>GETPIVOTDATA("Net Dwellings",Pivots!$B$306,"Ward","East Sheen")</f>
        <v>19</v>
      </c>
      <c r="F216" s="251">
        <f>GETPIVOTDATA("Net Dwellings",Pivots!$E$306,"Ward","East Sheen")</f>
        <v>16</v>
      </c>
      <c r="G216" s="252">
        <f>GETPIVOTDATA("Net Dwellings",Pivots!$H$306,"Ward","East Sheen")</f>
        <v>7</v>
      </c>
      <c r="H216" s="161"/>
      <c r="I216" s="161"/>
      <c r="J216" s="161"/>
      <c r="K216" s="161"/>
      <c r="L216" s="3"/>
      <c r="M216" s="3"/>
      <c r="N216" s="3"/>
      <c r="O216" s="3"/>
      <c r="P216" s="3"/>
      <c r="Q216" s="3"/>
      <c r="R216" s="86"/>
      <c r="S216" s="1"/>
      <c r="T216" s="139"/>
      <c r="U216" s="140"/>
      <c r="V216" s="140"/>
      <c r="W216" s="140"/>
      <c r="X216" s="140"/>
      <c r="Y216" s="140"/>
      <c r="Z216" s="140"/>
      <c r="AA216" s="130"/>
      <c r="AB216" s="130"/>
      <c r="AC216" s="130"/>
      <c r="AD216" s="130"/>
      <c r="AJ216" s="132"/>
      <c r="AK216" s="127"/>
      <c r="AL216" s="127"/>
      <c r="AM216" s="127"/>
    </row>
    <row r="217" spans="1:39" x14ac:dyDescent="0.2">
      <c r="A217" s="4"/>
      <c r="B217" s="369" t="s">
        <v>1307</v>
      </c>
      <c r="C217" s="370"/>
      <c r="D217" s="370"/>
      <c r="E217" s="252">
        <f>GETPIVOTDATA("Net Dwellings",Pivots!$B$306,"Ward","Fulwell and Hampton Hill")</f>
        <v>38</v>
      </c>
      <c r="F217" s="251">
        <f>GETPIVOTDATA("Net Dwellings",Pivots!$E$306,"Ward","Fulwell and Hampton Hill")</f>
        <v>38</v>
      </c>
      <c r="G217" s="252">
        <f>GETPIVOTDATA("Net Dwellings",Pivots!$H$306,"Ward","Fulwell and Hampton Hill")</f>
        <v>24</v>
      </c>
      <c r="H217" s="161"/>
      <c r="I217" s="161"/>
      <c r="J217" s="161"/>
      <c r="K217" s="161"/>
      <c r="L217" s="3"/>
      <c r="M217" s="3"/>
      <c r="N217" s="3"/>
      <c r="O217" s="3"/>
      <c r="P217" s="3"/>
      <c r="Q217" s="3"/>
      <c r="R217" s="86"/>
      <c r="S217" s="1"/>
      <c r="T217" s="139"/>
      <c r="U217" s="140"/>
      <c r="V217" s="140"/>
      <c r="W217" s="140"/>
      <c r="X217" s="140"/>
      <c r="Y217" s="140"/>
      <c r="Z217" s="140"/>
      <c r="AA217" s="130"/>
      <c r="AB217" s="130"/>
      <c r="AC217" s="130"/>
      <c r="AD217" s="130"/>
      <c r="AJ217" s="132"/>
      <c r="AK217" s="127"/>
      <c r="AL217" s="127"/>
      <c r="AM217" s="127"/>
    </row>
    <row r="218" spans="1:39" x14ac:dyDescent="0.2">
      <c r="A218" s="4"/>
      <c r="B218" s="369" t="s">
        <v>1308</v>
      </c>
      <c r="C218" s="370"/>
      <c r="D218" s="370"/>
      <c r="E218" s="252">
        <f>GETPIVOTDATA("Net Dwellings",Pivots!$B$306,"Ward","Ham, Petersham and Richmond Riverside")</f>
        <v>32</v>
      </c>
      <c r="F218" s="251">
        <f>GETPIVOTDATA("Net Dwellings",Pivots!$E$306,"Ward","Ham, Petersham and Richmond Riverside")</f>
        <v>118</v>
      </c>
      <c r="G218" s="252">
        <f>GETPIVOTDATA("Net Dwellings",Pivots!$H$306,"Ward","Ham, Petersham and Richmond Riverside")</f>
        <v>21</v>
      </c>
      <c r="H218" s="161"/>
      <c r="I218" s="161"/>
      <c r="J218" s="161"/>
      <c r="K218" s="161"/>
      <c r="L218" s="3"/>
      <c r="M218" s="3"/>
      <c r="N218" s="3"/>
      <c r="O218" s="3"/>
      <c r="P218" s="3"/>
      <c r="Q218" s="3"/>
      <c r="R218" s="86"/>
      <c r="S218" s="1"/>
      <c r="T218" s="139"/>
      <c r="U218" s="140"/>
      <c r="V218" s="140"/>
      <c r="W218" s="140"/>
      <c r="X218" s="140"/>
      <c r="Y218" s="140"/>
      <c r="Z218" s="140"/>
      <c r="AA218" s="130"/>
      <c r="AB218" s="130"/>
      <c r="AC218" s="130"/>
      <c r="AD218" s="130"/>
      <c r="AJ218" s="132"/>
      <c r="AK218" s="127"/>
      <c r="AL218" s="127"/>
      <c r="AM218" s="127"/>
    </row>
    <row r="219" spans="1:39" x14ac:dyDescent="0.2">
      <c r="A219" s="4"/>
      <c r="B219" s="369" t="s">
        <v>1309</v>
      </c>
      <c r="C219" s="370"/>
      <c r="D219" s="370"/>
      <c r="E219" s="252">
        <f>GETPIVOTDATA("Net Dwellings",Pivots!$B$306,"Ward","Hampton North")</f>
        <v>0</v>
      </c>
      <c r="F219" s="251">
        <f>GETPIVOTDATA("Net Dwellings",Pivots!$E$306,"Ward","Hampton North")</f>
        <v>2</v>
      </c>
      <c r="G219" s="252">
        <f>GETPIVOTDATA("Net Dwellings",Pivots!$H$306,"Ward","Hampton North")</f>
        <v>0</v>
      </c>
      <c r="H219" s="161"/>
      <c r="I219" s="161"/>
      <c r="J219" s="161"/>
      <c r="K219" s="161"/>
      <c r="L219" s="3"/>
      <c r="M219" s="3"/>
      <c r="N219" s="3"/>
      <c r="O219" s="3"/>
      <c r="P219" s="3"/>
      <c r="Q219" s="3"/>
      <c r="R219" s="86"/>
      <c r="S219" s="1"/>
      <c r="T219" s="139"/>
      <c r="U219" s="140"/>
      <c r="V219" s="140"/>
      <c r="W219" s="140"/>
      <c r="X219" s="140"/>
      <c r="Y219" s="140"/>
      <c r="Z219" s="140"/>
      <c r="AA219" s="130"/>
      <c r="AB219" s="130"/>
      <c r="AC219" s="130"/>
      <c r="AD219" s="130"/>
      <c r="AJ219" s="132"/>
      <c r="AK219" s="127"/>
      <c r="AL219" s="127"/>
      <c r="AM219" s="127"/>
    </row>
    <row r="220" spans="1:39" x14ac:dyDescent="0.2">
      <c r="A220" s="4"/>
      <c r="B220" s="369" t="s">
        <v>1310</v>
      </c>
      <c r="C220" s="370"/>
      <c r="D220" s="370"/>
      <c r="E220" s="252">
        <f>GETPIVOTDATA("Net Dwellings",Pivots!$B$306,"Ward","Hampton")</f>
        <v>33</v>
      </c>
      <c r="F220" s="251">
        <f>GETPIVOTDATA("Net Dwellings",Pivots!$E$306,"Ward","Hampton")</f>
        <v>15</v>
      </c>
      <c r="G220" s="252">
        <f>GETPIVOTDATA("Net Dwellings",Pivots!$H$306,"Ward","Hampton")</f>
        <v>18</v>
      </c>
      <c r="H220" s="161"/>
      <c r="I220" s="161"/>
      <c r="J220" s="161"/>
      <c r="K220" s="161"/>
      <c r="L220" s="3"/>
      <c r="M220" s="3"/>
      <c r="N220" s="3"/>
      <c r="O220" s="3"/>
      <c r="P220" s="3"/>
      <c r="Q220" s="3"/>
      <c r="R220" s="86"/>
      <c r="S220" s="1"/>
      <c r="T220" s="139"/>
      <c r="U220" s="140"/>
      <c r="V220" s="140"/>
      <c r="W220" s="140"/>
      <c r="X220" s="140"/>
      <c r="Y220" s="140"/>
      <c r="Z220" s="140"/>
      <c r="AA220" s="130"/>
      <c r="AB220" s="130"/>
      <c r="AC220" s="130"/>
      <c r="AD220" s="130"/>
      <c r="AJ220" s="132"/>
      <c r="AK220" s="127"/>
      <c r="AL220" s="127"/>
      <c r="AM220" s="127"/>
    </row>
    <row r="221" spans="1:39" x14ac:dyDescent="0.2">
      <c r="A221" s="4"/>
      <c r="B221" s="369" t="s">
        <v>1311</v>
      </c>
      <c r="C221" s="370"/>
      <c r="D221" s="370"/>
      <c r="E221" s="252">
        <f>GETPIVOTDATA("Net Dwellings",Pivots!$B$306,"Ward","Hampton Wick")</f>
        <v>29</v>
      </c>
      <c r="F221" s="251">
        <f>GETPIVOTDATA("Net Dwellings",Pivots!$E$306,"Ward","Hampton Wick")</f>
        <v>30</v>
      </c>
      <c r="G221" s="252">
        <f>GETPIVOTDATA("Net Dwellings",Pivots!$H$306,"Ward","Hampton Wick")</f>
        <v>7</v>
      </c>
      <c r="H221" s="161"/>
      <c r="I221" s="161"/>
      <c r="J221" s="161"/>
      <c r="K221" s="161"/>
      <c r="L221" s="3"/>
      <c r="M221" s="3"/>
      <c r="N221" s="3"/>
      <c r="O221" s="3"/>
      <c r="P221" s="3"/>
      <c r="Q221" s="3"/>
      <c r="R221" s="86"/>
      <c r="S221" s="1"/>
      <c r="T221" s="139"/>
      <c r="U221" s="140"/>
      <c r="V221" s="140"/>
      <c r="W221" s="140"/>
      <c r="X221" s="140"/>
      <c r="Y221" s="140"/>
      <c r="Z221" s="140"/>
      <c r="AA221" s="130"/>
      <c r="AB221" s="130"/>
      <c r="AC221" s="130"/>
      <c r="AD221" s="130"/>
      <c r="AJ221" s="132"/>
      <c r="AK221" s="127"/>
      <c r="AL221" s="127"/>
      <c r="AM221" s="127"/>
    </row>
    <row r="222" spans="1:39" x14ac:dyDescent="0.2">
      <c r="A222" s="4"/>
      <c r="B222" s="369" t="s">
        <v>1312</v>
      </c>
      <c r="C222" s="370"/>
      <c r="D222" s="370"/>
      <c r="E222" s="252">
        <f>GETPIVOTDATA("Net Dwellings",Pivots!$B$306,"Ward","Heathfield")</f>
        <v>2</v>
      </c>
      <c r="F222" s="251">
        <f>GETPIVOTDATA("Net Dwellings",Pivots!$E$306,"Ward","Heathfield")</f>
        <v>6</v>
      </c>
      <c r="G222" s="252">
        <f>GETPIVOTDATA("Net Dwellings",Pivots!$H$306,"Ward","Heathfield")</f>
        <v>25</v>
      </c>
      <c r="H222" s="161"/>
      <c r="I222" s="161"/>
      <c r="J222" s="161"/>
      <c r="K222" s="161"/>
      <c r="L222" s="3"/>
      <c r="M222" s="3"/>
      <c r="N222" s="3"/>
      <c r="O222" s="3"/>
      <c r="P222" s="3"/>
      <c r="Q222" s="3"/>
      <c r="R222" s="86"/>
      <c r="S222" s="1"/>
      <c r="T222" s="139"/>
      <c r="U222" s="140"/>
      <c r="V222" s="140"/>
      <c r="W222" s="140"/>
      <c r="X222" s="140"/>
      <c r="Y222" s="140"/>
      <c r="Z222" s="140"/>
      <c r="AA222" s="130"/>
      <c r="AB222" s="130"/>
      <c r="AC222" s="130"/>
      <c r="AD222" s="130"/>
      <c r="AJ222" s="132"/>
      <c r="AK222" s="127"/>
      <c r="AL222" s="127"/>
      <c r="AM222" s="127"/>
    </row>
    <row r="223" spans="1:39" x14ac:dyDescent="0.2">
      <c r="A223" s="4"/>
      <c r="B223" s="369" t="s">
        <v>1313</v>
      </c>
      <c r="C223" s="370"/>
      <c r="D223" s="370"/>
      <c r="E223" s="252">
        <f>GETPIVOTDATA("Net Dwellings",Pivots!$B$306,"Ward","Kew")</f>
        <v>41</v>
      </c>
      <c r="F223" s="251">
        <f>GETPIVOTDATA("Net Dwellings",Pivots!$E$306,"Ward","Kew")</f>
        <v>41</v>
      </c>
      <c r="G223" s="252">
        <f>GETPIVOTDATA("Net Dwellings",Pivots!$H$306,"Ward","Kew")</f>
        <v>134</v>
      </c>
      <c r="H223" s="161"/>
      <c r="I223" s="161"/>
      <c r="J223" s="161"/>
      <c r="K223" s="161"/>
      <c r="L223" s="3"/>
      <c r="M223" s="3"/>
      <c r="N223" s="3"/>
      <c r="O223" s="3"/>
      <c r="P223" s="3"/>
      <c r="Q223" s="3"/>
      <c r="R223" s="86"/>
      <c r="S223" s="1"/>
      <c r="T223" s="139"/>
      <c r="U223" s="140"/>
      <c r="V223" s="140"/>
      <c r="W223" s="140"/>
      <c r="X223" s="140"/>
      <c r="Y223" s="140"/>
      <c r="Z223" s="140"/>
      <c r="AA223" s="130"/>
      <c r="AB223" s="130"/>
      <c r="AC223" s="130"/>
      <c r="AD223" s="130"/>
      <c r="AJ223" s="132"/>
      <c r="AK223" s="127"/>
      <c r="AL223" s="127"/>
      <c r="AM223" s="127"/>
    </row>
    <row r="224" spans="1:39" x14ac:dyDescent="0.2">
      <c r="A224" s="4"/>
      <c r="B224" s="369" t="s">
        <v>1314</v>
      </c>
      <c r="C224" s="370"/>
      <c r="D224" s="370"/>
      <c r="E224" s="252">
        <f>GETPIVOTDATA("Net Dwellings",Pivots!$B$306,"Ward","Mortlake and Barnes Common")</f>
        <v>11</v>
      </c>
      <c r="F224" s="251">
        <f>GETPIVOTDATA("Net Dwellings",Pivots!$E$306,"Ward","Mortlake and Barnes Common")</f>
        <v>22</v>
      </c>
      <c r="G224" s="252">
        <f>GETPIVOTDATA("Net Dwellings",Pivots!$H$306,"Ward","Mortlake and Barnes Common")</f>
        <v>3</v>
      </c>
      <c r="H224" s="161"/>
      <c r="I224" s="161"/>
      <c r="J224" s="161"/>
      <c r="K224" s="161"/>
      <c r="L224" s="3"/>
      <c r="M224" s="3"/>
      <c r="N224" s="3"/>
      <c r="O224" s="3"/>
      <c r="P224" s="3"/>
      <c r="Q224" s="3"/>
      <c r="R224" s="86"/>
      <c r="S224" s="1"/>
      <c r="T224" s="152"/>
      <c r="U224" s="153"/>
      <c r="V224" s="153"/>
      <c r="W224" s="153"/>
      <c r="X224" s="153"/>
      <c r="Y224" s="153"/>
      <c r="Z224" s="153"/>
      <c r="AA224" s="130"/>
      <c r="AB224" s="130"/>
      <c r="AC224" s="130"/>
      <c r="AD224" s="130"/>
      <c r="AJ224" s="132"/>
      <c r="AK224" s="127"/>
      <c r="AL224" s="127"/>
      <c r="AM224" s="127"/>
    </row>
    <row r="225" spans="1:39" x14ac:dyDescent="0.2">
      <c r="A225" s="4"/>
      <c r="B225" s="369" t="s">
        <v>1315</v>
      </c>
      <c r="C225" s="370"/>
      <c r="D225" s="370"/>
      <c r="E225" s="252">
        <f>GETPIVOTDATA("Net Dwellings",Pivots!$B$306,"Ward","North Richmond")</f>
        <v>31</v>
      </c>
      <c r="F225" s="251">
        <f>GETPIVOTDATA("Net Dwellings",Pivots!$E$306,"Ward","North Richmond")</f>
        <v>0</v>
      </c>
      <c r="G225" s="252">
        <f>GETPIVOTDATA("Net Dwellings",Pivots!$H$306,"Ward","North Richmond")</f>
        <v>46</v>
      </c>
      <c r="H225" s="161"/>
      <c r="I225" s="161"/>
      <c r="J225" s="161"/>
      <c r="K225" s="161"/>
      <c r="L225" s="3"/>
      <c r="M225" s="3"/>
      <c r="N225" s="3"/>
      <c r="O225" s="3"/>
      <c r="P225" s="3"/>
      <c r="Q225" s="3"/>
      <c r="R225" s="86"/>
      <c r="S225" s="1"/>
      <c r="T225" s="152"/>
      <c r="U225" s="153"/>
      <c r="V225" s="153"/>
      <c r="W225" s="153"/>
      <c r="X225" s="153"/>
      <c r="Y225" s="153"/>
      <c r="Z225" s="153"/>
      <c r="AA225" s="130"/>
      <c r="AB225" s="130"/>
      <c r="AC225" s="130"/>
      <c r="AD225" s="130"/>
      <c r="AJ225" s="132"/>
      <c r="AK225" s="127"/>
      <c r="AL225" s="127"/>
      <c r="AM225" s="127"/>
    </row>
    <row r="226" spans="1:39" x14ac:dyDescent="0.2">
      <c r="A226" s="4"/>
      <c r="B226" s="369" t="s">
        <v>1316</v>
      </c>
      <c r="C226" s="370"/>
      <c r="D226" s="370"/>
      <c r="E226" s="252">
        <f>GETPIVOTDATA("Net Dwellings",Pivots!$B$306,"Ward","South Richmond")</f>
        <v>8</v>
      </c>
      <c r="F226" s="251">
        <f>GETPIVOTDATA("Net Dwellings",Pivots!$E$306,"Ward","South Richmond")</f>
        <v>20</v>
      </c>
      <c r="G226" s="252">
        <f>GETPIVOTDATA("Net Dwellings",Pivots!$H$306,"Ward","South Richmond")</f>
        <v>7</v>
      </c>
      <c r="H226" s="161"/>
      <c r="I226" s="161"/>
      <c r="J226" s="161"/>
      <c r="K226" s="161"/>
      <c r="L226" s="3"/>
      <c r="M226" s="3"/>
      <c r="N226" s="3"/>
      <c r="O226" s="3"/>
      <c r="P226" s="3"/>
      <c r="Q226" s="3"/>
      <c r="R226" s="86"/>
      <c r="S226" s="1"/>
      <c r="T226" s="130"/>
      <c r="U226" s="130"/>
      <c r="V226" s="130"/>
      <c r="W226" s="130"/>
      <c r="X226" s="130"/>
      <c r="Y226" s="130"/>
      <c r="Z226" s="130"/>
      <c r="AA226" s="130"/>
      <c r="AB226" s="130"/>
      <c r="AC226" s="130"/>
      <c r="AD226" s="130"/>
      <c r="AJ226" s="132"/>
      <c r="AK226" s="127"/>
      <c r="AL226" s="127"/>
      <c r="AM226" s="127"/>
    </row>
    <row r="227" spans="1:39" x14ac:dyDescent="0.2">
      <c r="A227" s="4"/>
      <c r="B227" s="369" t="s">
        <v>1317</v>
      </c>
      <c r="C227" s="370"/>
      <c r="D227" s="370"/>
      <c r="E227" s="252">
        <f>GETPIVOTDATA("Net Dwellings",Pivots!$B$306,"Ward","South Twickenham")</f>
        <v>23</v>
      </c>
      <c r="F227" s="251">
        <f>GETPIVOTDATA("Net Dwellings",Pivots!$E$306,"Ward","South Twickenham")</f>
        <v>20</v>
      </c>
      <c r="G227" s="252">
        <f>GETPIVOTDATA("Net Dwellings",Pivots!$H$306,"Ward","South Twickenham")</f>
        <v>21</v>
      </c>
      <c r="H227" s="161"/>
      <c r="I227" s="161"/>
      <c r="J227" s="161"/>
      <c r="K227" s="161"/>
      <c r="L227" s="3"/>
      <c r="M227" s="3"/>
      <c r="N227" s="3"/>
      <c r="O227" s="3"/>
      <c r="P227" s="3"/>
      <c r="Q227" s="3"/>
      <c r="R227" s="86"/>
      <c r="S227" s="1"/>
      <c r="T227" s="91"/>
      <c r="U227" s="91"/>
      <c r="V227" s="91"/>
      <c r="W227" s="91"/>
      <c r="X227" s="91"/>
      <c r="Y227" s="91"/>
      <c r="Z227" s="91"/>
      <c r="AA227" s="91"/>
      <c r="AB227" s="91"/>
      <c r="AC227" s="91"/>
      <c r="AD227" s="91"/>
      <c r="AJ227" s="127"/>
      <c r="AK227" s="127"/>
      <c r="AL227" s="127"/>
      <c r="AM227" s="127"/>
    </row>
    <row r="228" spans="1:39" x14ac:dyDescent="0.2">
      <c r="A228" s="4"/>
      <c r="B228" s="369" t="s">
        <v>1318</v>
      </c>
      <c r="C228" s="370"/>
      <c r="D228" s="370"/>
      <c r="E228" s="252">
        <f>GETPIVOTDATA("Net Dwellings",Pivots!$B$306,"Ward","St. Margarets and North Twickenham")</f>
        <v>3</v>
      </c>
      <c r="F228" s="251">
        <f>GETPIVOTDATA("Net Dwellings",Pivots!$E$306,"Ward","St. Margarets and North Twickenham")</f>
        <v>306</v>
      </c>
      <c r="G228" s="252">
        <f>GETPIVOTDATA("Net Dwellings",Pivots!$H$306,"Ward","St. Margarets and North Twickenham")</f>
        <v>44</v>
      </c>
      <c r="H228" s="161"/>
      <c r="I228" s="161"/>
      <c r="J228" s="161"/>
      <c r="K228" s="161"/>
      <c r="L228" s="3"/>
      <c r="M228" s="3"/>
      <c r="N228" s="3"/>
      <c r="O228" s="3"/>
      <c r="P228" s="3"/>
      <c r="Q228" s="3"/>
      <c r="R228" s="86"/>
      <c r="S228" s="1"/>
      <c r="T228" s="91"/>
      <c r="U228" s="91"/>
      <c r="V228" s="91"/>
      <c r="W228" s="91"/>
      <c r="X228" s="91"/>
      <c r="Y228" s="91"/>
      <c r="Z228" s="91"/>
      <c r="AA228" s="91"/>
      <c r="AB228" s="91"/>
      <c r="AC228" s="91"/>
      <c r="AD228" s="91"/>
      <c r="AJ228" s="127"/>
      <c r="AK228" s="127"/>
      <c r="AL228" s="127"/>
      <c r="AM228" s="127"/>
    </row>
    <row r="229" spans="1:39" x14ac:dyDescent="0.2">
      <c r="A229" s="4"/>
      <c r="B229" s="369" t="s">
        <v>1296</v>
      </c>
      <c r="C229" s="370"/>
      <c r="D229" s="370"/>
      <c r="E229" s="252">
        <f>GETPIVOTDATA("Net Dwellings",Pivots!$B$306,"Ward","Teddington")</f>
        <v>40</v>
      </c>
      <c r="F229" s="251">
        <f>GETPIVOTDATA("Net Dwellings",Pivots!$E$306,"Ward","Teddington")</f>
        <v>248</v>
      </c>
      <c r="G229" s="252">
        <f>GETPIVOTDATA("Net Dwellings",Pivots!$H$306,"Ward","Teddington")</f>
        <v>8</v>
      </c>
      <c r="H229" s="161"/>
      <c r="I229" s="161"/>
      <c r="J229" s="161"/>
      <c r="K229" s="161"/>
      <c r="L229" s="3"/>
      <c r="M229" s="3"/>
      <c r="N229" s="3"/>
      <c r="O229" s="3"/>
      <c r="P229" s="3"/>
      <c r="Q229" s="3"/>
      <c r="R229" s="86"/>
      <c r="S229" s="1"/>
      <c r="T229" s="4"/>
      <c r="U229" s="4"/>
      <c r="V229" s="4"/>
      <c r="W229" s="4"/>
      <c r="X229" s="4"/>
      <c r="Y229" s="4"/>
      <c r="Z229" s="4"/>
      <c r="AA229" s="4"/>
      <c r="AB229" s="4"/>
      <c r="AC229" s="1"/>
      <c r="AD229" s="1"/>
      <c r="AJ229" s="127"/>
      <c r="AK229" s="127"/>
      <c r="AL229" s="127"/>
      <c r="AM229" s="127"/>
    </row>
    <row r="230" spans="1:39" x14ac:dyDescent="0.2">
      <c r="A230" s="4"/>
      <c r="B230" s="369" t="s">
        <v>1319</v>
      </c>
      <c r="C230" s="370"/>
      <c r="D230" s="370"/>
      <c r="E230" s="252">
        <f>GETPIVOTDATA("Net Dwellings",Pivots!$B$306,"Ward","Twickenham Riverside")</f>
        <v>19</v>
      </c>
      <c r="F230" s="251">
        <f>GETPIVOTDATA("Net Dwellings",Pivots!$E$306,"Ward","Twickenham Riverside")</f>
        <v>53</v>
      </c>
      <c r="G230" s="252">
        <f>GETPIVOTDATA("Net Dwellings",Pivots!$H$306,"Ward","Twickenham Riverside")</f>
        <v>7</v>
      </c>
      <c r="H230" s="161"/>
      <c r="I230" s="161"/>
      <c r="J230" s="161"/>
      <c r="K230" s="161"/>
      <c r="L230" s="3"/>
      <c r="M230" s="3"/>
      <c r="N230" s="3"/>
      <c r="O230" s="3"/>
      <c r="P230" s="3"/>
      <c r="Q230" s="3"/>
      <c r="R230" s="86"/>
      <c r="S230" s="1"/>
      <c r="T230" s="4"/>
      <c r="U230" s="4"/>
      <c r="V230" s="4"/>
      <c r="W230" s="4"/>
      <c r="X230" s="4"/>
      <c r="Y230" s="4"/>
      <c r="Z230" s="4"/>
      <c r="AA230" s="4"/>
      <c r="AB230" s="4"/>
      <c r="AC230" s="1"/>
      <c r="AD230" s="1"/>
      <c r="AJ230" s="127"/>
      <c r="AK230" s="127"/>
      <c r="AL230" s="127"/>
      <c r="AM230" s="127"/>
    </row>
    <row r="231" spans="1:39" x14ac:dyDescent="0.2">
      <c r="A231" s="4"/>
      <c r="B231" s="369" t="s">
        <v>1320</v>
      </c>
      <c r="C231" s="370"/>
      <c r="D231" s="370"/>
      <c r="E231" s="252">
        <f>GETPIVOTDATA("Net Dwellings",Pivots!$B$306,"Ward","West Twickenham")</f>
        <v>4</v>
      </c>
      <c r="F231" s="251">
        <f>GETPIVOTDATA("Net Dwellings",Pivots!$E$306,"Ward","West Twickenham")</f>
        <v>11</v>
      </c>
      <c r="G231" s="252">
        <f>GETPIVOTDATA("Net Dwellings",Pivots!$H$306,"Ward","West Twickenham")</f>
        <v>3</v>
      </c>
      <c r="H231" s="161"/>
      <c r="I231" s="161"/>
      <c r="J231" s="161"/>
      <c r="K231" s="161"/>
      <c r="L231" s="3"/>
      <c r="M231" s="3"/>
      <c r="N231" s="3"/>
      <c r="O231" s="3"/>
      <c r="P231" s="3"/>
      <c r="Q231" s="3"/>
      <c r="R231" s="86"/>
      <c r="S231" s="1"/>
      <c r="T231" s="4"/>
      <c r="U231" s="4"/>
      <c r="V231" s="4"/>
      <c r="W231" s="4"/>
      <c r="X231" s="4"/>
      <c r="Y231" s="4"/>
      <c r="Z231" s="4"/>
      <c r="AA231" s="4"/>
      <c r="AB231" s="4"/>
      <c r="AC231" s="1"/>
      <c r="AD231" s="1"/>
      <c r="AJ231" s="127"/>
      <c r="AK231" s="127"/>
      <c r="AL231" s="127"/>
      <c r="AM231" s="127"/>
    </row>
    <row r="232" spans="1:39" x14ac:dyDescent="0.2">
      <c r="A232" s="4"/>
      <c r="B232" s="369" t="s">
        <v>1299</v>
      </c>
      <c r="C232" s="370"/>
      <c r="D232" s="370"/>
      <c r="E232" s="252">
        <f>GETPIVOTDATA("Net Dwellings",Pivots!$B$306,"Ward","Whitton")</f>
        <v>10</v>
      </c>
      <c r="F232" s="251">
        <f>GETPIVOTDATA("Net Dwellings",Pivots!$E$306,"Ward","Whitton")</f>
        <v>6</v>
      </c>
      <c r="G232" s="252">
        <f>GETPIVOTDATA("Net Dwellings",Pivots!$H$306,"Ward","Whitton")</f>
        <v>10</v>
      </c>
      <c r="H232" s="161"/>
      <c r="I232" s="161"/>
      <c r="J232" s="161"/>
      <c r="K232" s="161"/>
      <c r="L232" s="3"/>
      <c r="M232" s="3"/>
      <c r="N232" s="3"/>
      <c r="O232" s="3"/>
      <c r="P232" s="3"/>
      <c r="Q232" s="3"/>
      <c r="R232" s="86"/>
      <c r="S232" s="1"/>
      <c r="T232" s="4"/>
      <c r="U232" s="4"/>
      <c r="V232" s="4"/>
      <c r="W232" s="4"/>
      <c r="X232" s="4"/>
      <c r="Y232" s="4"/>
      <c r="Z232" s="4"/>
      <c r="AA232" s="4"/>
      <c r="AB232" s="4"/>
      <c r="AC232" s="1"/>
      <c r="AD232" s="1"/>
      <c r="AJ232" s="127"/>
      <c r="AK232" s="127"/>
      <c r="AL232" s="127"/>
      <c r="AM232" s="127"/>
    </row>
    <row r="233" spans="1:39" x14ac:dyDescent="0.2">
      <c r="A233" s="4"/>
      <c r="B233" s="367" t="s">
        <v>1176</v>
      </c>
      <c r="C233" s="368"/>
      <c r="D233" s="368"/>
      <c r="E233" s="253">
        <f>SUM(E215:E232)</f>
        <v>353</v>
      </c>
      <c r="F233" s="253">
        <f>SUM(F215:F232)</f>
        <v>959</v>
      </c>
      <c r="G233" s="254">
        <f>SUM(G215:G232)</f>
        <v>382</v>
      </c>
      <c r="H233" s="161"/>
      <c r="I233" s="161"/>
      <c r="J233" s="161"/>
      <c r="K233" s="161"/>
      <c r="L233" s="3"/>
      <c r="M233" s="3"/>
      <c r="N233" s="3"/>
      <c r="O233" s="3"/>
      <c r="P233" s="3"/>
      <c r="Q233" s="3"/>
      <c r="R233" s="86"/>
      <c r="S233" s="1"/>
      <c r="T233" s="4"/>
      <c r="U233" s="4"/>
      <c r="V233" s="4"/>
      <c r="W233" s="4"/>
      <c r="X233" s="4"/>
      <c r="Y233" s="4"/>
      <c r="Z233" s="4"/>
      <c r="AA233" s="4"/>
      <c r="AB233" s="4"/>
      <c r="AC233" s="1"/>
      <c r="AD233" s="1"/>
      <c r="AJ233" s="127"/>
      <c r="AK233" s="127"/>
      <c r="AL233" s="127"/>
      <c r="AM233" s="127"/>
    </row>
    <row r="234" spans="1:39" x14ac:dyDescent="0.2">
      <c r="A234" s="4"/>
      <c r="B234" s="164"/>
      <c r="C234" s="165"/>
      <c r="D234" s="165"/>
      <c r="E234" s="166"/>
      <c r="F234" s="166"/>
      <c r="G234" s="167"/>
      <c r="H234" s="168"/>
      <c r="I234" s="168"/>
      <c r="J234" s="168"/>
      <c r="K234" s="168"/>
      <c r="L234" s="11"/>
      <c r="M234" s="11"/>
      <c r="N234" s="11"/>
      <c r="O234" s="11"/>
      <c r="P234" s="11"/>
      <c r="Q234" s="11"/>
      <c r="R234" s="169"/>
      <c r="S234" s="1"/>
      <c r="T234" s="4"/>
      <c r="U234" s="4"/>
      <c r="V234" s="4"/>
      <c r="W234" s="4"/>
      <c r="X234" s="4"/>
      <c r="Y234" s="4"/>
      <c r="Z234" s="4"/>
      <c r="AA234" s="4"/>
      <c r="AB234" s="4"/>
      <c r="AC234" s="1"/>
      <c r="AD234" s="1"/>
      <c r="AJ234" s="127"/>
      <c r="AK234" s="127"/>
      <c r="AL234" s="127"/>
      <c r="AM234" s="127"/>
    </row>
    <row r="235" spans="1:39" x14ac:dyDescent="0.2">
      <c r="A235" s="4"/>
      <c r="B235" s="164"/>
      <c r="C235" s="165"/>
      <c r="D235" s="165"/>
      <c r="E235" s="166"/>
      <c r="F235" s="166"/>
      <c r="G235" s="167"/>
      <c r="H235" s="168"/>
      <c r="I235" s="168"/>
      <c r="J235" s="168"/>
      <c r="K235" s="168"/>
      <c r="L235" s="11"/>
      <c r="M235" s="11"/>
      <c r="N235" s="11"/>
      <c r="O235" s="11"/>
      <c r="P235" s="11"/>
      <c r="Q235" s="11"/>
      <c r="R235" s="169"/>
      <c r="S235" s="1"/>
      <c r="T235" s="4"/>
      <c r="U235" s="4"/>
      <c r="V235" s="4"/>
      <c r="W235" s="4"/>
      <c r="X235" s="4"/>
      <c r="Y235" s="4"/>
      <c r="Z235" s="4"/>
      <c r="AA235" s="4"/>
      <c r="AB235" s="4"/>
      <c r="AC235" s="1"/>
      <c r="AD235" s="1"/>
      <c r="AE235" s="127"/>
      <c r="AF235" s="127"/>
      <c r="AG235" s="127"/>
      <c r="AH235" s="127"/>
      <c r="AI235" s="127"/>
      <c r="AJ235" s="127"/>
      <c r="AK235" s="127"/>
      <c r="AL235" s="127"/>
      <c r="AM235" s="127"/>
    </row>
    <row r="236" spans="1:39" x14ac:dyDescent="0.2">
      <c r="A236" s="4"/>
      <c r="B236" s="170"/>
      <c r="C236" s="171"/>
      <c r="D236" s="171"/>
      <c r="E236" s="172"/>
      <c r="F236" s="172"/>
      <c r="G236" s="173"/>
      <c r="H236" s="174"/>
      <c r="I236" s="174"/>
      <c r="J236" s="174"/>
      <c r="K236" s="174"/>
      <c r="L236" s="102"/>
      <c r="M236" s="102"/>
      <c r="N236" s="102"/>
      <c r="O236" s="102"/>
      <c r="P236" s="102"/>
      <c r="Q236" s="102"/>
      <c r="R236" s="175"/>
      <c r="S236" s="1"/>
      <c r="T236" s="4"/>
      <c r="U236" s="4"/>
      <c r="V236" s="4"/>
      <c r="W236" s="4"/>
      <c r="X236" s="4"/>
      <c r="Y236" s="4"/>
      <c r="Z236" s="4"/>
      <c r="AA236" s="4"/>
      <c r="AB236" s="4"/>
      <c r="AC236" s="4"/>
      <c r="AD236" s="4"/>
    </row>
    <row r="237" spans="1:39" x14ac:dyDescent="0.2">
      <c r="A237" s="4"/>
      <c r="B237" s="164"/>
      <c r="C237" s="176"/>
      <c r="D237" s="177"/>
      <c r="E237" s="177"/>
      <c r="F237" s="177"/>
      <c r="G237" s="177"/>
      <c r="H237" s="177"/>
      <c r="I237" s="177"/>
      <c r="J237" s="177"/>
      <c r="K237" s="177"/>
      <c r="L237" s="177"/>
      <c r="M237" s="3"/>
      <c r="N237" s="3"/>
      <c r="O237" s="3"/>
      <c r="P237" s="3"/>
      <c r="Q237" s="1"/>
      <c r="R237" s="86"/>
      <c r="S237" s="1"/>
      <c r="T237" s="4"/>
      <c r="U237" s="4"/>
      <c r="V237" s="4"/>
      <c r="W237" s="4"/>
      <c r="X237" s="4"/>
      <c r="Y237" s="4"/>
      <c r="Z237" s="4"/>
      <c r="AA237" s="4"/>
      <c r="AB237" s="4"/>
      <c r="AC237" s="4"/>
      <c r="AD237" s="4"/>
    </row>
    <row r="238" spans="1:39" x14ac:dyDescent="0.2">
      <c r="A238" s="4"/>
      <c r="B238" s="164"/>
      <c r="C238" s="159"/>
      <c r="D238" s="160"/>
      <c r="E238" s="161"/>
      <c r="F238" s="161"/>
      <c r="G238" s="161"/>
      <c r="H238" s="161"/>
      <c r="I238" s="161"/>
      <c r="J238" s="161"/>
      <c r="K238" s="3"/>
      <c r="L238" s="3"/>
      <c r="M238" s="3"/>
      <c r="N238" s="3"/>
      <c r="O238" s="3"/>
      <c r="P238" s="3"/>
      <c r="Q238" s="1"/>
      <c r="R238" s="169"/>
      <c r="S238" s="1"/>
      <c r="T238" s="4"/>
      <c r="U238" s="33"/>
      <c r="V238" s="33"/>
      <c r="W238" s="33"/>
      <c r="X238" s="33"/>
      <c r="Y238" s="4"/>
      <c r="Z238" s="4"/>
      <c r="AA238" s="4"/>
      <c r="AB238" s="4"/>
      <c r="AC238" s="4"/>
      <c r="AD238" s="4"/>
    </row>
    <row r="239" spans="1:39" x14ac:dyDescent="0.2">
      <c r="A239" s="4"/>
      <c r="B239" s="162" t="s">
        <v>1321</v>
      </c>
      <c r="C239" s="163" t="s">
        <v>1517</v>
      </c>
      <c r="D239" s="160"/>
      <c r="E239" s="161"/>
      <c r="F239" s="161"/>
      <c r="G239" s="161"/>
      <c r="H239" s="161"/>
      <c r="I239" s="161"/>
      <c r="J239" s="161"/>
      <c r="K239" s="3"/>
      <c r="L239" s="3"/>
      <c r="M239" s="3"/>
      <c r="N239" s="3"/>
      <c r="O239" s="3"/>
      <c r="P239" s="3"/>
      <c r="Q239" s="1"/>
      <c r="R239" s="86"/>
      <c r="S239" s="1"/>
      <c r="T239" s="4"/>
      <c r="U239" s="33"/>
      <c r="V239" s="33"/>
      <c r="W239" s="33"/>
      <c r="X239" s="33"/>
      <c r="Y239" s="4"/>
      <c r="Z239" s="4"/>
      <c r="AA239" s="4"/>
      <c r="AB239" s="4"/>
      <c r="AC239" s="4"/>
      <c r="AD239" s="4"/>
    </row>
    <row r="240" spans="1:39" x14ac:dyDescent="0.2">
      <c r="A240" s="4"/>
      <c r="B240" s="371" t="s">
        <v>1305</v>
      </c>
      <c r="C240" s="372"/>
      <c r="D240" s="372"/>
      <c r="E240" s="178" t="s">
        <v>1322</v>
      </c>
      <c r="F240" s="178" t="s">
        <v>1323</v>
      </c>
      <c r="G240" s="178" t="s">
        <v>1324</v>
      </c>
      <c r="H240" s="161"/>
      <c r="I240" s="161"/>
      <c r="J240" s="161"/>
      <c r="K240" s="3"/>
      <c r="L240" s="3"/>
      <c r="M240" s="3"/>
      <c r="N240" s="3"/>
      <c r="O240" s="3"/>
      <c r="P240" s="3"/>
      <c r="Q240" s="1"/>
      <c r="R240" s="86"/>
      <c r="S240" s="1"/>
      <c r="T240" s="4"/>
      <c r="U240" s="33"/>
      <c r="V240" s="33"/>
      <c r="W240" s="33"/>
      <c r="X240" s="33"/>
      <c r="Y240" s="4"/>
      <c r="Z240" s="4"/>
      <c r="AA240" s="4"/>
      <c r="AB240" s="4"/>
      <c r="AC240" s="4"/>
      <c r="AD240" s="4"/>
    </row>
    <row r="241" spans="1:30" x14ac:dyDescent="0.2">
      <c r="A241" s="4"/>
      <c r="B241" s="365" t="s">
        <v>1306</v>
      </c>
      <c r="C241" s="366"/>
      <c r="D241" s="366"/>
      <c r="E241" s="251">
        <f>GETPIVOTDATA("Sum of Units Proposed",Pivots!$B$333,"Ward","Barnes")</f>
        <v>10</v>
      </c>
      <c r="F241" s="252">
        <f>GETPIVOTDATA("Sum of Units Existing",Pivots!$B$333,"Ward","Barnes")</f>
        <v>13</v>
      </c>
      <c r="G241" s="252">
        <f>GETPIVOTDATA("Sum of Net Dwellings",Pivots!$B$333,"Ward","Barnes")</f>
        <v>-3</v>
      </c>
      <c r="H241" s="161"/>
      <c r="I241" s="161"/>
      <c r="J241" s="161"/>
      <c r="K241" s="3"/>
      <c r="L241" s="3"/>
      <c r="M241" s="3"/>
      <c r="N241" s="3"/>
      <c r="O241" s="3"/>
      <c r="P241" s="3"/>
      <c r="Q241" s="1"/>
      <c r="R241" s="86"/>
      <c r="S241" s="1"/>
      <c r="T241" s="4"/>
      <c r="U241" s="33"/>
      <c r="V241" s="33"/>
      <c r="W241" s="33"/>
      <c r="X241" s="33"/>
      <c r="Y241" s="4"/>
      <c r="Z241" s="4"/>
      <c r="AA241" s="4"/>
      <c r="AB241" s="4"/>
      <c r="AC241" s="4"/>
      <c r="AD241" s="4"/>
    </row>
    <row r="242" spans="1:30" x14ac:dyDescent="0.2">
      <c r="A242" s="4"/>
      <c r="B242" s="365" t="s">
        <v>1293</v>
      </c>
      <c r="C242" s="366"/>
      <c r="D242" s="366"/>
      <c r="E242" s="251">
        <f>GETPIVOTDATA("Sum of Units Proposed",Pivots!$B$333,"Ward","East Sheen")</f>
        <v>9</v>
      </c>
      <c r="F242" s="252">
        <f>GETPIVOTDATA("Sum of Units Existing",Pivots!$B$333,"Ward","East Sheen")</f>
        <v>2</v>
      </c>
      <c r="G242" s="252">
        <f>GETPIVOTDATA("Sum of Net Dwellings",Pivots!$B$333,"Ward","East Sheen")</f>
        <v>7</v>
      </c>
      <c r="H242" s="161"/>
      <c r="I242" s="161"/>
      <c r="J242" s="161"/>
      <c r="K242" s="3"/>
      <c r="L242" s="3"/>
      <c r="M242" s="3"/>
      <c r="N242" s="3"/>
      <c r="O242" s="3"/>
      <c r="P242" s="3"/>
      <c r="Q242" s="1"/>
      <c r="R242" s="86"/>
      <c r="S242" s="1"/>
      <c r="T242" s="4"/>
      <c r="U242" s="33"/>
      <c r="V242" s="33"/>
      <c r="W242" s="33"/>
      <c r="X242" s="4"/>
      <c r="Y242" s="1"/>
      <c r="Z242" s="4"/>
      <c r="AA242" s="4"/>
      <c r="AB242" s="4"/>
      <c r="AC242" s="4"/>
      <c r="AD242" s="4"/>
    </row>
    <row r="243" spans="1:30" x14ac:dyDescent="0.2">
      <c r="A243" s="4"/>
      <c r="B243" s="365" t="s">
        <v>1307</v>
      </c>
      <c r="C243" s="366"/>
      <c r="D243" s="366"/>
      <c r="E243" s="251">
        <f>GETPIVOTDATA("Sum of Units Proposed",Pivots!$B$333,"Ward","Fulwell and Hampton Hill")</f>
        <v>29</v>
      </c>
      <c r="F243" s="252">
        <f>GETPIVOTDATA("Sum of Units Existing",Pivots!$B$333,"Ward","Fulwell and Hampton Hill")</f>
        <v>5</v>
      </c>
      <c r="G243" s="252">
        <f>GETPIVOTDATA("Sum of Net Dwellings",Pivots!$B$333,"Ward","Fulwell and Hampton Hill")</f>
        <v>24</v>
      </c>
      <c r="H243" s="161"/>
      <c r="I243" s="161"/>
      <c r="J243" s="161"/>
      <c r="K243" s="3"/>
      <c r="L243" s="3"/>
      <c r="M243" s="3"/>
      <c r="N243" s="3"/>
      <c r="O243" s="3"/>
      <c r="P243" s="3"/>
      <c r="Q243" s="1"/>
      <c r="R243" s="86"/>
      <c r="S243" s="1"/>
      <c r="T243" s="4"/>
      <c r="U243" s="179"/>
      <c r="V243" s="179"/>
      <c r="W243" s="91"/>
      <c r="X243" s="1"/>
      <c r="Y243" s="1"/>
      <c r="Z243" s="4"/>
      <c r="AA243" s="4"/>
      <c r="AB243" s="4"/>
      <c r="AC243" s="4"/>
      <c r="AD243" s="4"/>
    </row>
    <row r="244" spans="1:30" x14ac:dyDescent="0.2">
      <c r="A244" s="4"/>
      <c r="B244" s="365" t="s">
        <v>1308</v>
      </c>
      <c r="C244" s="366"/>
      <c r="D244" s="366"/>
      <c r="E244" s="251">
        <f>GETPIVOTDATA("Sum of Units Proposed",Pivots!$B$333,"Ward","Ham, Petersham and Richmond Riverside")</f>
        <v>30</v>
      </c>
      <c r="F244" s="252">
        <f>GETPIVOTDATA("Sum of Units Existing",Pivots!$B$333,"Ward","Ham, Petersham and Richmond Riverside")</f>
        <v>9</v>
      </c>
      <c r="G244" s="252">
        <f>GETPIVOTDATA("Sum of Net Dwellings",Pivots!$B$333,"Ward","Ham, Petersham and Richmond Riverside")</f>
        <v>21</v>
      </c>
      <c r="H244" s="161"/>
      <c r="I244" s="161"/>
      <c r="J244" s="161"/>
      <c r="K244" s="3"/>
      <c r="L244" s="3"/>
      <c r="M244" s="3"/>
      <c r="N244" s="3"/>
      <c r="O244" s="3"/>
      <c r="P244" s="3"/>
      <c r="Q244" s="1"/>
      <c r="R244" s="86"/>
      <c r="S244" s="1"/>
      <c r="T244" s="4"/>
      <c r="U244" s="179"/>
      <c r="V244" s="179"/>
      <c r="W244" s="91"/>
      <c r="X244" s="1"/>
      <c r="Y244" s="1"/>
      <c r="Z244" s="4"/>
      <c r="AA244" s="4"/>
      <c r="AB244" s="4"/>
      <c r="AC244" s="4"/>
      <c r="AD244" s="4"/>
    </row>
    <row r="245" spans="1:30" x14ac:dyDescent="0.2">
      <c r="A245" s="4"/>
      <c r="B245" s="365" t="s">
        <v>1309</v>
      </c>
      <c r="C245" s="366"/>
      <c r="D245" s="366"/>
      <c r="E245" s="251">
        <f>GETPIVOTDATA("Sum of Units Proposed",Pivots!$B$333,"Ward","Hampton North")</f>
        <v>1</v>
      </c>
      <c r="F245" s="252">
        <f>GETPIVOTDATA("Sum of Units Existing",Pivots!$B$333,"Ward","Hampton North")</f>
        <v>1</v>
      </c>
      <c r="G245" s="252">
        <f>GETPIVOTDATA("Sum of Net Dwellings",Pivots!$B$333,"Ward","Hampton North")</f>
        <v>0</v>
      </c>
      <c r="H245" s="161"/>
      <c r="I245" s="161"/>
      <c r="J245" s="161"/>
      <c r="K245" s="3"/>
      <c r="L245" s="3"/>
      <c r="M245" s="3"/>
      <c r="N245" s="3"/>
      <c r="O245" s="3"/>
      <c r="P245" s="3"/>
      <c r="Q245" s="1"/>
      <c r="R245" s="86"/>
      <c r="S245" s="1"/>
      <c r="T245" s="33"/>
      <c r="U245" s="179"/>
      <c r="V245" s="179"/>
      <c r="W245" s="91"/>
      <c r="X245" s="1"/>
      <c r="Y245" s="1"/>
      <c r="Z245" s="4"/>
      <c r="AA245" s="4"/>
      <c r="AB245" s="4"/>
      <c r="AC245" s="4"/>
      <c r="AD245" s="4"/>
    </row>
    <row r="246" spans="1:30" x14ac:dyDescent="0.2">
      <c r="A246" s="4"/>
      <c r="B246" s="365" t="s">
        <v>1310</v>
      </c>
      <c r="C246" s="366"/>
      <c r="D246" s="366"/>
      <c r="E246" s="251">
        <f>GETPIVOTDATA("Sum of Units Proposed",Pivots!$B$333,"Ward","Hampton")</f>
        <v>19</v>
      </c>
      <c r="F246" s="252">
        <f>GETPIVOTDATA("Sum of Units Existing",Pivots!$B$333,"Ward","Hampton")</f>
        <v>1</v>
      </c>
      <c r="G246" s="252">
        <f>GETPIVOTDATA("Sum of Net Dwellings",Pivots!$B$333,"Ward","Hampton")</f>
        <v>18</v>
      </c>
      <c r="H246" s="161"/>
      <c r="I246" s="161"/>
      <c r="J246" s="161"/>
      <c r="K246" s="3"/>
      <c r="L246" s="3"/>
      <c r="M246" s="3"/>
      <c r="N246" s="3"/>
      <c r="O246" s="3"/>
      <c r="P246" s="3"/>
      <c r="Q246" s="1"/>
      <c r="R246" s="86"/>
      <c r="S246" s="1"/>
      <c r="T246" s="179"/>
      <c r="U246" s="179"/>
      <c r="V246" s="179"/>
      <c r="W246" s="91"/>
      <c r="X246" s="1"/>
      <c r="Y246" s="1"/>
      <c r="Z246" s="4"/>
      <c r="AA246" s="4"/>
      <c r="AB246" s="4"/>
      <c r="AC246" s="4"/>
      <c r="AD246" s="4"/>
    </row>
    <row r="247" spans="1:30" x14ac:dyDescent="0.2">
      <c r="A247" s="4"/>
      <c r="B247" s="365" t="s">
        <v>1311</v>
      </c>
      <c r="C247" s="366"/>
      <c r="D247" s="366"/>
      <c r="E247" s="251">
        <f>GETPIVOTDATA("Sum of Units Proposed",Pivots!$B$333,"Ward","Hampton Wick")</f>
        <v>8</v>
      </c>
      <c r="F247" s="252">
        <f>GETPIVOTDATA("Sum of Units Existing",Pivots!$B$333,"Ward","Hampton Wick")</f>
        <v>1</v>
      </c>
      <c r="G247" s="252">
        <f>GETPIVOTDATA("Sum of Net Dwellings",Pivots!$B$333,"Ward","Hampton Wick")</f>
        <v>7</v>
      </c>
      <c r="H247" s="161"/>
      <c r="I247" s="161"/>
      <c r="J247" s="161"/>
      <c r="K247" s="3"/>
      <c r="L247" s="3"/>
      <c r="M247" s="3"/>
      <c r="N247" s="3"/>
      <c r="O247" s="3"/>
      <c r="P247" s="3"/>
      <c r="Q247" s="1"/>
      <c r="R247" s="86"/>
      <c r="S247" s="1"/>
      <c r="T247" s="179"/>
      <c r="U247" s="179"/>
      <c r="V247" s="179"/>
      <c r="W247" s="91"/>
      <c r="X247" s="1"/>
      <c r="Y247" s="1"/>
      <c r="Z247" s="4"/>
      <c r="AA247" s="4"/>
      <c r="AB247" s="4"/>
      <c r="AC247" s="4"/>
      <c r="AD247" s="4"/>
    </row>
    <row r="248" spans="1:30" x14ac:dyDescent="0.2">
      <c r="A248" s="4"/>
      <c r="B248" s="365" t="s">
        <v>1312</v>
      </c>
      <c r="C248" s="366"/>
      <c r="D248" s="366"/>
      <c r="E248" s="251">
        <f>GETPIVOTDATA("Sum of Units Proposed",Pivots!$B$333,"Ward","Heathfield")</f>
        <v>26</v>
      </c>
      <c r="F248" s="252">
        <f>GETPIVOTDATA("Sum of Units Existing",Pivots!$B$333,"Ward","Heathfield")</f>
        <v>1</v>
      </c>
      <c r="G248" s="252">
        <f>GETPIVOTDATA("Sum of Net Dwellings",Pivots!$B$333,"Ward","Heathfield")</f>
        <v>25</v>
      </c>
      <c r="H248" s="161"/>
      <c r="I248" s="161"/>
      <c r="J248" s="161"/>
      <c r="K248" s="3"/>
      <c r="L248" s="3"/>
      <c r="M248" s="3"/>
      <c r="N248" s="3"/>
      <c r="O248" s="3"/>
      <c r="P248" s="3"/>
      <c r="Q248" s="1"/>
      <c r="R248" s="86"/>
      <c r="S248" s="1"/>
      <c r="T248" s="179"/>
      <c r="U248" s="179"/>
      <c r="V248" s="179"/>
      <c r="W248" s="91"/>
      <c r="X248" s="1"/>
      <c r="Y248" s="1"/>
      <c r="Z248" s="4"/>
      <c r="AA248" s="4"/>
      <c r="AB248" s="4"/>
      <c r="AC248" s="4"/>
      <c r="AD248" s="4"/>
    </row>
    <row r="249" spans="1:30" x14ac:dyDescent="0.2">
      <c r="A249" s="4"/>
      <c r="B249" s="365" t="s">
        <v>1313</v>
      </c>
      <c r="C249" s="366"/>
      <c r="D249" s="366"/>
      <c r="E249" s="251">
        <f>GETPIVOTDATA("Sum of Units Proposed",Pivots!$B$333,"Ward","Kew")</f>
        <v>136</v>
      </c>
      <c r="F249" s="252">
        <f>GETPIVOTDATA("Sum of Units Existing",Pivots!$B$333,"Ward","Kew")</f>
        <v>2</v>
      </c>
      <c r="G249" s="252">
        <f>GETPIVOTDATA("Sum of Net Dwellings",Pivots!$B$333,"Ward","Kew")</f>
        <v>134</v>
      </c>
      <c r="H249" s="161"/>
      <c r="I249" s="161"/>
      <c r="J249" s="161"/>
      <c r="K249" s="3"/>
      <c r="L249" s="3"/>
      <c r="M249" s="3"/>
      <c r="N249" s="3"/>
      <c r="O249" s="3"/>
      <c r="P249" s="3"/>
      <c r="Q249" s="1"/>
      <c r="R249" s="86"/>
      <c r="S249" s="1"/>
      <c r="T249" s="179"/>
      <c r="U249" s="179"/>
      <c r="V249" s="179"/>
      <c r="W249" s="91"/>
      <c r="X249" s="1"/>
      <c r="Y249" s="1"/>
      <c r="Z249" s="4"/>
      <c r="AA249" s="4"/>
      <c r="AB249" s="4"/>
      <c r="AC249" s="4"/>
      <c r="AD249" s="4"/>
    </row>
    <row r="250" spans="1:30" x14ac:dyDescent="0.2">
      <c r="A250" s="4"/>
      <c r="B250" s="365" t="s">
        <v>1314</v>
      </c>
      <c r="C250" s="366"/>
      <c r="D250" s="366"/>
      <c r="E250" s="251">
        <f>GETPIVOTDATA("Sum of Units Proposed",Pivots!$B$333,"Ward","Mortlake and Barnes Common")</f>
        <v>3</v>
      </c>
      <c r="F250" s="252">
        <f>GETPIVOTDATA("Sum of Units Existing",Pivots!$B$333,"Ward","Mortlake and Barnes Common")</f>
        <v>0</v>
      </c>
      <c r="G250" s="252">
        <f>GETPIVOTDATA("Sum of Net Dwellings",Pivots!$B$333,"Ward","Mortlake and Barnes Common")</f>
        <v>3</v>
      </c>
      <c r="H250" s="161"/>
      <c r="I250" s="161"/>
      <c r="J250" s="161"/>
      <c r="K250" s="3"/>
      <c r="L250" s="3"/>
      <c r="M250" s="3"/>
      <c r="N250" s="3"/>
      <c r="O250" s="3"/>
      <c r="P250" s="3"/>
      <c r="Q250" s="1"/>
      <c r="R250" s="86"/>
      <c r="S250" s="1"/>
      <c r="T250" s="179"/>
      <c r="U250" s="179"/>
      <c r="V250" s="179"/>
      <c r="W250" s="91"/>
      <c r="X250" s="1"/>
      <c r="Y250" s="1"/>
      <c r="Z250" s="4"/>
      <c r="AA250" s="4"/>
      <c r="AB250" s="4"/>
      <c r="AC250" s="4"/>
      <c r="AD250" s="4"/>
    </row>
    <row r="251" spans="1:30" x14ac:dyDescent="0.2">
      <c r="A251" s="4"/>
      <c r="B251" s="365" t="s">
        <v>1315</v>
      </c>
      <c r="C251" s="366"/>
      <c r="D251" s="366"/>
      <c r="E251" s="251">
        <f>GETPIVOTDATA("Sum of Units Proposed",Pivots!$B$333,"Ward","North Richmond")</f>
        <v>50</v>
      </c>
      <c r="F251" s="252">
        <f>GETPIVOTDATA("Sum of Units Existing",Pivots!$B$333,"Ward","North Richmond")</f>
        <v>4</v>
      </c>
      <c r="G251" s="252">
        <f>GETPIVOTDATA("Sum of Net Dwellings",Pivots!$B$333,"Ward","North Richmond")</f>
        <v>46</v>
      </c>
      <c r="H251" s="161"/>
      <c r="I251" s="161"/>
      <c r="J251" s="161"/>
      <c r="K251" s="3"/>
      <c r="L251" s="3"/>
      <c r="M251" s="3"/>
      <c r="N251" s="3"/>
      <c r="O251" s="3"/>
      <c r="P251" s="3"/>
      <c r="Q251" s="1"/>
      <c r="R251" s="86"/>
      <c r="S251" s="1"/>
      <c r="T251" s="179"/>
      <c r="U251" s="179"/>
      <c r="V251" s="179"/>
      <c r="W251" s="91"/>
      <c r="X251" s="1"/>
      <c r="Y251" s="1"/>
      <c r="Z251" s="4"/>
      <c r="AA251" s="4"/>
      <c r="AB251" s="4"/>
      <c r="AC251" s="4"/>
      <c r="AD251" s="4"/>
    </row>
    <row r="252" spans="1:30" x14ac:dyDescent="0.2">
      <c r="A252" s="4"/>
      <c r="B252" s="365" t="s">
        <v>1316</v>
      </c>
      <c r="C252" s="366"/>
      <c r="D252" s="366"/>
      <c r="E252" s="251">
        <f>GETPIVOTDATA("Sum of Units Proposed",Pivots!$B$333,"Ward","South Richmond")</f>
        <v>15</v>
      </c>
      <c r="F252" s="252">
        <f>GETPIVOTDATA("Sum of Units Existing",Pivots!$B$333,"Ward","South Richmond")</f>
        <v>8</v>
      </c>
      <c r="G252" s="252">
        <f>GETPIVOTDATA("Sum of Net Dwellings",Pivots!$B$333,"Ward","South Richmond")</f>
        <v>7</v>
      </c>
      <c r="H252" s="161"/>
      <c r="I252" s="161"/>
      <c r="J252" s="161"/>
      <c r="K252" s="3"/>
      <c r="L252" s="3"/>
      <c r="M252" s="3"/>
      <c r="N252" s="3"/>
      <c r="O252" s="3"/>
      <c r="P252" s="3"/>
      <c r="Q252" s="1"/>
      <c r="R252" s="86"/>
      <c r="S252" s="1"/>
      <c r="T252" s="179"/>
      <c r="U252" s="179"/>
      <c r="V252" s="179"/>
      <c r="W252" s="91"/>
      <c r="X252" s="1"/>
      <c r="Y252" s="1"/>
      <c r="Z252" s="4"/>
      <c r="AA252" s="4"/>
      <c r="AB252" s="4"/>
      <c r="AC252" s="4"/>
      <c r="AD252" s="4"/>
    </row>
    <row r="253" spans="1:30" x14ac:dyDescent="0.2">
      <c r="A253" s="4"/>
      <c r="B253" s="365" t="s">
        <v>1317</v>
      </c>
      <c r="C253" s="366"/>
      <c r="D253" s="366"/>
      <c r="E253" s="251">
        <f>GETPIVOTDATA("Sum of Units Proposed",Pivots!$B$333,"Ward","South Twickenham")</f>
        <v>22</v>
      </c>
      <c r="F253" s="252">
        <f>GETPIVOTDATA("Sum of Units Existing",Pivots!$B$333,"Ward","South Twickenham")</f>
        <v>1</v>
      </c>
      <c r="G253" s="252">
        <f>GETPIVOTDATA("Sum of Net Dwellings",Pivots!$B$333,"Ward","South Twickenham")</f>
        <v>21</v>
      </c>
      <c r="H253" s="161"/>
      <c r="I253" s="161"/>
      <c r="J253" s="161"/>
      <c r="K253" s="3"/>
      <c r="L253" s="3"/>
      <c r="M253" s="3"/>
      <c r="N253" s="3"/>
      <c r="O253" s="3"/>
      <c r="P253" s="3"/>
      <c r="Q253" s="1"/>
      <c r="R253" s="86"/>
      <c r="S253" s="1"/>
      <c r="T253" s="179"/>
      <c r="U253" s="179"/>
      <c r="V253" s="179"/>
      <c r="W253" s="91"/>
      <c r="X253" s="1"/>
      <c r="Y253" s="1"/>
      <c r="Z253" s="4"/>
      <c r="AA253" s="4"/>
      <c r="AB253" s="4"/>
      <c r="AC253" s="4"/>
      <c r="AD253" s="4"/>
    </row>
    <row r="254" spans="1:30" x14ac:dyDescent="0.2">
      <c r="A254" s="4"/>
      <c r="B254" s="365" t="s">
        <v>1318</v>
      </c>
      <c r="C254" s="366"/>
      <c r="D254" s="366"/>
      <c r="E254" s="251">
        <f>GETPIVOTDATA("Sum of Units Proposed",Pivots!$B$333,"Ward","St. Margarets and North Twickenham")</f>
        <v>44</v>
      </c>
      <c r="F254" s="252">
        <f>GETPIVOTDATA("Sum of Units Existing",Pivots!$B$333,"Ward","St. Margarets and North Twickenham")</f>
        <v>0</v>
      </c>
      <c r="G254" s="252">
        <f>GETPIVOTDATA("Sum of Net Dwellings",Pivots!$B$333,"Ward","St. Margarets and North Twickenham")</f>
        <v>44</v>
      </c>
      <c r="H254" s="161"/>
      <c r="I254" s="161"/>
      <c r="J254" s="161"/>
      <c r="K254" s="3"/>
      <c r="L254" s="3"/>
      <c r="M254" s="3"/>
      <c r="N254" s="3"/>
      <c r="O254" s="3"/>
      <c r="P254" s="3"/>
      <c r="Q254" s="1"/>
      <c r="R254" s="86"/>
      <c r="S254" s="1"/>
      <c r="T254" s="179"/>
      <c r="U254" s="179"/>
      <c r="V254" s="179"/>
      <c r="W254" s="91"/>
      <c r="X254" s="1"/>
      <c r="Y254" s="1"/>
      <c r="Z254" s="4"/>
      <c r="AA254" s="4"/>
      <c r="AB254" s="4"/>
      <c r="AC254" s="4"/>
      <c r="AD254" s="4"/>
    </row>
    <row r="255" spans="1:30" x14ac:dyDescent="0.2">
      <c r="A255" s="4"/>
      <c r="B255" s="365" t="s">
        <v>1296</v>
      </c>
      <c r="C255" s="366"/>
      <c r="D255" s="366"/>
      <c r="E255" s="251">
        <f>GETPIVOTDATA("Sum of Units Proposed",Pivots!$B$333,"Ward","Teddington")</f>
        <v>12</v>
      </c>
      <c r="F255" s="252">
        <f>GETPIVOTDATA("Sum of Units Existing",Pivots!$B$333,"Ward","Teddington")</f>
        <v>4</v>
      </c>
      <c r="G255" s="252">
        <f>GETPIVOTDATA("Sum of Net Dwellings",Pivots!$B$333,"Ward","Teddington")</f>
        <v>8</v>
      </c>
      <c r="H255" s="161"/>
      <c r="I255" s="161"/>
      <c r="J255" s="161"/>
      <c r="K255" s="3"/>
      <c r="L255" s="3"/>
      <c r="M255" s="3"/>
      <c r="N255" s="3"/>
      <c r="O255" s="3"/>
      <c r="P255" s="3"/>
      <c r="Q255" s="1"/>
      <c r="R255" s="86"/>
      <c r="S255" s="1"/>
      <c r="T255" s="179"/>
      <c r="U255" s="179"/>
      <c r="V255" s="179"/>
      <c r="W255" s="91"/>
      <c r="X255" s="1"/>
      <c r="Y255" s="1"/>
      <c r="Z255" s="4"/>
      <c r="AA255" s="4"/>
      <c r="AB255" s="4"/>
      <c r="AC255" s="4"/>
      <c r="AD255" s="4"/>
    </row>
    <row r="256" spans="1:30" x14ac:dyDescent="0.2">
      <c r="A256" s="4"/>
      <c r="B256" s="365" t="s">
        <v>1319</v>
      </c>
      <c r="C256" s="366"/>
      <c r="D256" s="366"/>
      <c r="E256" s="251">
        <f>GETPIVOTDATA("Sum of Units Proposed",Pivots!$B$333,"Ward","Twickenham Riverside")</f>
        <v>23</v>
      </c>
      <c r="F256" s="252">
        <f>GETPIVOTDATA("Sum of Units Existing",Pivots!$B$333,"Ward","Twickenham Riverside")</f>
        <v>16</v>
      </c>
      <c r="G256" s="252">
        <f>GETPIVOTDATA("Sum of Net Dwellings",Pivots!$B$333,"Ward","Twickenham Riverside")</f>
        <v>7</v>
      </c>
      <c r="H256" s="161"/>
      <c r="I256" s="161"/>
      <c r="J256" s="161"/>
      <c r="K256" s="3"/>
      <c r="L256" s="3"/>
      <c r="M256" s="3"/>
      <c r="N256" s="3"/>
      <c r="O256" s="3"/>
      <c r="P256" s="3"/>
      <c r="Q256" s="1"/>
      <c r="R256" s="86"/>
      <c r="S256" s="1"/>
      <c r="T256" s="179"/>
      <c r="U256" s="179"/>
      <c r="V256" s="179"/>
      <c r="W256" s="91"/>
      <c r="X256" s="1"/>
      <c r="Y256" s="1"/>
      <c r="Z256" s="4"/>
      <c r="AA256" s="4"/>
      <c r="AB256" s="4"/>
      <c r="AC256" s="4"/>
      <c r="AD256" s="4"/>
    </row>
    <row r="257" spans="1:30" x14ac:dyDescent="0.2">
      <c r="A257" s="4"/>
      <c r="B257" s="365" t="s">
        <v>1320</v>
      </c>
      <c r="C257" s="366"/>
      <c r="D257" s="366"/>
      <c r="E257" s="251">
        <f>GETPIVOTDATA("Sum of Units Proposed",Pivots!$B$333,"Ward","West Twickenham")</f>
        <v>5</v>
      </c>
      <c r="F257" s="252">
        <f>GETPIVOTDATA("Sum of Units Existing",Pivots!$B$333,"Ward","West Twickenham")</f>
        <v>2</v>
      </c>
      <c r="G257" s="252">
        <f>GETPIVOTDATA("Sum of Net Dwellings",Pivots!$B$333,"Ward","West Twickenham")</f>
        <v>3</v>
      </c>
      <c r="H257" s="161"/>
      <c r="I257" s="161"/>
      <c r="J257" s="161"/>
      <c r="K257" s="3"/>
      <c r="L257" s="3"/>
      <c r="M257" s="3"/>
      <c r="N257" s="3"/>
      <c r="O257" s="3"/>
      <c r="P257" s="3"/>
      <c r="Q257" s="1"/>
      <c r="R257" s="86"/>
      <c r="S257" s="1"/>
      <c r="T257" s="179"/>
      <c r="U257" s="179"/>
      <c r="V257" s="179"/>
      <c r="W257" s="91"/>
      <c r="X257" s="1"/>
      <c r="Y257" s="1"/>
      <c r="Z257" s="4"/>
      <c r="AA257" s="4"/>
      <c r="AB257" s="4"/>
      <c r="AC257" s="4"/>
      <c r="AD257" s="4"/>
    </row>
    <row r="258" spans="1:30" x14ac:dyDescent="0.2">
      <c r="A258" s="4"/>
      <c r="B258" s="365" t="s">
        <v>1299</v>
      </c>
      <c r="C258" s="366"/>
      <c r="D258" s="366"/>
      <c r="E258" s="251">
        <f>GETPIVOTDATA("Sum of Units Proposed",Pivots!$B$333,"Ward","Whitton")</f>
        <v>13</v>
      </c>
      <c r="F258" s="252">
        <f>GETPIVOTDATA("Sum of Units Existing",Pivots!$B$333,"Ward","Whitton")</f>
        <v>3</v>
      </c>
      <c r="G258" s="252">
        <f>GETPIVOTDATA("Sum of Net Dwellings",Pivots!$B$333,"Ward","Whitton")</f>
        <v>10</v>
      </c>
      <c r="H258" s="161"/>
      <c r="I258" s="161"/>
      <c r="J258" s="161"/>
      <c r="K258" s="3"/>
      <c r="L258" s="3"/>
      <c r="M258" s="3"/>
      <c r="N258" s="3"/>
      <c r="O258" s="3"/>
      <c r="P258" s="3"/>
      <c r="Q258" s="1"/>
      <c r="R258" s="86"/>
      <c r="S258" s="1"/>
      <c r="T258" s="179"/>
      <c r="U258" s="179"/>
      <c r="V258" s="179"/>
      <c r="W258" s="91"/>
      <c r="X258" s="1"/>
      <c r="Y258" s="1"/>
      <c r="Z258" s="4"/>
      <c r="AA258" s="4"/>
      <c r="AB258" s="4"/>
      <c r="AC258" s="4"/>
      <c r="AD258" s="4"/>
    </row>
    <row r="259" spans="1:30" x14ac:dyDescent="0.2">
      <c r="A259" s="4"/>
      <c r="B259" s="367" t="s">
        <v>1176</v>
      </c>
      <c r="C259" s="368"/>
      <c r="D259" s="368"/>
      <c r="E259" s="253">
        <f>SUM(E241:E258)</f>
        <v>455</v>
      </c>
      <c r="F259" s="253">
        <f>SUM(F241:F258)</f>
        <v>73</v>
      </c>
      <c r="G259" s="253">
        <f>SUM(G241:G258)</f>
        <v>382</v>
      </c>
      <c r="H259" s="161"/>
      <c r="I259" s="161"/>
      <c r="J259" s="161"/>
      <c r="K259" s="3"/>
      <c r="L259" s="3"/>
      <c r="M259" s="3"/>
      <c r="N259" s="3"/>
      <c r="O259" s="3"/>
      <c r="P259" s="3"/>
      <c r="Q259" s="1"/>
      <c r="R259" s="86"/>
      <c r="S259" s="1"/>
      <c r="T259" s="179"/>
      <c r="U259" s="179"/>
      <c r="V259" s="179"/>
      <c r="W259" s="91"/>
      <c r="X259" s="1"/>
      <c r="Y259" s="1"/>
      <c r="Z259" s="4"/>
      <c r="AA259" s="4"/>
      <c r="AB259" s="4"/>
      <c r="AC259" s="4"/>
      <c r="AD259" s="4"/>
    </row>
    <row r="260" spans="1:30" x14ac:dyDescent="0.2">
      <c r="A260" s="4"/>
      <c r="B260" s="164"/>
      <c r="C260" s="165"/>
      <c r="D260" s="165"/>
      <c r="E260" s="166"/>
      <c r="F260" s="166"/>
      <c r="G260" s="166"/>
      <c r="H260" s="161"/>
      <c r="I260" s="161"/>
      <c r="J260" s="161"/>
      <c r="K260" s="3"/>
      <c r="L260" s="3"/>
      <c r="M260" s="3"/>
      <c r="N260" s="3"/>
      <c r="O260" s="3"/>
      <c r="P260" s="3"/>
      <c r="Q260" s="1"/>
      <c r="R260" s="86"/>
      <c r="S260" s="1"/>
      <c r="T260" s="179"/>
      <c r="U260" s="179"/>
      <c r="V260" s="179"/>
      <c r="W260" s="91"/>
      <c r="X260" s="1"/>
      <c r="Y260" s="1"/>
      <c r="Z260" s="4"/>
      <c r="AA260" s="4"/>
      <c r="AB260" s="4"/>
      <c r="AC260" s="4"/>
      <c r="AD260" s="4"/>
    </row>
    <row r="261" spans="1:30" x14ac:dyDescent="0.2">
      <c r="A261" s="4"/>
      <c r="B261" s="164"/>
      <c r="C261" s="165"/>
      <c r="D261" s="165"/>
      <c r="E261" s="166"/>
      <c r="F261" s="166"/>
      <c r="G261" s="166"/>
      <c r="H261" s="161"/>
      <c r="I261" s="161"/>
      <c r="J261" s="161"/>
      <c r="K261" s="3"/>
      <c r="L261" s="3"/>
      <c r="M261" s="3"/>
      <c r="N261" s="3"/>
      <c r="O261" s="3"/>
      <c r="P261" s="3"/>
      <c r="Q261" s="1"/>
      <c r="R261" s="86"/>
      <c r="S261" s="1"/>
      <c r="T261" s="179"/>
      <c r="U261" s="91"/>
      <c r="V261" s="91"/>
      <c r="W261" s="91"/>
      <c r="X261" s="1"/>
      <c r="Y261" s="4"/>
      <c r="Z261" s="4"/>
      <c r="AA261" s="4"/>
      <c r="AB261" s="4"/>
      <c r="AC261" s="4"/>
      <c r="AD261" s="4"/>
    </row>
    <row r="262" spans="1:30" x14ac:dyDescent="0.2">
      <c r="A262" s="4"/>
      <c r="B262" s="164"/>
      <c r="C262" s="165"/>
      <c r="D262" s="165"/>
      <c r="E262" s="166"/>
      <c r="F262" s="166"/>
      <c r="G262" s="166"/>
      <c r="H262" s="161"/>
      <c r="I262" s="161"/>
      <c r="J262" s="161"/>
      <c r="K262" s="3"/>
      <c r="L262" s="3"/>
      <c r="M262" s="3"/>
      <c r="N262" s="3"/>
      <c r="O262" s="3"/>
      <c r="P262" s="3"/>
      <c r="Q262" s="1"/>
      <c r="R262" s="86"/>
      <c r="S262" s="1"/>
      <c r="T262" s="179"/>
      <c r="U262" s="33"/>
      <c r="V262" s="33"/>
      <c r="W262" s="33"/>
      <c r="X262" s="33"/>
      <c r="Y262" s="4"/>
      <c r="Z262" s="4"/>
      <c r="AA262" s="4"/>
      <c r="AB262" s="4"/>
      <c r="AC262" s="4"/>
      <c r="AD262" s="4"/>
    </row>
    <row r="263" spans="1:30" x14ac:dyDescent="0.2">
      <c r="A263" s="4"/>
      <c r="B263" s="164"/>
      <c r="C263" s="165"/>
      <c r="D263" s="165"/>
      <c r="E263" s="166"/>
      <c r="F263" s="166"/>
      <c r="G263" s="166"/>
      <c r="H263" s="161"/>
      <c r="I263" s="161"/>
      <c r="J263" s="161"/>
      <c r="K263" s="3"/>
      <c r="L263" s="3"/>
      <c r="M263" s="3"/>
      <c r="N263" s="3"/>
      <c r="O263" s="3"/>
      <c r="P263" s="3"/>
      <c r="Q263" s="1"/>
      <c r="R263" s="86"/>
      <c r="S263" s="1"/>
      <c r="T263" s="179"/>
      <c r="U263" s="33"/>
      <c r="V263" s="33"/>
      <c r="W263" s="33"/>
      <c r="X263" s="33"/>
      <c r="Y263" s="4"/>
      <c r="Z263" s="4"/>
      <c r="AA263" s="4"/>
      <c r="AB263" s="4"/>
      <c r="AC263" s="4"/>
      <c r="AD263" s="4"/>
    </row>
    <row r="264" spans="1:30" x14ac:dyDescent="0.2">
      <c r="A264" s="4"/>
      <c r="B264" s="164"/>
      <c r="C264" s="165"/>
      <c r="D264" s="165"/>
      <c r="E264" s="166"/>
      <c r="F264" s="166"/>
      <c r="G264" s="166"/>
      <c r="H264" s="161"/>
      <c r="I264" s="161"/>
      <c r="J264" s="161"/>
      <c r="K264" s="3"/>
      <c r="L264" s="3"/>
      <c r="M264" s="3"/>
      <c r="N264" s="3"/>
      <c r="O264" s="3"/>
      <c r="P264" s="3"/>
      <c r="Q264" s="1"/>
      <c r="R264" s="86"/>
      <c r="S264" s="1"/>
      <c r="T264" s="91"/>
      <c r="U264" s="33"/>
      <c r="V264" s="33"/>
      <c r="W264" s="33"/>
      <c r="X264" s="33"/>
      <c r="Y264" s="4"/>
      <c r="Z264" s="4"/>
      <c r="AA264" s="4"/>
      <c r="AB264" s="4"/>
      <c r="AC264" s="4"/>
      <c r="AD264" s="4"/>
    </row>
    <row r="265" spans="1:30" x14ac:dyDescent="0.2">
      <c r="A265" s="4"/>
      <c r="B265" s="164"/>
      <c r="C265" s="165"/>
      <c r="D265" s="165"/>
      <c r="E265" s="166"/>
      <c r="F265" s="166"/>
      <c r="G265" s="166"/>
      <c r="H265" s="161"/>
      <c r="I265" s="161"/>
      <c r="J265" s="161"/>
      <c r="K265" s="3"/>
      <c r="L265" s="3"/>
      <c r="M265" s="3"/>
      <c r="N265" s="3"/>
      <c r="O265" s="3"/>
      <c r="P265" s="3"/>
      <c r="Q265" s="1"/>
      <c r="R265" s="86"/>
      <c r="S265" s="1"/>
      <c r="T265" s="4"/>
      <c r="U265" s="4"/>
      <c r="V265" s="4"/>
      <c r="W265" s="4"/>
      <c r="X265" s="4"/>
      <c r="Y265" s="4"/>
      <c r="Z265" s="4"/>
      <c r="AA265" s="4"/>
      <c r="AB265" s="4"/>
      <c r="AC265" s="4"/>
      <c r="AD265" s="4"/>
    </row>
    <row r="266" spans="1:30" x14ac:dyDescent="0.2">
      <c r="A266" s="4"/>
      <c r="B266" s="164"/>
      <c r="C266" s="165"/>
      <c r="D266" s="165"/>
      <c r="E266" s="166"/>
      <c r="F266" s="166"/>
      <c r="G266" s="166"/>
      <c r="H266" s="161"/>
      <c r="I266" s="161"/>
      <c r="J266" s="161"/>
      <c r="K266" s="3"/>
      <c r="L266" s="3"/>
      <c r="M266" s="3"/>
      <c r="N266" s="3"/>
      <c r="O266" s="3"/>
      <c r="P266" s="3"/>
      <c r="Q266" s="1"/>
      <c r="R266" s="86"/>
      <c r="S266" s="1"/>
      <c r="T266" s="4"/>
      <c r="U266" s="4"/>
      <c r="V266" s="4"/>
      <c r="W266" s="4"/>
      <c r="X266" s="4"/>
      <c r="Y266" s="4"/>
      <c r="Z266" s="4"/>
      <c r="AA266" s="4"/>
      <c r="AB266" s="4"/>
      <c r="AC266" s="4"/>
      <c r="AD266" s="4"/>
    </row>
    <row r="267" spans="1:30" x14ac:dyDescent="0.2">
      <c r="A267" s="4"/>
      <c r="B267" s="164"/>
      <c r="C267" s="165"/>
      <c r="D267" s="165"/>
      <c r="E267" s="166"/>
      <c r="F267" s="166"/>
      <c r="G267" s="166"/>
      <c r="H267" s="161"/>
      <c r="I267" s="161"/>
      <c r="J267" s="161"/>
      <c r="K267" s="3"/>
      <c r="L267" s="3"/>
      <c r="M267" s="3"/>
      <c r="N267" s="3"/>
      <c r="O267" s="3"/>
      <c r="P267" s="3"/>
      <c r="Q267" s="1"/>
      <c r="R267" s="86"/>
      <c r="S267" s="1"/>
      <c r="T267" s="4"/>
      <c r="U267" s="4"/>
      <c r="V267" s="4"/>
      <c r="W267" s="4"/>
      <c r="X267" s="4"/>
      <c r="Y267" s="4"/>
      <c r="Z267" s="4"/>
      <c r="AA267" s="4"/>
      <c r="AB267" s="4"/>
      <c r="AC267" s="4"/>
      <c r="AD267" s="4"/>
    </row>
    <row r="268" spans="1:30" x14ac:dyDescent="0.2">
      <c r="A268" s="4"/>
      <c r="B268" s="164"/>
      <c r="C268" s="165"/>
      <c r="D268" s="165"/>
      <c r="E268" s="166"/>
      <c r="F268" s="166"/>
      <c r="G268" s="166"/>
      <c r="H268" s="161"/>
      <c r="I268" s="161"/>
      <c r="J268" s="161"/>
      <c r="K268" s="3"/>
      <c r="L268" s="3"/>
      <c r="M268" s="3"/>
      <c r="N268" s="3"/>
      <c r="O268" s="3"/>
      <c r="P268" s="3"/>
      <c r="Q268" s="1"/>
      <c r="R268" s="86"/>
      <c r="S268" s="1"/>
      <c r="T268" s="4"/>
      <c r="U268" s="4"/>
      <c r="V268" s="4"/>
      <c r="W268" s="4"/>
      <c r="X268" s="4"/>
      <c r="Y268" s="4"/>
      <c r="Z268" s="4"/>
      <c r="AA268" s="4"/>
      <c r="AB268" s="4"/>
      <c r="AC268" s="4"/>
      <c r="AD268" s="4"/>
    </row>
    <row r="269" spans="1:30" x14ac:dyDescent="0.2">
      <c r="A269" s="4"/>
      <c r="B269" s="164"/>
      <c r="C269" s="165"/>
      <c r="D269" s="165"/>
      <c r="E269" s="166"/>
      <c r="F269" s="166"/>
      <c r="G269" s="166"/>
      <c r="H269" s="161"/>
      <c r="I269" s="161"/>
      <c r="J269" s="161"/>
      <c r="K269" s="3"/>
      <c r="L269" s="3"/>
      <c r="M269" s="3"/>
      <c r="N269" s="3"/>
      <c r="O269" s="3"/>
      <c r="P269" s="3"/>
      <c r="Q269" s="1"/>
      <c r="R269" s="86"/>
      <c r="S269" s="1"/>
      <c r="T269" s="4"/>
      <c r="U269" s="4"/>
      <c r="V269" s="4"/>
      <c r="W269" s="4"/>
      <c r="X269" s="4"/>
      <c r="Y269" s="4"/>
      <c r="Z269" s="4"/>
      <c r="AA269" s="4"/>
      <c r="AB269" s="4"/>
      <c r="AC269" s="4"/>
      <c r="AD269" s="4"/>
    </row>
    <row r="270" spans="1:30" x14ac:dyDescent="0.2">
      <c r="A270" s="4"/>
      <c r="B270" s="164"/>
      <c r="C270" s="165"/>
      <c r="D270" s="165"/>
      <c r="E270" s="166"/>
      <c r="F270" s="166"/>
      <c r="G270" s="166"/>
      <c r="H270" s="161"/>
      <c r="I270" s="161"/>
      <c r="J270" s="161"/>
      <c r="K270" s="3"/>
      <c r="L270" s="3"/>
      <c r="M270" s="3"/>
      <c r="N270" s="3"/>
      <c r="O270" s="3"/>
      <c r="P270" s="3"/>
      <c r="Q270" s="1"/>
      <c r="R270" s="86"/>
      <c r="S270" s="1"/>
      <c r="T270" s="4"/>
      <c r="U270" s="4"/>
      <c r="V270" s="4"/>
      <c r="W270" s="4"/>
      <c r="X270" s="4"/>
      <c r="Y270" s="4"/>
      <c r="Z270" s="4"/>
      <c r="AA270" s="4"/>
      <c r="AB270" s="4"/>
      <c r="AC270" s="4"/>
      <c r="AD270" s="4"/>
    </row>
    <row r="271" spans="1:30" x14ac:dyDescent="0.2">
      <c r="A271" s="4"/>
      <c r="B271" s="164"/>
      <c r="C271" s="165"/>
      <c r="D271" s="165"/>
      <c r="E271" s="166"/>
      <c r="F271" s="166"/>
      <c r="G271" s="166"/>
      <c r="H271" s="161"/>
      <c r="I271" s="161"/>
      <c r="J271" s="161"/>
      <c r="K271" s="3"/>
      <c r="L271" s="3"/>
      <c r="M271" s="3"/>
      <c r="N271" s="3"/>
      <c r="O271" s="3"/>
      <c r="P271" s="3"/>
      <c r="Q271" s="1"/>
      <c r="R271" s="86"/>
      <c r="S271" s="1"/>
      <c r="T271" s="4"/>
      <c r="U271" s="4"/>
      <c r="V271" s="4"/>
      <c r="W271" s="4"/>
      <c r="X271" s="4"/>
      <c r="Y271" s="4"/>
      <c r="Z271" s="4"/>
      <c r="AA271" s="4"/>
      <c r="AB271" s="4"/>
      <c r="AC271" s="4"/>
      <c r="AD271" s="4"/>
    </row>
    <row r="272" spans="1:30" x14ac:dyDescent="0.2">
      <c r="A272" s="4"/>
      <c r="B272" s="164"/>
      <c r="C272" s="165"/>
      <c r="D272" s="165"/>
      <c r="E272" s="166"/>
      <c r="F272" s="166"/>
      <c r="G272" s="166"/>
      <c r="H272" s="161"/>
      <c r="I272" s="161"/>
      <c r="J272" s="161"/>
      <c r="K272" s="3"/>
      <c r="L272" s="3"/>
      <c r="M272" s="3"/>
      <c r="N272" s="3"/>
      <c r="O272" s="3"/>
      <c r="P272" s="3"/>
      <c r="Q272" s="1"/>
      <c r="R272" s="86"/>
      <c r="S272" s="1"/>
      <c r="T272" s="4"/>
      <c r="U272" s="4"/>
      <c r="V272" s="4"/>
      <c r="W272" s="4"/>
      <c r="X272" s="4"/>
      <c r="Y272" s="4"/>
      <c r="Z272" s="4"/>
      <c r="AA272" s="4"/>
      <c r="AB272" s="4"/>
      <c r="AC272" s="4"/>
      <c r="AD272" s="4"/>
    </row>
    <row r="273" spans="1:30" x14ac:dyDescent="0.2">
      <c r="A273" s="4"/>
      <c r="B273" s="170"/>
      <c r="C273" s="171"/>
      <c r="D273" s="171"/>
      <c r="E273" s="172"/>
      <c r="F273" s="172"/>
      <c r="G273" s="172"/>
      <c r="H273" s="180"/>
      <c r="I273" s="180"/>
      <c r="J273" s="180"/>
      <c r="K273" s="101"/>
      <c r="L273" s="101"/>
      <c r="M273" s="101"/>
      <c r="N273" s="101"/>
      <c r="O273" s="101"/>
      <c r="P273" s="101"/>
      <c r="Q273" s="103"/>
      <c r="R273" s="104"/>
      <c r="S273" s="1"/>
      <c r="T273" s="4"/>
      <c r="U273" s="4"/>
      <c r="V273" s="4"/>
      <c r="W273" s="4"/>
      <c r="X273" s="4"/>
      <c r="Y273" s="4"/>
      <c r="Z273" s="4"/>
      <c r="AA273" s="4"/>
      <c r="AB273" s="4"/>
      <c r="AC273" s="4"/>
      <c r="AD273" s="4"/>
    </row>
    <row r="274" spans="1:30" x14ac:dyDescent="0.2">
      <c r="A274" s="4"/>
      <c r="B274" s="181"/>
      <c r="C274" s="176"/>
      <c r="D274" s="177"/>
      <c r="E274" s="177"/>
      <c r="F274" s="177"/>
      <c r="G274" s="177"/>
      <c r="H274" s="177"/>
      <c r="I274" s="177"/>
      <c r="J274" s="177"/>
      <c r="K274" s="177"/>
      <c r="L274" s="177"/>
      <c r="M274" s="3"/>
      <c r="N274" s="3"/>
      <c r="O274" s="3"/>
      <c r="P274" s="3"/>
      <c r="Q274" s="1"/>
      <c r="R274" s="86"/>
      <c r="S274" s="1"/>
      <c r="T274" s="4"/>
      <c r="U274" s="4"/>
      <c r="V274" s="4"/>
      <c r="W274" s="4"/>
      <c r="X274" s="4"/>
      <c r="Y274" s="4"/>
      <c r="Z274" s="4"/>
      <c r="AA274" s="4"/>
      <c r="AB274" s="4"/>
      <c r="AC274" s="4"/>
      <c r="AD274" s="4"/>
    </row>
    <row r="275" spans="1:30" ht="20.25" x14ac:dyDescent="0.3">
      <c r="A275" s="4"/>
      <c r="B275" s="109" t="s">
        <v>1325</v>
      </c>
      <c r="C275" s="3"/>
      <c r="D275" s="3"/>
      <c r="E275" s="3"/>
      <c r="F275" s="3"/>
      <c r="G275" s="3"/>
      <c r="H275" s="3"/>
      <c r="I275" s="3"/>
      <c r="J275" s="3"/>
      <c r="K275" s="3"/>
      <c r="L275" s="3"/>
      <c r="M275" s="3"/>
      <c r="N275" s="3"/>
      <c r="O275" s="3"/>
      <c r="P275" s="3"/>
      <c r="Q275" s="1"/>
      <c r="R275" s="86"/>
      <c r="S275" s="1"/>
      <c r="T275" s="4"/>
      <c r="U275" s="4"/>
      <c r="V275" s="4"/>
      <c r="W275" s="4"/>
      <c r="X275" s="4"/>
      <c r="Y275" s="4"/>
      <c r="Z275" s="4"/>
      <c r="AA275" s="4"/>
      <c r="AB275" s="4"/>
      <c r="AC275" s="4"/>
      <c r="AD275" s="4"/>
    </row>
    <row r="276" spans="1:30" x14ac:dyDescent="0.2">
      <c r="A276" s="4"/>
      <c r="B276" s="89"/>
      <c r="C276" s="3"/>
      <c r="D276" s="3"/>
      <c r="E276" s="3"/>
      <c r="F276" s="3"/>
      <c r="G276" s="3"/>
      <c r="H276" s="3"/>
      <c r="I276" s="3"/>
      <c r="J276" s="3"/>
      <c r="K276" s="3"/>
      <c r="L276" s="3"/>
      <c r="M276" s="3"/>
      <c r="N276" s="3"/>
      <c r="O276" s="3"/>
      <c r="P276" s="3"/>
      <c r="Q276" s="1"/>
      <c r="R276" s="86"/>
      <c r="S276" s="1"/>
      <c r="T276" s="4"/>
      <c r="U276" s="4"/>
      <c r="V276" s="4"/>
      <c r="W276" s="4"/>
      <c r="X276" s="4"/>
      <c r="Y276" s="4"/>
      <c r="Z276" s="4"/>
      <c r="AA276" s="4"/>
      <c r="AB276" s="4"/>
      <c r="AC276" s="4"/>
      <c r="AD276" s="4"/>
    </row>
    <row r="277" spans="1:30" x14ac:dyDescent="0.2">
      <c r="A277" s="4"/>
      <c r="B277" s="53" t="s">
        <v>1326</v>
      </c>
      <c r="C277" s="54" t="s">
        <v>1327</v>
      </c>
      <c r="D277" s="3"/>
      <c r="E277" s="3"/>
      <c r="F277" s="3"/>
      <c r="G277" s="3"/>
      <c r="H277" s="3"/>
      <c r="I277" s="3"/>
      <c r="J277" s="3"/>
      <c r="K277" s="127"/>
      <c r="L277" s="3"/>
      <c r="M277" s="182" t="s">
        <v>1328</v>
      </c>
      <c r="N277" s="3"/>
      <c r="O277" s="3"/>
      <c r="P277" s="3"/>
      <c r="Q277" s="1"/>
      <c r="R277" s="86"/>
      <c r="S277" s="1"/>
      <c r="T277" s="4"/>
      <c r="U277" s="4"/>
      <c r="V277" s="4"/>
      <c r="W277" s="4"/>
      <c r="X277" s="4"/>
      <c r="Y277" s="4"/>
      <c r="Z277" s="4"/>
      <c r="AA277" s="4"/>
      <c r="AB277" s="4"/>
      <c r="AC277" s="4"/>
      <c r="AD277" s="4"/>
    </row>
    <row r="278" spans="1:30" x14ac:dyDescent="0.2">
      <c r="A278" s="4"/>
      <c r="B278" s="363"/>
      <c r="C278" s="364"/>
      <c r="D278" s="292" t="s">
        <v>1329</v>
      </c>
      <c r="E278" s="292" t="s">
        <v>1330</v>
      </c>
      <c r="F278" s="292" t="s">
        <v>1331</v>
      </c>
      <c r="G278" s="292" t="s">
        <v>1332</v>
      </c>
      <c r="H278" s="292" t="s">
        <v>1333</v>
      </c>
      <c r="I278" s="292" t="s">
        <v>1334</v>
      </c>
      <c r="J278" s="292" t="s">
        <v>1176</v>
      </c>
      <c r="K278" s="3"/>
      <c r="L278" s="3"/>
      <c r="M278" s="3"/>
      <c r="N278" s="3"/>
      <c r="O278" s="3"/>
      <c r="P278" s="3"/>
      <c r="Q278" s="1"/>
      <c r="R278" s="86"/>
      <c r="S278" s="1"/>
      <c r="T278" s="4"/>
      <c r="U278" s="4"/>
      <c r="V278" s="4"/>
      <c r="W278" s="4"/>
      <c r="X278" s="4"/>
      <c r="Y278" s="4"/>
      <c r="Z278" s="4"/>
      <c r="AA278" s="4"/>
      <c r="AB278" s="4"/>
      <c r="AC278" s="4"/>
      <c r="AD278" s="4"/>
    </row>
    <row r="279" spans="1:30" x14ac:dyDescent="0.2">
      <c r="A279" s="4"/>
      <c r="B279" s="356" t="s">
        <v>1335</v>
      </c>
      <c r="C279" s="357"/>
      <c r="D279" s="251">
        <f>GETPIVOTDATA("Sum of 0 bed net",Pivots!$B$364,"Tenure","Open Market")</f>
        <v>0</v>
      </c>
      <c r="E279" s="251">
        <f>GETPIVOTDATA("Sum of 1 bed net",Pivots!$B$364,"Tenure","Open Market")</f>
        <v>74</v>
      </c>
      <c r="F279" s="251">
        <f>GETPIVOTDATA("Sum of 2 bed net",Pivots!$B$364,"Tenure","Open Market")</f>
        <v>79</v>
      </c>
      <c r="G279" s="251">
        <f>GETPIVOTDATA("Sum of 3 bed net",Pivots!$B$364,"Tenure","Open Market")</f>
        <v>12</v>
      </c>
      <c r="H279" s="251">
        <f>GETPIVOTDATA("Sum of 4 bed net",Pivots!$B$364,"Tenure","Open Market")+GETPIVOTDATA("Sum of 5 bed net",Pivots!$B$364,"Tenure","Open Market")+GETPIVOTDATA("Sum of 6 bed net",Pivots!$B$364,"Tenure","Open Market")</f>
        <v>31</v>
      </c>
      <c r="I279" s="251">
        <v>0</v>
      </c>
      <c r="J279" s="251">
        <f t="shared" ref="J279:J284" si="18">SUM(D279:I279)</f>
        <v>196</v>
      </c>
      <c r="K279" s="3"/>
      <c r="L279" s="3"/>
      <c r="M279" s="3"/>
      <c r="N279" s="3"/>
      <c r="O279" s="3"/>
      <c r="P279" s="3"/>
      <c r="Q279" s="1"/>
      <c r="R279" s="86"/>
      <c r="S279" s="1"/>
      <c r="T279" s="4"/>
      <c r="U279" s="4"/>
      <c r="V279" s="4"/>
      <c r="W279" s="4"/>
      <c r="X279" s="4"/>
      <c r="Y279" s="4"/>
      <c r="Z279" s="4"/>
      <c r="AA279" s="4"/>
      <c r="AB279" s="4"/>
      <c r="AC279" s="4"/>
      <c r="AD279" s="4"/>
    </row>
    <row r="280" spans="1:30" x14ac:dyDescent="0.2">
      <c r="A280" s="4"/>
      <c r="B280" s="356"/>
      <c r="C280" s="357"/>
      <c r="D280" s="275">
        <f>D279/$J$279</f>
        <v>0</v>
      </c>
      <c r="E280" s="275">
        <f t="shared" ref="E280:I280" si="19">E279/$J$279</f>
        <v>0.37755102040816324</v>
      </c>
      <c r="F280" s="275">
        <f t="shared" si="19"/>
        <v>0.40306122448979592</v>
      </c>
      <c r="G280" s="275">
        <f t="shared" si="19"/>
        <v>6.1224489795918366E-2</v>
      </c>
      <c r="H280" s="275">
        <f t="shared" si="19"/>
        <v>0.15816326530612246</v>
      </c>
      <c r="I280" s="275">
        <f t="shared" si="19"/>
        <v>0</v>
      </c>
      <c r="J280" s="275">
        <f t="shared" si="18"/>
        <v>0.99999999999999989</v>
      </c>
      <c r="K280" s="3"/>
      <c r="L280" s="3"/>
      <c r="M280" s="3"/>
      <c r="N280" s="3"/>
      <c r="O280" s="3"/>
      <c r="P280" s="3"/>
      <c r="Q280" s="1"/>
      <c r="R280" s="86"/>
      <c r="S280" s="1"/>
      <c r="T280" s="4"/>
      <c r="U280" s="4"/>
      <c r="V280" s="4"/>
      <c r="W280" s="4"/>
      <c r="X280" s="4"/>
      <c r="Y280" s="4"/>
      <c r="Z280" s="4"/>
      <c r="AA280" s="4"/>
      <c r="AB280" s="4"/>
      <c r="AC280" s="4"/>
      <c r="AD280" s="4"/>
    </row>
    <row r="281" spans="1:30" x14ac:dyDescent="0.2">
      <c r="A281" s="4"/>
      <c r="B281" s="356" t="s">
        <v>1237</v>
      </c>
      <c r="C281" s="357"/>
      <c r="D281" s="251">
        <f>GETPIVOTDATA("Sum of 0 bed net",Pivots!$B$364,"Tenure","Intermediate")</f>
        <v>0</v>
      </c>
      <c r="E281" s="251">
        <f>GETPIVOTDATA("Sum of 1 bed net",Pivots!$B$364,"Tenure","Intermediate")</f>
        <v>0</v>
      </c>
      <c r="F281" s="251">
        <f>GETPIVOTDATA("Sum of 2 bed net",Pivots!$B$364,"Tenure","Intermediate")</f>
        <v>0</v>
      </c>
      <c r="G281" s="251">
        <f>GETPIVOTDATA("Sum of 3 bed net",Pivots!$B$364,"Tenure","Intermediate")</f>
        <v>2</v>
      </c>
      <c r="H281" s="251">
        <f>GETPIVOTDATA("Sum of 4 bed net",Pivots!$B$364,"Tenure","Intermediate")+GETPIVOTDATA("Sum of 5 bed net",Pivots!$B$364,"Tenure","Intermediate")+GETPIVOTDATA("Sum of 6 bed net",Pivots!$B$364,"Tenure","Intermediate")+GETPIVOTDATA("Sum of 7 bed net",Pivots!$B$364,"Tenure","Intermediate")</f>
        <v>0</v>
      </c>
      <c r="I281" s="251">
        <v>0</v>
      </c>
      <c r="J281" s="251">
        <f t="shared" si="18"/>
        <v>2</v>
      </c>
      <c r="K281" s="3"/>
      <c r="L281" s="3"/>
      <c r="M281" s="111"/>
      <c r="N281" s="111"/>
      <c r="O281" s="111"/>
      <c r="P281" s="111"/>
      <c r="Q281" s="1"/>
      <c r="R281" s="86"/>
      <c r="S281" s="1"/>
      <c r="T281" s="4"/>
      <c r="U281" s="4"/>
      <c r="V281" s="4"/>
      <c r="W281" s="4"/>
      <c r="X281" s="4"/>
      <c r="Y281" s="4"/>
      <c r="Z281" s="4"/>
      <c r="AA281" s="4"/>
      <c r="AB281" s="4"/>
      <c r="AC281" s="4"/>
      <c r="AD281" s="4"/>
    </row>
    <row r="282" spans="1:30" x14ac:dyDescent="0.2">
      <c r="A282" s="4"/>
      <c r="B282" s="356"/>
      <c r="C282" s="357"/>
      <c r="D282" s="275">
        <f>D281/$J$281</f>
        <v>0</v>
      </c>
      <c r="E282" s="275">
        <f t="shared" ref="E282:I282" si="20">E281/$J$281</f>
        <v>0</v>
      </c>
      <c r="F282" s="275">
        <f t="shared" si="20"/>
        <v>0</v>
      </c>
      <c r="G282" s="275">
        <f t="shared" si="20"/>
        <v>1</v>
      </c>
      <c r="H282" s="275">
        <f t="shared" si="20"/>
        <v>0</v>
      </c>
      <c r="I282" s="275">
        <f t="shared" si="20"/>
        <v>0</v>
      </c>
      <c r="J282" s="275">
        <f>SUM(D282:I282)</f>
        <v>1</v>
      </c>
      <c r="K282" s="3"/>
      <c r="L282" s="3"/>
      <c r="M282" s="3"/>
      <c r="N282" s="3"/>
      <c r="O282" s="3"/>
      <c r="P282" s="3"/>
      <c r="Q282" s="1"/>
      <c r="R282" s="86"/>
      <c r="S282" s="1"/>
      <c r="T282" s="4"/>
      <c r="U282" s="4"/>
      <c r="V282" s="4"/>
      <c r="W282" s="4"/>
      <c r="X282" s="4"/>
      <c r="Y282" s="4"/>
      <c r="Z282" s="4"/>
      <c r="AA282" s="4"/>
      <c r="AB282" s="4"/>
      <c r="AC282" s="4"/>
      <c r="AD282" s="4"/>
    </row>
    <row r="283" spans="1:30" x14ac:dyDescent="0.2">
      <c r="A283" s="4"/>
      <c r="B283" s="356" t="s">
        <v>1500</v>
      </c>
      <c r="C283" s="357"/>
      <c r="D283" s="251">
        <f>GETPIVOTDATA("Sum of 0 bed net",Pivots!$B$364,"Tenure","Affordable Rent")</f>
        <v>0</v>
      </c>
      <c r="E283" s="251">
        <f>GETPIVOTDATA("Sum of 1 bed net",Pivots!$B$364,"Tenure","Affordable Rent")</f>
        <v>5</v>
      </c>
      <c r="F283" s="251">
        <f>GETPIVOTDATA("Sum of 2 bed net",Pivots!$B$364,"Tenure","Affordable Rent")</f>
        <v>17</v>
      </c>
      <c r="G283" s="251">
        <f>GETPIVOTDATA("Sum of 3 bed net",Pivots!$B$364,"Tenure","Affordable Rent")</f>
        <v>12</v>
      </c>
      <c r="H283" s="251">
        <f>GETPIVOTDATA("Sum of 4 bed net",Pivots!$B$364,"Tenure","Affordable Rent")+GETPIVOTDATA("Sum of 5 bed net",Pivots!$B$364,"Tenure","Affordable Rent")+GETPIVOTDATA("Sum of 6 bed net",Pivots!$B$364,"Tenure","Affordable Rent")+GETPIVOTDATA("Sum of 7 bed net",Pivots!$B$364,"Tenure","Affordable Rent")</f>
        <v>5</v>
      </c>
      <c r="I283" s="251">
        <v>0</v>
      </c>
      <c r="J283" s="251">
        <f t="shared" si="18"/>
        <v>39</v>
      </c>
      <c r="K283" s="3"/>
      <c r="L283" s="3"/>
      <c r="M283" s="3"/>
      <c r="N283" s="3"/>
      <c r="O283" s="3"/>
      <c r="P283" s="3"/>
      <c r="Q283" s="1"/>
      <c r="R283" s="86"/>
      <c r="S283" s="1"/>
      <c r="T283" s="4"/>
      <c r="U283" s="4"/>
      <c r="V283" s="4"/>
      <c r="W283" s="4"/>
      <c r="X283" s="4"/>
      <c r="Y283" s="4"/>
      <c r="Z283" s="4"/>
      <c r="AA283" s="4"/>
      <c r="AB283" s="4"/>
      <c r="AC283" s="4"/>
      <c r="AD283" s="4"/>
    </row>
    <row r="284" spans="1:30" x14ac:dyDescent="0.2">
      <c r="A284" s="1"/>
      <c r="B284" s="356"/>
      <c r="C284" s="357"/>
      <c r="D284" s="275">
        <f>D283/$J$283</f>
        <v>0</v>
      </c>
      <c r="E284" s="275">
        <f t="shared" ref="E284:I284" si="21">E283/$J$283</f>
        <v>0.12820512820512819</v>
      </c>
      <c r="F284" s="275">
        <f t="shared" si="21"/>
        <v>0.4358974358974359</v>
      </c>
      <c r="G284" s="275">
        <f t="shared" si="21"/>
        <v>0.30769230769230771</v>
      </c>
      <c r="H284" s="275">
        <f t="shared" si="21"/>
        <v>0.12820512820512819</v>
      </c>
      <c r="I284" s="275">
        <f t="shared" si="21"/>
        <v>0</v>
      </c>
      <c r="J284" s="275">
        <f t="shared" si="18"/>
        <v>1</v>
      </c>
      <c r="K284" s="3"/>
      <c r="L284" s="3"/>
      <c r="M284" s="3"/>
      <c r="N284" s="3"/>
      <c r="O284" s="3"/>
      <c r="P284" s="3"/>
      <c r="Q284" s="1"/>
      <c r="R284" s="86"/>
      <c r="S284" s="1"/>
      <c r="T284" s="4"/>
      <c r="U284" s="4"/>
      <c r="V284" s="4"/>
      <c r="W284" s="4"/>
      <c r="X284" s="4"/>
      <c r="Y284" s="4"/>
      <c r="Z284" s="4"/>
      <c r="AA284" s="4"/>
      <c r="AB284" s="4"/>
      <c r="AC284" s="4"/>
      <c r="AD284" s="4"/>
    </row>
    <row r="285" spans="1:30" x14ac:dyDescent="0.2">
      <c r="A285" s="1"/>
      <c r="B285" s="358" t="s">
        <v>1176</v>
      </c>
      <c r="C285" s="359"/>
      <c r="D285" s="253">
        <f>D279+D281+D283</f>
        <v>0</v>
      </c>
      <c r="E285" s="253">
        <f t="shared" ref="E285:I285" si="22">E279+E281+E283</f>
        <v>79</v>
      </c>
      <c r="F285" s="253">
        <f t="shared" si="22"/>
        <v>96</v>
      </c>
      <c r="G285" s="253">
        <f t="shared" si="22"/>
        <v>26</v>
      </c>
      <c r="H285" s="253">
        <f t="shared" si="22"/>
        <v>36</v>
      </c>
      <c r="I285" s="253">
        <f t="shared" si="22"/>
        <v>0</v>
      </c>
      <c r="J285" s="253">
        <f>SUM(D285:I285)</f>
        <v>237</v>
      </c>
      <c r="K285" s="3"/>
      <c r="L285" s="3"/>
      <c r="M285" s="3"/>
      <c r="N285" s="3"/>
      <c r="O285" s="3"/>
      <c r="P285" s="3"/>
      <c r="Q285" s="1"/>
      <c r="R285" s="86"/>
      <c r="S285" s="1"/>
      <c r="T285" s="4"/>
      <c r="U285" s="4"/>
      <c r="V285" s="4"/>
      <c r="W285" s="4"/>
      <c r="X285" s="4"/>
      <c r="Y285" s="4"/>
      <c r="Z285" s="4"/>
      <c r="AA285" s="4"/>
      <c r="AB285" s="4"/>
      <c r="AC285" s="4"/>
      <c r="AD285" s="4"/>
    </row>
    <row r="286" spans="1:30" x14ac:dyDescent="0.2">
      <c r="A286" s="1"/>
      <c r="B286" s="358"/>
      <c r="C286" s="359"/>
      <c r="D286" s="276">
        <f>D285/$J$285</f>
        <v>0</v>
      </c>
      <c r="E286" s="276">
        <f t="shared" ref="E286:I286" si="23">E285/$J$285</f>
        <v>0.33333333333333331</v>
      </c>
      <c r="F286" s="276">
        <f t="shared" si="23"/>
        <v>0.4050632911392405</v>
      </c>
      <c r="G286" s="276">
        <f t="shared" si="23"/>
        <v>0.10970464135021098</v>
      </c>
      <c r="H286" s="276">
        <f t="shared" si="23"/>
        <v>0.15189873417721519</v>
      </c>
      <c r="I286" s="276">
        <f t="shared" si="23"/>
        <v>0</v>
      </c>
      <c r="J286" s="276">
        <f>J285/$J$285</f>
        <v>1</v>
      </c>
      <c r="K286" s="3"/>
      <c r="L286" s="3"/>
      <c r="M286" s="3"/>
      <c r="N286" s="3"/>
      <c r="O286" s="3"/>
      <c r="P286" s="3"/>
      <c r="Q286" s="1"/>
      <c r="R286" s="86"/>
      <c r="S286" s="1"/>
      <c r="T286" s="4"/>
      <c r="U286" s="4"/>
      <c r="V286" s="4"/>
      <c r="W286" s="4"/>
      <c r="X286" s="4"/>
      <c r="Y286" s="4"/>
      <c r="Z286" s="4"/>
      <c r="AA286" s="4"/>
      <c r="AB286" s="4"/>
      <c r="AC286" s="4"/>
      <c r="AD286" s="4"/>
    </row>
    <row r="287" spans="1:30" x14ac:dyDescent="0.2">
      <c r="A287" s="1"/>
      <c r="B287" s="89"/>
      <c r="C287" s="183"/>
      <c r="D287" s="183"/>
      <c r="E287" s="183"/>
      <c r="F287" s="183"/>
      <c r="G287" s="183"/>
      <c r="H287" s="183"/>
      <c r="I287" s="183"/>
      <c r="J287" s="3"/>
      <c r="K287" s="3"/>
      <c r="L287" s="3"/>
      <c r="M287" s="3"/>
      <c r="N287" s="3"/>
      <c r="O287" s="3"/>
      <c r="P287" s="3"/>
      <c r="Q287" s="1"/>
      <c r="R287" s="86"/>
      <c r="S287" s="1"/>
      <c r="T287" s="4"/>
      <c r="U287" s="4"/>
      <c r="V287" s="4"/>
      <c r="W287" s="4"/>
      <c r="X287" s="4"/>
      <c r="Y287" s="4"/>
      <c r="Z287" s="4"/>
      <c r="AA287" s="4"/>
      <c r="AB287" s="4"/>
      <c r="AC287" s="4"/>
      <c r="AD287" s="4"/>
    </row>
    <row r="288" spans="1:30" ht="12.75" customHeight="1" x14ac:dyDescent="0.2">
      <c r="A288" s="1"/>
      <c r="B288" s="162"/>
      <c r="C288" s="111"/>
      <c r="D288" s="111"/>
      <c r="E288" s="111"/>
      <c r="F288" s="111"/>
      <c r="G288" s="111"/>
      <c r="H288" s="111"/>
      <c r="I288" s="111"/>
      <c r="J288" s="111"/>
      <c r="K288" s="111"/>
      <c r="L288" s="111"/>
      <c r="M288" s="3"/>
      <c r="N288" s="3"/>
      <c r="O288" s="3"/>
      <c r="P288" s="3"/>
      <c r="Q288" s="1"/>
      <c r="R288" s="86"/>
      <c r="S288" s="1"/>
      <c r="T288" s="4"/>
      <c r="U288" s="4"/>
      <c r="V288" s="4"/>
      <c r="W288" s="4"/>
      <c r="X288" s="4"/>
      <c r="Y288" s="4"/>
      <c r="Z288" s="4"/>
      <c r="AA288" s="4"/>
      <c r="AB288" s="4"/>
      <c r="AC288" s="4"/>
      <c r="AD288" s="4"/>
    </row>
    <row r="289" spans="1:30" x14ac:dyDescent="0.2">
      <c r="A289" s="1"/>
      <c r="B289" s="53" t="s">
        <v>1336</v>
      </c>
      <c r="C289" s="54" t="s">
        <v>1502</v>
      </c>
      <c r="D289" s="3"/>
      <c r="E289" s="3"/>
      <c r="F289" s="3"/>
      <c r="G289" s="3"/>
      <c r="H289" s="3"/>
      <c r="I289" s="3"/>
      <c r="J289" s="3"/>
      <c r="K289" s="127"/>
      <c r="L289" s="3"/>
      <c r="M289" s="54" t="s">
        <v>1502</v>
      </c>
      <c r="N289" s="3"/>
      <c r="O289" s="3"/>
      <c r="P289" s="3"/>
      <c r="Q289" s="1"/>
      <c r="R289" s="86"/>
      <c r="S289" s="1"/>
      <c r="T289" s="4"/>
      <c r="U289" s="4"/>
      <c r="V289" s="4"/>
      <c r="W289" s="4"/>
      <c r="X289" s="4"/>
      <c r="Y289" s="4"/>
      <c r="Z289" s="4"/>
      <c r="AA289" s="4"/>
      <c r="AB289" s="4"/>
      <c r="AC289" s="4"/>
      <c r="AD289" s="4"/>
    </row>
    <row r="290" spans="1:30" x14ac:dyDescent="0.2">
      <c r="A290" s="1"/>
      <c r="B290" s="363"/>
      <c r="C290" s="364"/>
      <c r="D290" s="292" t="s">
        <v>1329</v>
      </c>
      <c r="E290" s="292" t="s">
        <v>1330</v>
      </c>
      <c r="F290" s="292" t="s">
        <v>1331</v>
      </c>
      <c r="G290" s="292" t="s">
        <v>1332</v>
      </c>
      <c r="H290" s="292" t="s">
        <v>1333</v>
      </c>
      <c r="I290" s="292" t="s">
        <v>1334</v>
      </c>
      <c r="J290" s="292" t="s">
        <v>1176</v>
      </c>
      <c r="K290" s="3"/>
      <c r="L290" s="3"/>
      <c r="M290" s="3"/>
      <c r="N290" s="3"/>
      <c r="O290" s="3"/>
      <c r="P290" s="3"/>
      <c r="Q290" s="1"/>
      <c r="R290" s="86"/>
      <c r="S290" s="1"/>
      <c r="T290" s="4"/>
      <c r="U290" s="4"/>
      <c r="V290" s="4"/>
      <c r="W290" s="4"/>
      <c r="X290" s="4"/>
      <c r="Y290" s="4"/>
      <c r="Z290" s="4"/>
      <c r="AA290" s="4"/>
      <c r="AB290" s="4"/>
      <c r="AC290" s="4"/>
      <c r="AD290" s="4"/>
    </row>
    <row r="291" spans="1:30" x14ac:dyDescent="0.2">
      <c r="A291" s="1"/>
      <c r="B291" s="356" t="s">
        <v>1335</v>
      </c>
      <c r="C291" s="357"/>
      <c r="D291" s="251">
        <f>GETPIVOTDATA("Sum of 0 bed net",Pivots!$B$375,"Tenure","Open Market")</f>
        <v>0</v>
      </c>
      <c r="E291" s="251">
        <f>GETPIVOTDATA("Sum of 1 bed net",Pivots!$B$375,"Tenure","Open Market")</f>
        <v>143</v>
      </c>
      <c r="F291" s="251">
        <f>GETPIVOTDATA("Sum of 2 bed net",Pivots!$B$375,"Tenure","Open Market")</f>
        <v>277</v>
      </c>
      <c r="G291" s="251">
        <f>GETPIVOTDATA("Sum of 3 bed net",Pivots!$B$375,"Tenure","Open Market")</f>
        <v>151</v>
      </c>
      <c r="H291" s="251">
        <f>GETPIVOTDATA("Sum of 4 bed net",Pivots!$B$375,"Tenure","Open Market")+GETPIVOTDATA("Sum of 5 bed net",Pivots!$B$375,"Tenure","Open Market")+GETPIVOTDATA("Sum of 6 bed net",Pivots!$B$375,"Tenure","Open Market")+GETPIVOTDATA("Sum of 7 bed net",Pivots!$B$375,"Tenure","Open Market")</f>
        <v>58</v>
      </c>
      <c r="I291" s="251">
        <v>0</v>
      </c>
      <c r="J291" s="251">
        <f t="shared" ref="J291:J297" si="24">SUM(D291:I291)</f>
        <v>629</v>
      </c>
      <c r="K291" s="3"/>
      <c r="L291" s="3"/>
      <c r="M291" s="3"/>
      <c r="N291" s="3"/>
      <c r="O291" s="3"/>
      <c r="P291" s="3"/>
      <c r="Q291" s="1"/>
      <c r="R291" s="86"/>
      <c r="S291" s="1"/>
      <c r="T291" s="4"/>
      <c r="U291" s="4"/>
      <c r="V291" s="4"/>
      <c r="W291" s="4"/>
      <c r="X291" s="4"/>
      <c r="Y291" s="4"/>
      <c r="Z291" s="4"/>
      <c r="AA291" s="4"/>
      <c r="AB291" s="4"/>
      <c r="AC291" s="4"/>
      <c r="AD291" s="4"/>
    </row>
    <row r="292" spans="1:30" x14ac:dyDescent="0.2">
      <c r="A292" s="1"/>
      <c r="B292" s="356"/>
      <c r="C292" s="357"/>
      <c r="D292" s="275">
        <f>D291/$J$291</f>
        <v>0</v>
      </c>
      <c r="E292" s="275">
        <f t="shared" ref="E292:I292" si="25">E291/$J$291</f>
        <v>0.22734499205087441</v>
      </c>
      <c r="F292" s="275">
        <f t="shared" si="25"/>
        <v>0.44038155802861684</v>
      </c>
      <c r="G292" s="275">
        <f t="shared" si="25"/>
        <v>0.24006359300476948</v>
      </c>
      <c r="H292" s="275">
        <f t="shared" si="25"/>
        <v>9.2209856915739269E-2</v>
      </c>
      <c r="I292" s="275">
        <f t="shared" si="25"/>
        <v>0</v>
      </c>
      <c r="J292" s="275">
        <f>SUM(D292:I292)</f>
        <v>1</v>
      </c>
      <c r="K292" s="3"/>
      <c r="L292" s="3"/>
      <c r="M292" s="3"/>
      <c r="N292" s="3"/>
      <c r="O292" s="3"/>
      <c r="P292" s="3"/>
      <c r="Q292" s="1"/>
      <c r="R292" s="86"/>
      <c r="S292" s="1"/>
      <c r="T292" s="4"/>
      <c r="U292" s="4"/>
      <c r="V292" s="4"/>
      <c r="W292" s="4"/>
      <c r="X292" s="4"/>
      <c r="Y292" s="4"/>
      <c r="Z292" s="4"/>
      <c r="AA292" s="4"/>
      <c r="AB292" s="4"/>
      <c r="AC292" s="4"/>
      <c r="AD292" s="4"/>
    </row>
    <row r="293" spans="1:30" x14ac:dyDescent="0.2">
      <c r="A293" s="1"/>
      <c r="B293" s="356" t="s">
        <v>1237</v>
      </c>
      <c r="C293" s="357"/>
      <c r="D293" s="251">
        <f>GETPIVOTDATA("Sum of 0 bed net",Pivots!$B$375,"Tenure","Intermediate")</f>
        <v>0</v>
      </c>
      <c r="E293" s="251">
        <f>GETPIVOTDATA("Sum of 1 bed net",Pivots!$B$375,"Tenure","Intermediate")</f>
        <v>5</v>
      </c>
      <c r="F293" s="251">
        <f>GETPIVOTDATA("Sum of 2 bed net",Pivots!$B$375,"Tenure","Intermediate")</f>
        <v>5</v>
      </c>
      <c r="G293" s="251">
        <f>GETPIVOTDATA("Sum of 3 bed net",Pivots!$B$375,"Tenure","Intermediate")</f>
        <v>0</v>
      </c>
      <c r="H293" s="251">
        <f>GETPIVOTDATA("Sum of 4 bed net",Pivots!$B$375,"Tenure","Intermediate")+GETPIVOTDATA("Sum of 5 bed net",Pivots!$B$375,"Tenure","Intermediate")+GETPIVOTDATA("Sum of 6 bed net",Pivots!$B$375,"Tenure","Intermediate")+GETPIVOTDATA("Sum of 7 bed net",Pivots!$B$375,"Tenure","Intermediate")</f>
        <v>0</v>
      </c>
      <c r="I293" s="251">
        <v>0</v>
      </c>
      <c r="J293" s="251">
        <f t="shared" si="24"/>
        <v>10</v>
      </c>
      <c r="K293" s="3"/>
      <c r="L293" s="3"/>
      <c r="M293" s="3"/>
      <c r="N293" s="3"/>
      <c r="O293" s="3"/>
      <c r="P293" s="3"/>
      <c r="Q293" s="1"/>
      <c r="R293" s="86"/>
      <c r="S293" s="1"/>
      <c r="T293" s="4"/>
      <c r="U293" s="4"/>
      <c r="V293" s="4"/>
      <c r="W293" s="4"/>
      <c r="X293" s="4"/>
      <c r="Y293" s="4"/>
      <c r="Z293" s="4"/>
      <c r="AA293" s="4"/>
      <c r="AB293" s="4"/>
      <c r="AC293" s="4"/>
      <c r="AD293" s="4"/>
    </row>
    <row r="294" spans="1:30" x14ac:dyDescent="0.2">
      <c r="A294" s="1"/>
      <c r="B294" s="356"/>
      <c r="C294" s="357"/>
      <c r="D294" s="275">
        <f>D293/$J$293</f>
        <v>0</v>
      </c>
      <c r="E294" s="275">
        <f t="shared" ref="E294:I294" si="26">E293/$J$293</f>
        <v>0.5</v>
      </c>
      <c r="F294" s="275">
        <f t="shared" si="26"/>
        <v>0.5</v>
      </c>
      <c r="G294" s="275">
        <f t="shared" si="26"/>
        <v>0</v>
      </c>
      <c r="H294" s="275">
        <f t="shared" si="26"/>
        <v>0</v>
      </c>
      <c r="I294" s="275">
        <f t="shared" si="26"/>
        <v>0</v>
      </c>
      <c r="J294" s="275">
        <f>SUM(D294:I294)</f>
        <v>1</v>
      </c>
      <c r="K294" s="3"/>
      <c r="L294" s="3"/>
      <c r="M294" s="3"/>
      <c r="N294" s="3"/>
      <c r="O294" s="3"/>
      <c r="P294" s="3"/>
      <c r="Q294" s="1"/>
      <c r="R294" s="86"/>
      <c r="S294" s="1"/>
      <c r="T294" s="4"/>
      <c r="U294" s="4"/>
      <c r="V294" s="4"/>
      <c r="W294" s="4"/>
      <c r="X294" s="4"/>
      <c r="Y294" s="4"/>
      <c r="Z294" s="4"/>
      <c r="AA294" s="4"/>
      <c r="AB294" s="4"/>
      <c r="AC294" s="4"/>
      <c r="AD294" s="4"/>
    </row>
    <row r="295" spans="1:30" x14ac:dyDescent="0.2">
      <c r="A295" s="1"/>
      <c r="B295" s="356" t="s">
        <v>1500</v>
      </c>
      <c r="C295" s="357"/>
      <c r="D295" s="251">
        <f>GETPIVOTDATA("Sum of 0 bed net",Pivots!$B$375,"Tenure","Affordable Rent")</f>
        <v>0</v>
      </c>
      <c r="E295" s="251">
        <f>GETPIVOTDATA("Sum of 1 bed net",Pivots!$B$375,"Tenure","Affordable Rent")</f>
        <v>13</v>
      </c>
      <c r="F295" s="251">
        <f>GETPIVOTDATA("Sum of 2 bed net",Pivots!$B$375,"Tenure","Affordable Rent")</f>
        <v>46</v>
      </c>
      <c r="G295" s="251">
        <f>GETPIVOTDATA("Sum of 3 bed net",Pivots!$B$375,"Tenure","Affordable Rent")</f>
        <v>10</v>
      </c>
      <c r="H295" s="251">
        <f>GETPIVOTDATA("Sum of 4 bed net",Pivots!$B$375,"Tenure","Affordable Rent")+GETPIVOTDATA("Sum of 5 bed net",Pivots!$B$375,"Tenure","Affordable Rent")+GETPIVOTDATA("Sum of 6 bed net",Pivots!$B$375,"Tenure","Affordable Rent")+GETPIVOTDATA("Sum of 7 bed net",Pivots!$B$375,"Tenure","Affordable Rent")</f>
        <v>3</v>
      </c>
      <c r="I295" s="251"/>
      <c r="J295" s="251">
        <f t="shared" si="24"/>
        <v>72</v>
      </c>
      <c r="K295" s="3"/>
      <c r="L295" s="3"/>
      <c r="M295" s="3"/>
      <c r="N295" s="3"/>
      <c r="O295" s="3"/>
      <c r="P295" s="3"/>
      <c r="Q295" s="1"/>
      <c r="R295" s="86"/>
      <c r="S295" s="1"/>
      <c r="T295" s="4"/>
      <c r="U295" s="4"/>
      <c r="V295" s="4"/>
      <c r="W295" s="4"/>
      <c r="X295" s="4"/>
      <c r="Y295" s="4"/>
      <c r="Z295" s="4"/>
      <c r="AA295" s="4"/>
      <c r="AB295" s="4"/>
      <c r="AC295" s="4"/>
      <c r="AD295" s="4"/>
    </row>
    <row r="296" spans="1:30" x14ac:dyDescent="0.2">
      <c r="A296" s="1"/>
      <c r="B296" s="356"/>
      <c r="C296" s="357"/>
      <c r="D296" s="275">
        <v>0</v>
      </c>
      <c r="E296" s="275">
        <v>0.15044247787610621</v>
      </c>
      <c r="F296" s="275">
        <v>0.52212389380530977</v>
      </c>
      <c r="G296" s="275">
        <v>0.25663716814159293</v>
      </c>
      <c r="H296" s="275">
        <v>7.0796460176991149E-2</v>
      </c>
      <c r="I296" s="275">
        <v>0</v>
      </c>
      <c r="J296" s="275">
        <f t="shared" si="24"/>
        <v>1</v>
      </c>
      <c r="K296" s="3"/>
      <c r="L296" s="3"/>
      <c r="M296" s="3"/>
      <c r="N296" s="3"/>
      <c r="O296" s="3"/>
      <c r="P296" s="3"/>
      <c r="Q296" s="1"/>
      <c r="R296" s="86"/>
      <c r="S296" s="1"/>
      <c r="T296" s="4"/>
      <c r="U296" s="4"/>
      <c r="V296" s="4"/>
      <c r="W296" s="4"/>
      <c r="X296" s="4"/>
      <c r="Y296" s="4"/>
      <c r="Z296" s="4"/>
      <c r="AA296" s="4"/>
      <c r="AB296" s="4"/>
      <c r="AC296" s="4"/>
      <c r="AD296" s="4"/>
    </row>
    <row r="297" spans="1:30" x14ac:dyDescent="0.2">
      <c r="A297" s="1"/>
      <c r="B297" s="358" t="s">
        <v>1176</v>
      </c>
      <c r="C297" s="359"/>
      <c r="D297" s="253">
        <f>D291+D293+D295</f>
        <v>0</v>
      </c>
      <c r="E297" s="253">
        <f t="shared" ref="E297:I297" si="27">E291+E293+E295</f>
        <v>161</v>
      </c>
      <c r="F297" s="253">
        <f t="shared" si="27"/>
        <v>328</v>
      </c>
      <c r="G297" s="253">
        <f t="shared" si="27"/>
        <v>161</v>
      </c>
      <c r="H297" s="253">
        <f t="shared" si="27"/>
        <v>61</v>
      </c>
      <c r="I297" s="253">
        <f t="shared" si="27"/>
        <v>0</v>
      </c>
      <c r="J297" s="253">
        <f t="shared" si="24"/>
        <v>711</v>
      </c>
      <c r="K297" s="3"/>
      <c r="L297" s="3"/>
      <c r="M297" s="3"/>
      <c r="N297" s="3"/>
      <c r="O297" s="3"/>
      <c r="P297" s="3"/>
      <c r="Q297" s="1"/>
      <c r="R297" s="86"/>
      <c r="S297" s="1"/>
      <c r="T297" s="4"/>
      <c r="U297" s="4"/>
      <c r="V297" s="4"/>
      <c r="W297" s="4"/>
      <c r="X297" s="4"/>
      <c r="Y297" s="4"/>
      <c r="Z297" s="4"/>
      <c r="AA297" s="4"/>
      <c r="AB297" s="4"/>
      <c r="AC297" s="4"/>
      <c r="AD297" s="4"/>
    </row>
    <row r="298" spans="1:30" x14ac:dyDescent="0.2">
      <c r="A298" s="1"/>
      <c r="B298" s="358"/>
      <c r="C298" s="359"/>
      <c r="D298" s="276">
        <f>D297/$J$297</f>
        <v>0</v>
      </c>
      <c r="E298" s="276">
        <f t="shared" ref="E298:J298" si="28">E297/$J$297</f>
        <v>0.22644163150492264</v>
      </c>
      <c r="F298" s="276">
        <f t="shared" si="28"/>
        <v>0.46132208157524612</v>
      </c>
      <c r="G298" s="276">
        <f t="shared" si="28"/>
        <v>0.22644163150492264</v>
      </c>
      <c r="H298" s="276">
        <f t="shared" si="28"/>
        <v>8.5794655414908577E-2</v>
      </c>
      <c r="I298" s="276">
        <f t="shared" si="28"/>
        <v>0</v>
      </c>
      <c r="J298" s="276">
        <f t="shared" si="28"/>
        <v>1</v>
      </c>
      <c r="K298" s="3"/>
      <c r="L298" s="3"/>
      <c r="M298" s="3"/>
      <c r="N298" s="3"/>
      <c r="O298" s="3"/>
      <c r="P298" s="3"/>
      <c r="Q298" s="1"/>
      <c r="R298" s="86"/>
      <c r="S298" s="1"/>
      <c r="T298" s="4"/>
      <c r="U298" s="4"/>
      <c r="V298" s="4"/>
      <c r="W298" s="4"/>
      <c r="X298" s="4"/>
      <c r="Y298" s="4"/>
      <c r="Z298" s="4"/>
      <c r="AA298" s="4"/>
      <c r="AB298" s="4"/>
      <c r="AC298" s="4"/>
      <c r="AD298" s="4"/>
    </row>
    <row r="299" spans="1:30" x14ac:dyDescent="0.2">
      <c r="A299" s="1"/>
      <c r="B299" s="184"/>
      <c r="C299" s="183"/>
      <c r="D299" s="183"/>
      <c r="E299" s="183"/>
      <c r="F299" s="183"/>
      <c r="G299" s="183"/>
      <c r="H299" s="183"/>
      <c r="I299" s="183"/>
      <c r="J299" s="3"/>
      <c r="K299" s="3"/>
      <c r="L299" s="3"/>
      <c r="M299" s="3"/>
      <c r="N299" s="3"/>
      <c r="O299" s="3"/>
      <c r="P299" s="3"/>
      <c r="Q299" s="1"/>
      <c r="R299" s="86"/>
      <c r="S299" s="1"/>
      <c r="T299" s="4"/>
      <c r="U299" s="4"/>
      <c r="V299" s="4"/>
      <c r="W299" s="4"/>
      <c r="X299" s="4"/>
      <c r="Y299" s="4"/>
      <c r="Z299" s="4"/>
      <c r="AA299" s="4"/>
      <c r="AB299" s="4"/>
      <c r="AC299" s="4"/>
      <c r="AD299" s="4"/>
    </row>
    <row r="300" spans="1:30" x14ac:dyDescent="0.2">
      <c r="A300" s="1"/>
      <c r="B300" s="184"/>
      <c r="C300" s="183"/>
      <c r="D300" s="183"/>
      <c r="E300" s="183"/>
      <c r="F300" s="183"/>
      <c r="G300" s="183"/>
      <c r="H300" s="183"/>
      <c r="I300" s="183"/>
      <c r="J300" s="3"/>
      <c r="K300" s="3"/>
      <c r="L300" s="3"/>
      <c r="M300" s="3"/>
      <c r="N300" s="3"/>
      <c r="O300" s="3"/>
      <c r="P300" s="3"/>
      <c r="Q300" s="1"/>
      <c r="R300" s="86"/>
      <c r="S300" s="1"/>
      <c r="T300" s="4"/>
      <c r="U300" s="4"/>
      <c r="V300" s="4"/>
      <c r="W300" s="4"/>
      <c r="X300" s="4"/>
      <c r="Y300" s="4"/>
      <c r="Z300" s="4"/>
      <c r="AA300" s="4"/>
      <c r="AB300" s="4"/>
      <c r="AC300" s="4"/>
      <c r="AD300" s="4"/>
    </row>
    <row r="301" spans="1:30" x14ac:dyDescent="0.2">
      <c r="A301" s="1"/>
      <c r="B301" s="250"/>
      <c r="C301" s="183"/>
      <c r="D301" s="183"/>
      <c r="E301" s="183"/>
      <c r="F301" s="183"/>
      <c r="G301" s="183"/>
      <c r="H301" s="183"/>
      <c r="I301" s="183"/>
      <c r="J301" s="3"/>
      <c r="K301" s="3"/>
      <c r="L301" s="3"/>
      <c r="M301" s="3"/>
      <c r="N301" s="3"/>
      <c r="O301" s="3"/>
      <c r="P301" s="3"/>
      <c r="Q301" s="1"/>
      <c r="R301" s="86"/>
      <c r="S301" s="1"/>
      <c r="T301" s="4"/>
      <c r="U301" s="4"/>
      <c r="V301" s="4"/>
      <c r="W301" s="4"/>
      <c r="X301" s="4"/>
      <c r="Y301" s="4"/>
      <c r="Z301" s="4"/>
      <c r="AA301" s="4"/>
      <c r="AB301" s="4"/>
      <c r="AC301" s="4"/>
      <c r="AD301" s="4"/>
    </row>
    <row r="302" spans="1:30" x14ac:dyDescent="0.2">
      <c r="A302" s="1"/>
      <c r="B302" s="53" t="s">
        <v>1340</v>
      </c>
      <c r="C302" s="54" t="s">
        <v>1337</v>
      </c>
      <c r="D302" s="3"/>
      <c r="E302" s="3"/>
      <c r="F302" s="3"/>
      <c r="G302" s="3"/>
      <c r="H302" s="3"/>
      <c r="I302" s="3"/>
      <c r="J302" s="3"/>
      <c r="K302" s="127"/>
      <c r="L302" s="3"/>
      <c r="M302" s="182" t="s">
        <v>1338</v>
      </c>
      <c r="N302" s="3"/>
      <c r="O302" s="3"/>
      <c r="P302" s="3"/>
      <c r="Q302" s="1"/>
      <c r="R302" s="86"/>
      <c r="S302" s="1"/>
      <c r="T302" s="4"/>
      <c r="U302" s="4"/>
      <c r="V302" s="4"/>
      <c r="W302" s="4"/>
      <c r="X302" s="4"/>
      <c r="Y302" s="4"/>
      <c r="Z302" s="4"/>
      <c r="AA302" s="4"/>
      <c r="AB302" s="4"/>
      <c r="AC302" s="4"/>
      <c r="AD302" s="4"/>
    </row>
    <row r="303" spans="1:30" x14ac:dyDescent="0.2">
      <c r="A303" s="1"/>
      <c r="B303" s="363"/>
      <c r="C303" s="364"/>
      <c r="D303" s="292" t="s">
        <v>1329</v>
      </c>
      <c r="E303" s="292" t="s">
        <v>1330</v>
      </c>
      <c r="F303" s="292" t="s">
        <v>1331</v>
      </c>
      <c r="G303" s="292" t="s">
        <v>1332</v>
      </c>
      <c r="H303" s="292" t="s">
        <v>1333</v>
      </c>
      <c r="I303" s="292" t="s">
        <v>1334</v>
      </c>
      <c r="J303" s="292" t="s">
        <v>1176</v>
      </c>
      <c r="K303" s="3"/>
      <c r="L303" s="3"/>
      <c r="M303" s="3"/>
      <c r="N303" s="3"/>
      <c r="O303" s="3"/>
      <c r="P303" s="3"/>
      <c r="Q303" s="1"/>
      <c r="R303" s="86"/>
      <c r="S303" s="1"/>
      <c r="T303" s="4"/>
      <c r="U303" s="4"/>
      <c r="V303" s="4"/>
      <c r="W303" s="4"/>
      <c r="X303" s="4"/>
      <c r="Y303" s="4"/>
      <c r="Z303" s="4"/>
      <c r="AA303" s="4"/>
      <c r="AB303" s="4"/>
      <c r="AC303" s="4"/>
      <c r="AD303" s="4"/>
    </row>
    <row r="304" spans="1:30" x14ac:dyDescent="0.2">
      <c r="A304" s="1"/>
      <c r="B304" s="356" t="s">
        <v>1335</v>
      </c>
      <c r="C304" s="357"/>
      <c r="D304" s="251">
        <f>GETPIVOTDATA("Sum of 0 bed net",Pivots!$B$386,"Tenure","Open Market")</f>
        <v>0</v>
      </c>
      <c r="E304" s="251">
        <f>GETPIVOTDATA("Sum of 1 bed net",Pivots!$B$386,"Tenure","Open Market")</f>
        <v>28</v>
      </c>
      <c r="F304" s="251">
        <f>GETPIVOTDATA("Sum of 2 bed net",Pivots!$B$386,"Tenure","Open Market")</f>
        <v>69</v>
      </c>
      <c r="G304" s="251">
        <f>GETPIVOTDATA("Sum of 3 bed net",Pivots!$B$386,"Tenure","Open Market")</f>
        <v>30</v>
      </c>
      <c r="H304" s="251">
        <f>GETPIVOTDATA("Sum of 4 bed net",Pivots!$B$386,"Tenure","Open Market")+GETPIVOTDATA("Sum of 5 bed net",Pivots!$B$386,"Tenure","Open Market")+GETPIVOTDATA("Sum of 6 bed net",Pivots!$B$386,"Tenure","Open Market")+GETPIVOTDATA("Sum of 7 bed net",Pivots!$B$386,"Tenure","Open Market")</f>
        <v>26</v>
      </c>
      <c r="I304" s="251">
        <v>0</v>
      </c>
      <c r="J304" s="251">
        <f t="shared" ref="J304" si="29">SUM(D304:I304)</f>
        <v>153</v>
      </c>
      <c r="K304" s="3"/>
      <c r="L304" s="3"/>
      <c r="M304" s="3"/>
      <c r="N304" s="3"/>
      <c r="O304" s="3"/>
      <c r="P304" s="3"/>
      <c r="Q304" s="1"/>
      <c r="R304" s="86"/>
      <c r="S304" s="1"/>
      <c r="T304" s="4"/>
      <c r="U304" s="4"/>
      <c r="V304" s="4"/>
      <c r="W304" s="4"/>
      <c r="X304" s="4"/>
      <c r="Y304" s="4"/>
      <c r="Z304" s="4"/>
      <c r="AA304" s="4"/>
      <c r="AB304" s="4"/>
      <c r="AC304" s="4"/>
      <c r="AD304" s="4"/>
    </row>
    <row r="305" spans="1:30" x14ac:dyDescent="0.2">
      <c r="A305" s="1"/>
      <c r="B305" s="356"/>
      <c r="C305" s="357"/>
      <c r="D305" s="275">
        <f>D304/$J$291</f>
        <v>0</v>
      </c>
      <c r="E305" s="275">
        <f t="shared" ref="E305" si="30">E304/$J$291</f>
        <v>4.4515103338632747E-2</v>
      </c>
      <c r="F305" s="275">
        <f t="shared" ref="F305" si="31">F304/$J$291</f>
        <v>0.10969793322734499</v>
      </c>
      <c r="G305" s="275">
        <f t="shared" ref="G305" si="32">G304/$J$291</f>
        <v>4.7694753577106522E-2</v>
      </c>
      <c r="H305" s="275">
        <f t="shared" ref="H305" si="33">H304/$J$291</f>
        <v>4.133545310015898E-2</v>
      </c>
      <c r="I305" s="275">
        <f t="shared" ref="I305" si="34">I304/$J$291</f>
        <v>0</v>
      </c>
      <c r="J305" s="275">
        <f>SUM(D305:I305)</f>
        <v>0.24324324324324323</v>
      </c>
      <c r="K305" s="3"/>
      <c r="L305" s="3"/>
      <c r="M305" s="3"/>
      <c r="N305" s="3"/>
      <c r="O305" s="3"/>
      <c r="P305" s="3"/>
      <c r="Q305" s="1"/>
      <c r="R305" s="86"/>
      <c r="S305" s="1"/>
      <c r="T305" s="4"/>
      <c r="U305" s="4"/>
      <c r="V305" s="4"/>
      <c r="W305" s="4"/>
      <c r="X305" s="4"/>
      <c r="Y305" s="4"/>
      <c r="Z305" s="4"/>
      <c r="AA305" s="4"/>
      <c r="AB305" s="4"/>
      <c r="AC305" s="4"/>
      <c r="AD305" s="4"/>
    </row>
    <row r="306" spans="1:30" ht="12.75" customHeight="1" x14ac:dyDescent="0.2">
      <c r="A306" s="1"/>
      <c r="B306" s="356" t="s">
        <v>1237</v>
      </c>
      <c r="C306" s="357"/>
      <c r="D306" s="251">
        <f>GETPIVOTDATA("Sum of 0 bed net",Pivots!$B$386,"Tenure","Intermediate")</f>
        <v>0</v>
      </c>
      <c r="E306" s="251">
        <f>GETPIVOTDATA("Sum of 1 bed net",Pivots!$B$386,"Tenure","Intermediate")</f>
        <v>11</v>
      </c>
      <c r="F306" s="251">
        <f>GETPIVOTDATA("Sum of 2 bed net",Pivots!$B$386,"Tenure","Intermediate")</f>
        <v>11</v>
      </c>
      <c r="G306" s="251">
        <f>GETPIVOTDATA("Sum of 3 bed net",Pivots!$B$386,"Tenure","Intermediate")</f>
        <v>0</v>
      </c>
      <c r="H306" s="251">
        <f>GETPIVOTDATA("Sum of 4 bed net",Pivots!$B$386,"Tenure","Intermediate")+GETPIVOTDATA("Sum of 5 bed net",Pivots!$B$386,"Tenure","Intermediate")+GETPIVOTDATA("Sum of 6 bed net",Pivots!$B$386,"Tenure","Intermediate")+GETPIVOTDATA("Sum of 7 bed net",Pivots!$B$386,"Tenure","Intermediate")</f>
        <v>0</v>
      </c>
      <c r="I306" s="251">
        <v>0</v>
      </c>
      <c r="J306" s="251">
        <f t="shared" ref="J306" si="35">SUM(D306:I306)</f>
        <v>22</v>
      </c>
      <c r="K306" s="3"/>
      <c r="L306" s="3"/>
      <c r="M306" s="3"/>
      <c r="N306" s="3"/>
      <c r="O306" s="3"/>
      <c r="P306" s="3"/>
      <c r="Q306" s="1"/>
      <c r="R306" s="86"/>
      <c r="S306" s="1"/>
      <c r="T306" s="4"/>
      <c r="U306" s="4"/>
      <c r="V306" s="4"/>
      <c r="W306" s="4"/>
      <c r="X306" s="4"/>
      <c r="Y306" s="4"/>
      <c r="Z306" s="4"/>
      <c r="AA306" s="4"/>
      <c r="AB306" s="4"/>
      <c r="AC306" s="4"/>
      <c r="AD306" s="4"/>
    </row>
    <row r="307" spans="1:30" ht="12.75" customHeight="1" x14ac:dyDescent="0.2">
      <c r="A307" s="1"/>
      <c r="B307" s="356"/>
      <c r="C307" s="357"/>
      <c r="D307" s="275">
        <f>D306/$J$293</f>
        <v>0</v>
      </c>
      <c r="E307" s="275">
        <f>E306/$J$306</f>
        <v>0.5</v>
      </c>
      <c r="F307" s="275">
        <f>F306/$J$306</f>
        <v>0.5</v>
      </c>
      <c r="G307" s="275">
        <f t="shared" ref="G307" si="36">G306/$J$293</f>
        <v>0</v>
      </c>
      <c r="H307" s="275">
        <f t="shared" ref="H307" si="37">H306/$J$293</f>
        <v>0</v>
      </c>
      <c r="I307" s="275">
        <f t="shared" ref="I307" si="38">I306/$J$293</f>
        <v>0</v>
      </c>
      <c r="J307" s="275">
        <f>SUM(D307:I307)</f>
        <v>1</v>
      </c>
      <c r="K307" s="3"/>
      <c r="L307" s="3"/>
      <c r="M307" s="3"/>
      <c r="N307" s="3"/>
      <c r="O307" s="3"/>
      <c r="P307" s="3"/>
      <c r="Q307" s="1"/>
      <c r="R307" s="86"/>
      <c r="S307" s="1"/>
      <c r="T307" s="4"/>
      <c r="U307" s="4"/>
      <c r="V307" s="4"/>
      <c r="W307" s="4"/>
      <c r="X307" s="4"/>
      <c r="Y307" s="4"/>
      <c r="Z307" s="4"/>
      <c r="AA307" s="4"/>
      <c r="AB307" s="4"/>
      <c r="AC307" s="4"/>
      <c r="AD307" s="4"/>
    </row>
    <row r="308" spans="1:30" x14ac:dyDescent="0.2">
      <c r="A308" s="1"/>
      <c r="B308" s="356" t="s">
        <v>1500</v>
      </c>
      <c r="C308" s="357"/>
      <c r="D308" s="251">
        <f>GETPIVOTDATA("Sum of 0 bed net",Pivots!$B$386,"Tenure","Affordable Rent")</f>
        <v>0</v>
      </c>
      <c r="E308" s="251">
        <f>GETPIVOTDATA("Sum of 1 bed net",Pivots!$B$386,"Tenure","Affordable Rent")</f>
        <v>8</v>
      </c>
      <c r="F308" s="251">
        <f>GETPIVOTDATA("Sum of 2 bed net",Pivots!$B$386,"Tenure","Affordable Rent")</f>
        <v>8</v>
      </c>
      <c r="G308" s="251">
        <f>GETPIVOTDATA("Sum of 3 bed net",Pivots!$B$386,"Tenure","Affordable Rent")</f>
        <v>6</v>
      </c>
      <c r="H308" s="251">
        <f>GETPIVOTDATA("Sum of 4 bed net",Pivots!$B$386,"Tenure","Affordable Rent")+GETPIVOTDATA("Sum of 5 bed net",Pivots!$B$386,"Tenure","Affordable Rent")+GETPIVOTDATA("Sum of 6 bed net",Pivots!$B$386,"Tenure","Affordable Rent")+GETPIVOTDATA("Sum of 7 bed net",Pivots!$B$386,"Tenure","Affordable Rent")</f>
        <v>0</v>
      </c>
      <c r="I308" s="251">
        <v>0</v>
      </c>
      <c r="J308" s="251">
        <f t="shared" ref="J308:J310" si="39">SUM(D308:I308)</f>
        <v>22</v>
      </c>
      <c r="K308" s="3"/>
      <c r="L308" s="3"/>
      <c r="M308" s="3"/>
      <c r="N308" s="3"/>
      <c r="O308" s="3"/>
      <c r="P308" s="3"/>
      <c r="Q308" s="1"/>
      <c r="R308" s="86"/>
      <c r="S308" s="1"/>
      <c r="T308" s="4"/>
      <c r="U308" s="4"/>
      <c r="V308" s="4"/>
      <c r="W308" s="4"/>
      <c r="X308" s="4"/>
      <c r="Y308" s="4"/>
      <c r="Z308" s="4"/>
      <c r="AA308" s="4"/>
      <c r="AB308" s="4"/>
      <c r="AC308" s="4"/>
      <c r="AD308" s="4"/>
    </row>
    <row r="309" spans="1:30" x14ac:dyDescent="0.2">
      <c r="A309" s="1"/>
      <c r="B309" s="356"/>
      <c r="C309" s="357"/>
      <c r="D309" s="275">
        <v>0</v>
      </c>
      <c r="E309" s="275">
        <v>0.15044247787610621</v>
      </c>
      <c r="F309" s="275">
        <v>0.52212389380530977</v>
      </c>
      <c r="G309" s="275">
        <v>0.25663716814159293</v>
      </c>
      <c r="H309" s="275">
        <v>7.0796460176991149E-2</v>
      </c>
      <c r="I309" s="275">
        <v>0</v>
      </c>
      <c r="J309" s="275">
        <f t="shared" si="39"/>
        <v>1</v>
      </c>
      <c r="K309" s="3"/>
      <c r="L309" s="3"/>
      <c r="M309" s="3"/>
      <c r="N309" s="3"/>
      <c r="O309" s="3"/>
      <c r="P309" s="3"/>
      <c r="Q309" s="1"/>
      <c r="R309" s="86"/>
      <c r="S309" s="1"/>
      <c r="T309" s="4"/>
      <c r="U309" s="4"/>
      <c r="V309" s="4"/>
      <c r="W309" s="4"/>
      <c r="X309" s="4"/>
      <c r="Y309" s="4"/>
      <c r="Z309" s="4"/>
      <c r="AA309" s="4"/>
      <c r="AB309" s="4"/>
      <c r="AC309" s="4"/>
      <c r="AD309" s="4"/>
    </row>
    <row r="310" spans="1:30" ht="12.75" customHeight="1" x14ac:dyDescent="0.2">
      <c r="A310" s="1"/>
      <c r="B310" s="358" t="s">
        <v>1176</v>
      </c>
      <c r="C310" s="359"/>
      <c r="D310" s="253">
        <f>D304+D306+D308</f>
        <v>0</v>
      </c>
      <c r="E310" s="253">
        <f t="shared" ref="E310:I310" si="40">E304+E306+E308</f>
        <v>47</v>
      </c>
      <c r="F310" s="253">
        <f t="shared" si="40"/>
        <v>88</v>
      </c>
      <c r="G310" s="253">
        <f t="shared" si="40"/>
        <v>36</v>
      </c>
      <c r="H310" s="253">
        <f t="shared" si="40"/>
        <v>26</v>
      </c>
      <c r="I310" s="253">
        <f t="shared" si="40"/>
        <v>0</v>
      </c>
      <c r="J310" s="253">
        <f t="shared" si="39"/>
        <v>197</v>
      </c>
      <c r="K310" s="3"/>
      <c r="L310" s="3"/>
      <c r="M310" s="3"/>
      <c r="N310" s="3"/>
      <c r="O310" s="3"/>
      <c r="P310" s="3"/>
      <c r="Q310" s="1"/>
      <c r="R310" s="86"/>
      <c r="S310" s="1"/>
      <c r="T310" s="4"/>
      <c r="U310" s="4"/>
      <c r="V310" s="4"/>
      <c r="W310" s="4"/>
      <c r="X310" s="4"/>
      <c r="Y310" s="4"/>
      <c r="Z310" s="4"/>
      <c r="AA310" s="4"/>
      <c r="AB310" s="4"/>
      <c r="AC310" s="4"/>
      <c r="AD310" s="4"/>
    </row>
    <row r="311" spans="1:30" ht="12.75" customHeight="1" x14ac:dyDescent="0.2">
      <c r="A311" s="1"/>
      <c r="B311" s="358"/>
      <c r="C311" s="359"/>
      <c r="D311" s="276">
        <f>D310/$J$310</f>
        <v>0</v>
      </c>
      <c r="E311" s="276">
        <f t="shared" ref="E311:J311" si="41">E310/$J$310</f>
        <v>0.23857868020304568</v>
      </c>
      <c r="F311" s="276">
        <f t="shared" si="41"/>
        <v>0.4467005076142132</v>
      </c>
      <c r="G311" s="276">
        <f t="shared" si="41"/>
        <v>0.18274111675126903</v>
      </c>
      <c r="H311" s="276">
        <f t="shared" si="41"/>
        <v>0.13197969543147209</v>
      </c>
      <c r="I311" s="276">
        <f t="shared" si="41"/>
        <v>0</v>
      </c>
      <c r="J311" s="276">
        <f t="shared" si="41"/>
        <v>1</v>
      </c>
      <c r="K311" s="3"/>
      <c r="L311" s="3"/>
      <c r="M311" s="3"/>
      <c r="N311" s="3"/>
      <c r="O311" s="3"/>
      <c r="P311" s="3"/>
      <c r="Q311" s="1"/>
      <c r="R311" s="86"/>
      <c r="S311" s="1"/>
      <c r="T311" s="4"/>
      <c r="U311" s="4"/>
      <c r="V311" s="4"/>
      <c r="W311" s="4"/>
      <c r="X311" s="4"/>
      <c r="Y311" s="4"/>
      <c r="Z311" s="4"/>
      <c r="AA311" s="4"/>
      <c r="AB311" s="4"/>
      <c r="AC311" s="4"/>
      <c r="AD311" s="4"/>
    </row>
    <row r="312" spans="1:30" ht="12.75" customHeight="1" x14ac:dyDescent="0.2">
      <c r="A312" s="1"/>
      <c r="B312" s="184"/>
      <c r="C312" s="183"/>
      <c r="D312" s="183"/>
      <c r="E312" s="183"/>
      <c r="F312" s="183"/>
      <c r="G312" s="183"/>
      <c r="H312" s="183"/>
      <c r="I312" s="183"/>
      <c r="J312" s="3"/>
      <c r="K312" s="3"/>
      <c r="L312" s="3"/>
      <c r="M312" s="3"/>
      <c r="N312" s="3"/>
      <c r="O312" s="3"/>
      <c r="P312" s="3"/>
      <c r="Q312" s="1"/>
      <c r="R312" s="86"/>
      <c r="S312" s="1"/>
      <c r="T312" s="4"/>
      <c r="U312" s="4"/>
      <c r="V312" s="4"/>
      <c r="W312" s="4"/>
      <c r="X312" s="4"/>
      <c r="Y312" s="4"/>
      <c r="Z312" s="4"/>
      <c r="AA312" s="4"/>
      <c r="AB312" s="4"/>
      <c r="AC312" s="4"/>
      <c r="AD312" s="4"/>
    </row>
    <row r="313" spans="1:30" x14ac:dyDescent="0.2">
      <c r="A313" s="1"/>
      <c r="B313" s="184"/>
      <c r="C313" s="183"/>
      <c r="D313" s="183"/>
      <c r="E313" s="183"/>
      <c r="F313" s="183"/>
      <c r="G313" s="183"/>
      <c r="H313" s="183"/>
      <c r="I313" s="183"/>
      <c r="J313" s="3"/>
      <c r="K313" s="3"/>
      <c r="L313" s="3"/>
      <c r="M313" s="3"/>
      <c r="N313" s="3"/>
      <c r="O313" s="3"/>
      <c r="P313" s="3"/>
      <c r="Q313" s="1"/>
      <c r="R313" s="86"/>
      <c r="S313" s="1"/>
      <c r="T313" s="4"/>
      <c r="U313" s="4"/>
      <c r="V313" s="4"/>
      <c r="W313" s="4"/>
      <c r="X313" s="4"/>
      <c r="Y313" s="4"/>
      <c r="Z313" s="4"/>
      <c r="AA313" s="4"/>
      <c r="AB313" s="4"/>
      <c r="AC313" s="4"/>
      <c r="AD313" s="4"/>
    </row>
    <row r="314" spans="1:30" ht="12.75" customHeight="1" x14ac:dyDescent="0.2">
      <c r="A314" s="4"/>
      <c r="B314" s="185"/>
      <c r="C314" s="186"/>
      <c r="D314" s="186"/>
      <c r="E314" s="186"/>
      <c r="F314" s="186"/>
      <c r="G314" s="186"/>
      <c r="H314" s="186"/>
      <c r="I314" s="186"/>
      <c r="J314" s="101"/>
      <c r="K314" s="101"/>
      <c r="L314" s="101"/>
      <c r="M314" s="101"/>
      <c r="N314" s="101"/>
      <c r="O314" s="101"/>
      <c r="P314" s="101"/>
      <c r="Q314" s="103"/>
      <c r="R314" s="104"/>
      <c r="S314" s="4"/>
      <c r="T314" s="4"/>
      <c r="U314" s="4"/>
      <c r="V314" s="4"/>
      <c r="W314" s="4"/>
      <c r="X314" s="4"/>
      <c r="Y314" s="4"/>
      <c r="Z314" s="4"/>
      <c r="AA314" s="4"/>
      <c r="AB314" s="4"/>
      <c r="AC314" s="4"/>
      <c r="AD314" s="4"/>
    </row>
    <row r="315" spans="1:30" ht="12.75" customHeight="1" x14ac:dyDescent="0.2">
      <c r="A315" s="4"/>
      <c r="B315" s="184"/>
      <c r="C315" s="183"/>
      <c r="D315" s="183"/>
      <c r="E315" s="183"/>
      <c r="F315" s="183"/>
      <c r="G315" s="183"/>
      <c r="H315" s="183"/>
      <c r="I315" s="183"/>
      <c r="J315" s="3"/>
      <c r="K315" s="3"/>
      <c r="L315" s="3"/>
      <c r="M315" s="3"/>
      <c r="N315" s="3"/>
      <c r="O315" s="3"/>
      <c r="P315" s="3"/>
      <c r="Q315" s="1"/>
      <c r="R315" s="86"/>
      <c r="S315" s="4"/>
      <c r="T315" s="4"/>
      <c r="U315" s="4"/>
      <c r="V315" s="4"/>
      <c r="W315" s="4"/>
      <c r="X315" s="4"/>
      <c r="Y315" s="4"/>
      <c r="Z315" s="4"/>
      <c r="AA315" s="4"/>
      <c r="AB315" s="4"/>
      <c r="AC315" s="4"/>
      <c r="AD315" s="4"/>
    </row>
    <row r="316" spans="1:30" ht="20.25" x14ac:dyDescent="0.3">
      <c r="A316" s="4"/>
      <c r="B316" s="109" t="s">
        <v>1339</v>
      </c>
      <c r="C316" s="183"/>
      <c r="D316" s="183"/>
      <c r="E316" s="183"/>
      <c r="F316" s="183"/>
      <c r="G316" s="183"/>
      <c r="H316" s="183"/>
      <c r="I316" s="183"/>
      <c r="J316" s="3"/>
      <c r="K316" s="3"/>
      <c r="L316" s="3"/>
      <c r="M316" s="3"/>
      <c r="N316" s="3"/>
      <c r="O316" s="3"/>
      <c r="P316" s="3"/>
      <c r="Q316" s="1"/>
      <c r="R316" s="86"/>
      <c r="S316" s="4"/>
      <c r="T316" s="4"/>
      <c r="U316" s="4"/>
      <c r="V316" s="4"/>
      <c r="W316" s="4"/>
      <c r="X316" s="4"/>
      <c r="Y316" s="4"/>
      <c r="Z316" s="4"/>
      <c r="AA316" s="4"/>
      <c r="AB316" s="4"/>
      <c r="AC316" s="4"/>
      <c r="AD316" s="4"/>
    </row>
    <row r="317" spans="1:30" ht="25.5" customHeight="1" x14ac:dyDescent="0.2">
      <c r="A317" s="4"/>
      <c r="B317" s="184"/>
      <c r="C317" s="183"/>
      <c r="D317" s="183"/>
      <c r="E317" s="183"/>
      <c r="F317" s="183"/>
      <c r="G317" s="183"/>
      <c r="H317" s="183"/>
      <c r="I317" s="183"/>
      <c r="J317" s="3"/>
      <c r="K317" s="3"/>
      <c r="L317" s="3"/>
      <c r="M317" s="3"/>
      <c r="N317" s="3"/>
      <c r="O317" s="3"/>
      <c r="P317" s="3"/>
      <c r="Q317" s="1"/>
      <c r="R317" s="86"/>
      <c r="S317" s="4"/>
      <c r="T317" s="4"/>
      <c r="U317" s="4"/>
      <c r="V317" s="4"/>
      <c r="W317" s="4"/>
      <c r="X317" s="4"/>
      <c r="Y317" s="4"/>
      <c r="Z317" s="4"/>
      <c r="AA317" s="4"/>
      <c r="AB317" s="4"/>
      <c r="AC317" s="4"/>
      <c r="AD317" s="4"/>
    </row>
    <row r="318" spans="1:30" x14ac:dyDescent="0.2">
      <c r="A318" s="4"/>
      <c r="B318" s="53" t="s">
        <v>1612</v>
      </c>
      <c r="C318" s="54" t="s">
        <v>1606</v>
      </c>
      <c r="D318" s="187"/>
      <c r="E318" s="187"/>
      <c r="F318" s="187"/>
      <c r="G318" s="187"/>
      <c r="H318" s="187"/>
      <c r="I318" s="187"/>
      <c r="J318" s="3"/>
      <c r="K318" s="3"/>
      <c r="L318" s="3"/>
      <c r="M318" s="3"/>
      <c r="N318" s="3"/>
      <c r="O318" s="3"/>
      <c r="P318" s="3"/>
      <c r="Q318" s="1"/>
      <c r="R318" s="86"/>
      <c r="S318" s="4"/>
      <c r="T318" s="4"/>
      <c r="U318" s="4"/>
      <c r="V318" s="4"/>
      <c r="W318" s="4"/>
      <c r="X318" s="4"/>
      <c r="Y318" s="4"/>
      <c r="Z318" s="4"/>
      <c r="AA318" s="4"/>
      <c r="AB318" s="4"/>
      <c r="AC318" s="4"/>
      <c r="AD318" s="4"/>
    </row>
    <row r="319" spans="1:30" ht="23.1" customHeight="1" x14ac:dyDescent="0.2">
      <c r="A319" s="4"/>
      <c r="B319" s="355"/>
      <c r="C319" s="355"/>
      <c r="D319" s="355"/>
      <c r="E319" s="360" t="s">
        <v>1608</v>
      </c>
      <c r="F319" s="361"/>
      <c r="G319" s="361"/>
      <c r="H319" s="361"/>
      <c r="I319" s="361"/>
      <c r="J319" s="361"/>
      <c r="K319" s="362"/>
      <c r="L319" s="188" t="s">
        <v>1341</v>
      </c>
      <c r="M319" s="188" t="s">
        <v>1342</v>
      </c>
      <c r="N319" s="3"/>
      <c r="O319" s="3"/>
      <c r="P319" s="1"/>
      <c r="Q319" s="1"/>
      <c r="R319" s="86"/>
      <c r="S319" s="4"/>
      <c r="T319" s="4"/>
      <c r="U319" s="4"/>
      <c r="V319" s="4"/>
      <c r="W319" s="4"/>
      <c r="X319" s="4"/>
      <c r="Y319" s="4"/>
      <c r="Z319" s="4"/>
      <c r="AA319" s="4"/>
      <c r="AB319" s="4"/>
      <c r="AC319" s="4"/>
      <c r="AD319" s="4"/>
    </row>
    <row r="320" spans="1:30" ht="48.75" x14ac:dyDescent="0.2">
      <c r="A320" s="4"/>
      <c r="B320" s="355"/>
      <c r="C320" s="355"/>
      <c r="D320" s="355"/>
      <c r="E320" s="189" t="s">
        <v>1343</v>
      </c>
      <c r="F320" s="189" t="s">
        <v>1217</v>
      </c>
      <c r="G320" s="189" t="s">
        <v>1344</v>
      </c>
      <c r="H320" s="189" t="s">
        <v>1345</v>
      </c>
      <c r="I320" s="189" t="s">
        <v>1346</v>
      </c>
      <c r="J320" s="189" t="s">
        <v>1347</v>
      </c>
      <c r="K320" s="189" t="s">
        <v>1348</v>
      </c>
      <c r="L320" s="188"/>
      <c r="M320" s="189" t="s">
        <v>1348</v>
      </c>
      <c r="N320" s="3"/>
      <c r="O320" s="3"/>
      <c r="P320" s="1"/>
      <c r="Q320" s="1"/>
      <c r="R320" s="86"/>
      <c r="S320" s="4"/>
      <c r="T320" s="4"/>
      <c r="U320" s="4"/>
      <c r="V320" s="4"/>
      <c r="W320" s="4"/>
      <c r="X320" s="4"/>
      <c r="Y320" s="4"/>
      <c r="Z320" s="4"/>
      <c r="AA320" s="4"/>
      <c r="AB320" s="4"/>
      <c r="AC320" s="4"/>
      <c r="AD320" s="4"/>
    </row>
    <row r="321" spans="1:30" x14ac:dyDescent="0.2">
      <c r="A321" s="33"/>
      <c r="B321" s="350" t="s">
        <v>1306</v>
      </c>
      <c r="C321" s="350"/>
      <c r="D321" s="350"/>
      <c r="E321" s="249">
        <f>GETPIVOTDATA("Net Dwellings",Pivots!$B$402,"Ward","Barnes")</f>
        <v>5</v>
      </c>
      <c r="F321" s="249">
        <f>GETPIVOTDATA("Net Dwellings",Pivots!$E$402,"Ward","Barnes")</f>
        <v>8</v>
      </c>
      <c r="G321" s="249">
        <f>GETPIVOTDATA("Net Dwellings",Pivots!$H$402,"Ward","Barnes")</f>
        <v>0</v>
      </c>
      <c r="H321" s="249">
        <f>GETPIVOTDATA("Net Dwellings",Pivots!$K$402,"Ward","Barnes")</f>
        <v>-2</v>
      </c>
      <c r="I321" s="249">
        <f>GETPIVOTDATA("Net Dwellings",Pivots!$N$402,"Ward","Barnes")</f>
        <v>2</v>
      </c>
      <c r="J321" s="249">
        <f>GETPIVOTDATA("Net Dwellings",Pivots!$Q$402,"Ward","Barnes")</f>
        <v>4</v>
      </c>
      <c r="K321" s="249">
        <v>0</v>
      </c>
      <c r="L321" s="249">
        <f t="shared" ref="L321:L338" si="42">SUM(E321:K321)</f>
        <v>17</v>
      </c>
      <c r="M321" s="249">
        <v>0</v>
      </c>
      <c r="N321" s="3"/>
      <c r="O321" s="3"/>
      <c r="P321" s="1"/>
      <c r="Q321" s="1"/>
      <c r="R321" s="86"/>
      <c r="S321" s="4"/>
      <c r="T321" s="4"/>
      <c r="U321" s="4"/>
      <c r="V321" s="4"/>
      <c r="W321" s="4"/>
      <c r="X321" s="4"/>
      <c r="Y321" s="4"/>
      <c r="Z321" s="4"/>
      <c r="AA321" s="4"/>
      <c r="AB321" s="4"/>
      <c r="AC321" s="4"/>
      <c r="AD321" s="4"/>
    </row>
    <row r="322" spans="1:30" ht="12.75" customHeight="1" x14ac:dyDescent="0.2">
      <c r="A322" s="33"/>
      <c r="B322" s="350" t="s">
        <v>1293</v>
      </c>
      <c r="C322" s="350"/>
      <c r="D322" s="350"/>
      <c r="E322" s="249">
        <f>GETPIVOTDATA("Net Dwellings",Pivots!$B$402,"Ward","East Sheen")</f>
        <v>3</v>
      </c>
      <c r="F322" s="249">
        <f>GETPIVOTDATA("Net Dwellings",Pivots!$E$402,"Ward","East Sheen")</f>
        <v>6</v>
      </c>
      <c r="G322" s="249">
        <f>GETPIVOTDATA("Net Dwellings",Pivots!$H$402,"Ward","East Sheen")</f>
        <v>5</v>
      </c>
      <c r="H322" s="249">
        <f>GETPIVOTDATA("Net Dwellings",Pivots!$K$402,"Ward","East Sheen")</f>
        <v>3</v>
      </c>
      <c r="I322" s="249">
        <f>GETPIVOTDATA("Net Dwellings",Pivots!$N$402,"Ward","East Sheen")</f>
        <v>8</v>
      </c>
      <c r="J322" s="249">
        <f>GETPIVOTDATA("Net Dwellings",Pivots!$Q$402,"Ward","East Sheen")</f>
        <v>10</v>
      </c>
      <c r="K322" s="249">
        <v>0</v>
      </c>
      <c r="L322" s="249">
        <f t="shared" si="42"/>
        <v>35</v>
      </c>
      <c r="M322" s="249">
        <f>Pivots!H445</f>
        <v>10</v>
      </c>
      <c r="N322" s="3"/>
      <c r="O322" s="3"/>
      <c r="P322" s="1"/>
      <c r="Q322" s="1"/>
      <c r="R322" s="86"/>
      <c r="S322" s="4"/>
      <c r="T322" s="4"/>
      <c r="U322" s="4"/>
      <c r="V322" s="4"/>
      <c r="W322" s="4"/>
      <c r="X322" s="4"/>
      <c r="Y322" s="4"/>
      <c r="Z322" s="4"/>
      <c r="AA322" s="4"/>
      <c r="AB322" s="4"/>
      <c r="AC322" s="4"/>
      <c r="AD322" s="4"/>
    </row>
    <row r="323" spans="1:30" ht="12.75" customHeight="1" x14ac:dyDescent="0.2">
      <c r="A323" s="33"/>
      <c r="B323" s="350" t="s">
        <v>1349</v>
      </c>
      <c r="C323" s="350"/>
      <c r="D323" s="350"/>
      <c r="E323" s="249">
        <f>GETPIVOTDATA("Net Dwellings",Pivots!$B$402,"Ward","Fulwell and Hampton Hill")</f>
        <v>2</v>
      </c>
      <c r="F323" s="249">
        <f>GETPIVOTDATA("Net Dwellings",Pivots!$E$402,"Ward","Fulwell and Hampton Hill")</f>
        <v>8</v>
      </c>
      <c r="G323" s="249">
        <f>GETPIVOTDATA("Net Dwellings",Pivots!$H$402,"Ward","Fulwell and Hampton Hill")</f>
        <v>1</v>
      </c>
      <c r="H323" s="249">
        <f>GETPIVOTDATA("Net Dwellings",Pivots!$K$402,"Ward","Fulwell and Hampton Hill")</f>
        <v>4</v>
      </c>
      <c r="I323" s="249">
        <f>GETPIVOTDATA("Net Dwellings",Pivots!$N$402,"Ward","Fulwell and Hampton Hill")</f>
        <v>35</v>
      </c>
      <c r="J323" s="249">
        <f>GETPIVOTDATA("Net Dwellings",Pivots!$Q$402,"Ward","Fulwell and Hampton Hill")</f>
        <v>26</v>
      </c>
      <c r="K323" s="249">
        <v>0</v>
      </c>
      <c r="L323" s="249">
        <f t="shared" si="42"/>
        <v>76</v>
      </c>
      <c r="M323" s="249">
        <f>Pivots!H446</f>
        <v>70</v>
      </c>
      <c r="N323" s="3"/>
      <c r="O323" s="3"/>
      <c r="P323" s="1"/>
      <c r="Q323" s="1"/>
      <c r="R323" s="86"/>
      <c r="S323" s="4"/>
      <c r="T323" s="4"/>
      <c r="U323" s="4"/>
      <c r="V323" s="4"/>
      <c r="W323" s="4"/>
      <c r="X323" s="4"/>
      <c r="Y323" s="4"/>
      <c r="Z323" s="4"/>
      <c r="AA323" s="4"/>
      <c r="AB323" s="4"/>
      <c r="AC323" s="4"/>
      <c r="AD323" s="4"/>
    </row>
    <row r="324" spans="1:30" ht="12.75" customHeight="1" x14ac:dyDescent="0.2">
      <c r="A324" s="33"/>
      <c r="B324" s="350" t="s">
        <v>1350</v>
      </c>
      <c r="C324" s="350"/>
      <c r="D324" s="350"/>
      <c r="E324" s="249">
        <f>GETPIVOTDATA("Net Dwellings",Pivots!$B$402,"Ward","Ham, Petersham and Richmond Riverside")</f>
        <v>32</v>
      </c>
      <c r="F324" s="249">
        <f>GETPIVOTDATA("Net Dwellings",Pivots!$E$402,"Ward","Ham, Petersham and Richmond Riverside")</f>
        <v>34</v>
      </c>
      <c r="G324" s="249">
        <f>GETPIVOTDATA("Net Dwellings",Pivots!$H$402,"Ward","Ham, Petersham and Richmond Riverside")</f>
        <v>86</v>
      </c>
      <c r="H324" s="249">
        <f>GETPIVOTDATA("Net Dwellings",Pivots!$K$402,"Ward","Ham, Petersham and Richmond Riverside")</f>
        <v>-2</v>
      </c>
      <c r="I324" s="249">
        <v>0</v>
      </c>
      <c r="J324" s="249">
        <v>0</v>
      </c>
      <c r="K324" s="249">
        <f>Pivots!H428</f>
        <v>50</v>
      </c>
      <c r="L324" s="249">
        <f t="shared" si="42"/>
        <v>200</v>
      </c>
      <c r="M324" s="249">
        <f>Pivots!H447</f>
        <v>70</v>
      </c>
      <c r="N324" s="3"/>
      <c r="O324" s="3"/>
      <c r="P324" s="1"/>
      <c r="Q324" s="1"/>
      <c r="R324" s="86"/>
      <c r="S324" s="4"/>
      <c r="T324" s="4"/>
      <c r="U324" s="4"/>
      <c r="V324" s="4"/>
      <c r="W324" s="4"/>
      <c r="X324" s="4"/>
      <c r="Y324" s="4"/>
      <c r="Z324" s="4"/>
      <c r="AA324" s="4"/>
      <c r="AB324" s="4"/>
      <c r="AC324" s="4"/>
      <c r="AD324" s="4"/>
    </row>
    <row r="325" spans="1:30" ht="12.75" customHeight="1" x14ac:dyDescent="0.2">
      <c r="A325" s="33"/>
      <c r="B325" s="350" t="s">
        <v>1310</v>
      </c>
      <c r="C325" s="350"/>
      <c r="D325" s="350"/>
      <c r="E325" s="249">
        <f>GETPIVOTDATA("Net Dwellings",Pivots!$B$402,"Ward","Hampton")</f>
        <v>9</v>
      </c>
      <c r="F325" s="249">
        <f>GETPIVOTDATA("Net Dwellings",Pivots!$E$402,"Ward","Hampton")</f>
        <v>29</v>
      </c>
      <c r="G325" s="249">
        <f>GETPIVOTDATA("Net Dwellings",Pivots!$H$402,"Ward","Hampton")</f>
        <v>5</v>
      </c>
      <c r="H325" s="249">
        <f>GETPIVOTDATA("Net Dwellings",Pivots!$K$402,"Ward","Hampton")</f>
        <v>1</v>
      </c>
      <c r="I325" s="249">
        <f>GETPIVOTDATA("Net Dwellings",Pivots!$N$402,"Ward","Hampton")</f>
        <v>1</v>
      </c>
      <c r="J325" s="249">
        <f>GETPIVOTDATA("Net Dwellings",Pivots!$Q$402,"Ward","Hampton")</f>
        <v>3</v>
      </c>
      <c r="K325" s="249">
        <v>0</v>
      </c>
      <c r="L325" s="249">
        <f t="shared" si="42"/>
        <v>48</v>
      </c>
      <c r="M325" s="249">
        <v>0</v>
      </c>
      <c r="N325" s="3"/>
      <c r="O325" s="3"/>
      <c r="P325" s="1"/>
      <c r="Q325" s="1"/>
      <c r="R325" s="86"/>
      <c r="S325" s="4"/>
      <c r="T325" s="4"/>
      <c r="U325" s="4"/>
      <c r="V325" s="4"/>
      <c r="W325" s="4"/>
      <c r="X325" s="4"/>
      <c r="Y325" s="4"/>
      <c r="Z325" s="4"/>
      <c r="AA325" s="4"/>
      <c r="AB325" s="4"/>
      <c r="AC325" s="4"/>
      <c r="AD325" s="4"/>
    </row>
    <row r="326" spans="1:30" ht="12.75" customHeight="1" x14ac:dyDescent="0.2">
      <c r="A326" s="33"/>
      <c r="B326" s="350" t="s">
        <v>1309</v>
      </c>
      <c r="C326" s="350"/>
      <c r="D326" s="350"/>
      <c r="E326" s="249">
        <f>GETPIVOTDATA("Net Dwellings",Pivots!$B$402,"Ward","Hampton North")</f>
        <v>1</v>
      </c>
      <c r="F326" s="249">
        <f>GETPIVOTDATA("Net Dwellings",Pivots!$E$402,"Ward","Hampton North")</f>
        <v>0</v>
      </c>
      <c r="G326" s="249">
        <v>0</v>
      </c>
      <c r="H326" s="249">
        <v>0</v>
      </c>
      <c r="I326" s="249">
        <f>GETPIVOTDATA("Net Dwellings",Pivots!$N$402,"Ward","Hampton North")</f>
        <v>1</v>
      </c>
      <c r="J326" s="249">
        <v>0</v>
      </c>
      <c r="K326" s="249">
        <f>Pivots!H429</f>
        <v>20</v>
      </c>
      <c r="L326" s="249">
        <f t="shared" si="42"/>
        <v>22</v>
      </c>
      <c r="M326" s="249">
        <f>Pivots!H448</f>
        <v>10</v>
      </c>
      <c r="N326" s="3"/>
      <c r="O326" s="3"/>
      <c r="P326" s="1"/>
      <c r="Q326" s="1"/>
      <c r="R326" s="86"/>
      <c r="S326" s="4"/>
      <c r="T326" s="4"/>
      <c r="U326" s="4"/>
      <c r="V326" s="4"/>
      <c r="W326" s="4"/>
      <c r="X326" s="4"/>
      <c r="Y326" s="4"/>
      <c r="Z326" s="4"/>
      <c r="AA326" s="4"/>
      <c r="AB326" s="4"/>
      <c r="AC326" s="4"/>
      <c r="AD326" s="4"/>
    </row>
    <row r="327" spans="1:30" ht="12.75" customHeight="1" x14ac:dyDescent="0.2">
      <c r="A327" s="33"/>
      <c r="B327" s="350" t="s">
        <v>1311</v>
      </c>
      <c r="C327" s="350"/>
      <c r="D327" s="350"/>
      <c r="E327" s="249">
        <f>GETPIVOTDATA("Net Dwellings",Pivots!$B$402,"Ward","Hampton Wick")</f>
        <v>26</v>
      </c>
      <c r="F327" s="249">
        <f>GETPIVOTDATA("Net Dwellings",Pivots!$E$402,"Ward","Hampton Wick")</f>
        <v>4</v>
      </c>
      <c r="G327" s="249">
        <f>GETPIVOTDATA("Net Dwellings",Pivots!$H$402,"Ward","Hampton Wick")</f>
        <v>4</v>
      </c>
      <c r="H327" s="249">
        <f>GETPIVOTDATA("Net Dwellings",Pivots!$K$402,"Ward","Hampton Wick")</f>
        <v>1</v>
      </c>
      <c r="I327" s="249">
        <v>0</v>
      </c>
      <c r="J327" s="249">
        <f>GETPIVOTDATA("Net Dwellings",Pivots!$Q$402,"Ward","Hampton Wick")</f>
        <v>24</v>
      </c>
      <c r="K327" s="249">
        <v>0</v>
      </c>
      <c r="L327" s="249">
        <f t="shared" si="42"/>
        <v>59</v>
      </c>
      <c r="M327" s="249">
        <v>0</v>
      </c>
      <c r="N327" s="3"/>
      <c r="O327" s="3"/>
      <c r="P327" s="1"/>
      <c r="Q327" s="1"/>
      <c r="R327" s="86"/>
      <c r="S327" s="4"/>
      <c r="T327" s="4"/>
      <c r="U327" s="4"/>
      <c r="V327" s="4"/>
      <c r="W327" s="4"/>
      <c r="X327" s="4"/>
      <c r="Y327" s="4"/>
      <c r="Z327" s="4"/>
      <c r="AA327" s="4"/>
      <c r="AB327" s="4"/>
      <c r="AC327" s="4"/>
      <c r="AD327" s="4"/>
    </row>
    <row r="328" spans="1:30" ht="12.75" customHeight="1" x14ac:dyDescent="0.2">
      <c r="A328" s="33"/>
      <c r="B328" s="350" t="s">
        <v>1312</v>
      </c>
      <c r="C328" s="350"/>
      <c r="D328" s="350"/>
      <c r="E328" s="249">
        <f>GETPIVOTDATA("Net Dwellings",Pivots!$B$402,"Ward","Heathfield")</f>
        <v>4</v>
      </c>
      <c r="F328" s="249">
        <f>GETPIVOTDATA("Net Dwellings",Pivots!$E$402,"Ward","Heathfield")</f>
        <v>2</v>
      </c>
      <c r="G328" s="249">
        <f>GETPIVOTDATA("Net Dwellings",Pivots!$H$402,"Ward","Heathfield")</f>
        <v>2</v>
      </c>
      <c r="H328" s="249">
        <v>0</v>
      </c>
      <c r="I328" s="249">
        <v>0</v>
      </c>
      <c r="J328" s="249">
        <v>0</v>
      </c>
      <c r="K328" s="249">
        <v>0</v>
      </c>
      <c r="L328" s="249">
        <f t="shared" si="42"/>
        <v>8</v>
      </c>
      <c r="M328" s="249">
        <v>0</v>
      </c>
      <c r="N328" s="3"/>
      <c r="O328" s="3"/>
      <c r="P328" s="1"/>
      <c r="Q328" s="1"/>
      <c r="R328" s="86"/>
      <c r="S328" s="4"/>
      <c r="T328" s="4"/>
      <c r="U328" s="4"/>
      <c r="V328" s="4"/>
      <c r="W328" s="4"/>
      <c r="X328" s="4"/>
      <c r="Y328" s="4"/>
      <c r="Z328" s="4"/>
      <c r="AA328" s="4"/>
      <c r="AB328" s="4"/>
      <c r="AC328" s="4"/>
      <c r="AD328" s="4"/>
    </row>
    <row r="329" spans="1:30" ht="12.75" customHeight="1" x14ac:dyDescent="0.2">
      <c r="A329" s="33"/>
      <c r="B329" s="350" t="s">
        <v>1313</v>
      </c>
      <c r="C329" s="350"/>
      <c r="D329" s="350"/>
      <c r="E329" s="249">
        <f>GETPIVOTDATA("Net Dwellings",Pivots!$B$402,"Ward","Kew")</f>
        <v>40</v>
      </c>
      <c r="F329" s="249">
        <f>GETPIVOTDATA("Net Dwellings",Pivots!$E$402,"Ward","Kew")</f>
        <v>32</v>
      </c>
      <c r="G329" s="249">
        <f>GETPIVOTDATA("Net Dwellings",Pivots!$H$402,"Ward","Kew")</f>
        <v>1</v>
      </c>
      <c r="H329" s="249">
        <f>GETPIVOTDATA("Net Dwellings",Pivots!$K$402,"Ward","Kew")</f>
        <v>2</v>
      </c>
      <c r="I329" s="249">
        <v>0</v>
      </c>
      <c r="J329" s="249">
        <f>GETPIVOTDATA("Net Dwellings",Pivots!$Q$402,"Ward","Kew")</f>
        <v>7</v>
      </c>
      <c r="K329" s="249">
        <v>0</v>
      </c>
      <c r="L329" s="249">
        <f t="shared" si="42"/>
        <v>82</v>
      </c>
      <c r="M329" s="249">
        <f>Pivots!H449</f>
        <v>20</v>
      </c>
      <c r="N329" s="3"/>
      <c r="O329" s="3"/>
      <c r="P329" s="1"/>
      <c r="Q329" s="1"/>
      <c r="R329" s="86"/>
      <c r="S329" s="4"/>
      <c r="T329" s="4"/>
      <c r="U329" s="4"/>
      <c r="V329" s="4"/>
      <c r="W329" s="4"/>
      <c r="X329" s="4"/>
      <c r="Y329" s="4"/>
      <c r="Z329" s="4"/>
      <c r="AA329" s="4"/>
      <c r="AB329" s="4"/>
      <c r="AC329" s="4"/>
      <c r="AD329" s="4"/>
    </row>
    <row r="330" spans="1:30" ht="12.75" customHeight="1" x14ac:dyDescent="0.2">
      <c r="A330" s="33"/>
      <c r="B330" s="350" t="s">
        <v>1351</v>
      </c>
      <c r="C330" s="350"/>
      <c r="D330" s="350"/>
      <c r="E330" s="249">
        <f>GETPIVOTDATA("Net Dwellings",Pivots!$B$402,"Ward","Mortlake and Barnes Common")</f>
        <v>5</v>
      </c>
      <c r="F330" s="249">
        <f>GETPIVOTDATA("Net Dwellings",Pivots!$E$402,"Ward","Mortlake and Barnes Common")</f>
        <v>10</v>
      </c>
      <c r="G330" s="249">
        <f>GETPIVOTDATA("Net Dwellings",Pivots!$H$402,"Ward","Mortlake and Barnes Common")</f>
        <v>8</v>
      </c>
      <c r="H330" s="249">
        <f>GETPIVOTDATA("Net Dwellings",Pivots!$K$402,"Ward","Mortlake and Barnes Common")</f>
        <v>-1</v>
      </c>
      <c r="I330" s="249">
        <f>GETPIVOTDATA("Net Dwellings",Pivots!$N$402,"Ward","Mortlake and Barnes Common")</f>
        <v>9</v>
      </c>
      <c r="J330" s="249">
        <f>GETPIVOTDATA("Net Dwellings",Pivots!$Q$402,"Ward","Mortlake and Barnes Common")</f>
        <v>2</v>
      </c>
      <c r="K330" s="249">
        <f>Pivots!H430</f>
        <v>350</v>
      </c>
      <c r="L330" s="249">
        <f t="shared" si="42"/>
        <v>383</v>
      </c>
      <c r="M330" s="249">
        <f>Pivots!H450</f>
        <v>410</v>
      </c>
      <c r="N330" s="3"/>
      <c r="O330" s="3"/>
      <c r="P330" s="1"/>
      <c r="Q330" s="1"/>
      <c r="R330" s="86"/>
      <c r="S330" s="4"/>
      <c r="T330" s="4"/>
      <c r="U330" s="4"/>
      <c r="V330" s="4"/>
      <c r="W330" s="4"/>
      <c r="X330" s="4"/>
      <c r="Y330" s="4"/>
      <c r="Z330" s="4"/>
      <c r="AA330" s="4"/>
      <c r="AB330" s="4"/>
      <c r="AC330" s="4"/>
      <c r="AD330" s="4"/>
    </row>
    <row r="331" spans="1:30" ht="12.75" customHeight="1" x14ac:dyDescent="0.2">
      <c r="A331" s="33"/>
      <c r="B331" s="350" t="s">
        <v>1315</v>
      </c>
      <c r="C331" s="350"/>
      <c r="D331" s="350"/>
      <c r="E331" s="249">
        <v>0</v>
      </c>
      <c r="F331" s="249">
        <f>GETPIVOTDATA("Net Dwellings",Pivots!$E$402,"Ward","North Richmond")</f>
        <v>4</v>
      </c>
      <c r="G331" s="249">
        <f>GETPIVOTDATA("Net Dwellings",Pivots!$H$402,"Ward","North Richmond")</f>
        <v>0</v>
      </c>
      <c r="H331" s="249">
        <f>GETPIVOTDATA("Net Dwellings",Pivots!$K$402,"Ward","North Richmond")</f>
        <v>6</v>
      </c>
      <c r="I331" s="249">
        <v>0</v>
      </c>
      <c r="J331" s="249">
        <f>GETPIVOTDATA("Net Dwellings",Pivots!$Q$402,"Ward","North Richmond")</f>
        <v>21</v>
      </c>
      <c r="K331" s="249">
        <v>0</v>
      </c>
      <c r="L331" s="249">
        <f t="shared" si="42"/>
        <v>31</v>
      </c>
      <c r="M331" s="249">
        <f>Pivots!H451</f>
        <v>255</v>
      </c>
      <c r="N331" s="3"/>
      <c r="O331" s="3"/>
      <c r="P331" s="1"/>
      <c r="Q331" s="1"/>
      <c r="R331" s="86"/>
      <c r="S331" s="4"/>
      <c r="T331" s="4"/>
      <c r="U331" s="4"/>
      <c r="V331" s="4"/>
      <c r="W331" s="4"/>
      <c r="X331" s="4"/>
      <c r="Y331" s="4"/>
      <c r="Z331" s="4"/>
      <c r="AA331" s="4"/>
      <c r="AB331" s="4"/>
      <c r="AC331" s="4"/>
      <c r="AD331" s="4"/>
    </row>
    <row r="332" spans="1:30" ht="12.75" customHeight="1" x14ac:dyDescent="0.2">
      <c r="A332" s="33"/>
      <c r="B332" s="350" t="s">
        <v>1316</v>
      </c>
      <c r="C332" s="350"/>
      <c r="D332" s="350"/>
      <c r="E332" s="249">
        <f>GETPIVOTDATA("Net Dwellings",Pivots!$B$402,"Ward","South Richmond")</f>
        <v>13</v>
      </c>
      <c r="F332" s="249">
        <f>GETPIVOTDATA("Net Dwellings",Pivots!$E$402,"Ward","South Richmond")</f>
        <v>8</v>
      </c>
      <c r="G332" s="249">
        <f>GETPIVOTDATA("Net Dwellings",Pivots!$H$402,"Ward","South Richmond")</f>
        <v>7</v>
      </c>
      <c r="H332" s="249">
        <f>GETPIVOTDATA("Net Dwellings",Pivots!$K$402,"Ward","South Richmond")</f>
        <v>-1</v>
      </c>
      <c r="I332" s="249">
        <v>0</v>
      </c>
      <c r="J332" s="249">
        <f>GETPIVOTDATA("Net Dwellings",Pivots!$Q$402,"Ward","South Richmond")</f>
        <v>1</v>
      </c>
      <c r="K332" s="249">
        <f>Pivots!H431</f>
        <v>20</v>
      </c>
      <c r="L332" s="249">
        <f t="shared" si="42"/>
        <v>48</v>
      </c>
      <c r="M332" s="249">
        <f>Pivots!H452</f>
        <v>20</v>
      </c>
      <c r="N332" s="3"/>
      <c r="O332" s="3"/>
      <c r="P332" s="1"/>
      <c r="Q332" s="1"/>
      <c r="R332" s="86"/>
      <c r="S332" s="4"/>
      <c r="T332" s="4"/>
      <c r="U332" s="4"/>
      <c r="V332" s="4"/>
      <c r="W332" s="4"/>
      <c r="X332" s="4"/>
      <c r="Y332" s="4"/>
      <c r="Z332" s="4"/>
      <c r="AA332" s="4"/>
      <c r="AB332" s="4"/>
      <c r="AC332" s="4"/>
      <c r="AD332" s="4"/>
    </row>
    <row r="333" spans="1:30" ht="12.75" customHeight="1" x14ac:dyDescent="0.2">
      <c r="A333" s="33"/>
      <c r="B333" s="350" t="s">
        <v>1317</v>
      </c>
      <c r="C333" s="350"/>
      <c r="D333" s="350"/>
      <c r="E333" s="249">
        <f>GETPIVOTDATA("Net Dwellings",Pivots!$B$402,"Ward","South Twickenham")</f>
        <v>1</v>
      </c>
      <c r="F333" s="249">
        <f>GETPIVOTDATA("Net Dwellings",Pivots!$E$402,"Ward","South Twickenham")</f>
        <v>20</v>
      </c>
      <c r="G333" s="249">
        <f>GETPIVOTDATA("Net Dwellings",Pivots!$H$402,"Ward","South Twickenham")</f>
        <v>4</v>
      </c>
      <c r="H333" s="249">
        <v>0</v>
      </c>
      <c r="I333" s="249">
        <f>GETPIVOTDATA("Net Dwellings",Pivots!$N$402,"Ward","South Twickenham")</f>
        <v>15</v>
      </c>
      <c r="J333" s="249">
        <f>GETPIVOTDATA("Net Dwellings",Pivots!$Q$402,"Ward","South Twickenham")</f>
        <v>3</v>
      </c>
      <c r="K333" s="249">
        <v>0</v>
      </c>
      <c r="L333" s="249">
        <f t="shared" si="42"/>
        <v>43</v>
      </c>
      <c r="M333" s="249">
        <f>Pivots!H453</f>
        <v>20</v>
      </c>
      <c r="N333" s="3"/>
      <c r="O333" s="3"/>
      <c r="P333" s="1"/>
      <c r="Q333" s="1"/>
      <c r="R333" s="169"/>
      <c r="S333" s="4"/>
      <c r="T333" s="4"/>
      <c r="U333" s="4"/>
      <c r="V333" s="4"/>
      <c r="W333" s="4"/>
      <c r="X333" s="4"/>
      <c r="Y333" s="4"/>
      <c r="Z333" s="4"/>
      <c r="AA333" s="4"/>
      <c r="AB333" s="4"/>
      <c r="AC333" s="4"/>
      <c r="AD333" s="4"/>
    </row>
    <row r="334" spans="1:30" ht="12.75" customHeight="1" x14ac:dyDescent="0.2">
      <c r="A334" s="33"/>
      <c r="B334" s="350" t="s">
        <v>1352</v>
      </c>
      <c r="C334" s="350"/>
      <c r="D334" s="350"/>
      <c r="E334" s="249">
        <f>GETPIVOTDATA("Net Dwellings",Pivots!$B$402,"Ward","St. Margarets and North Twickenham")</f>
        <v>306</v>
      </c>
      <c r="F334" s="249">
        <f>GETPIVOTDATA("Net Dwellings",Pivots!$E$402,"Ward","St. Margarets and North Twickenham")</f>
        <v>1</v>
      </c>
      <c r="G334" s="249">
        <f>GETPIVOTDATA("Net Dwellings",Pivots!$H$402,"Ward","St. Margarets and North Twickenham")</f>
        <v>0</v>
      </c>
      <c r="H334" s="249">
        <f>GETPIVOTDATA("Net Dwellings",Pivots!$K$402,"Ward","St. Margarets and North Twickenham")</f>
        <v>1</v>
      </c>
      <c r="I334" s="249">
        <v>0</v>
      </c>
      <c r="J334" s="249">
        <f>GETPIVOTDATA("Net Dwellings",Pivots!$Q$402,"Ward","St. Margarets and North Twickenham")</f>
        <v>1</v>
      </c>
      <c r="K334" s="249">
        <v>0</v>
      </c>
      <c r="L334" s="249">
        <f t="shared" si="42"/>
        <v>309</v>
      </c>
      <c r="M334" s="249">
        <v>0</v>
      </c>
      <c r="N334" s="3"/>
      <c r="O334" s="3"/>
      <c r="P334" s="1"/>
      <c r="Q334" s="1"/>
      <c r="R334" s="169"/>
      <c r="S334" s="33"/>
      <c r="T334" s="33"/>
      <c r="U334" s="33"/>
      <c r="V334" s="33"/>
      <c r="W334" s="33"/>
      <c r="X334" s="33"/>
      <c r="Y334" s="33"/>
      <c r="Z334" s="33"/>
      <c r="AA334" s="33"/>
      <c r="AB334" s="33"/>
      <c r="AC334" s="33"/>
      <c r="AD334" s="33"/>
    </row>
    <row r="335" spans="1:30" ht="12.75" customHeight="1" x14ac:dyDescent="0.2">
      <c r="A335" s="33"/>
      <c r="B335" s="350" t="s">
        <v>1296</v>
      </c>
      <c r="C335" s="350"/>
      <c r="D335" s="350"/>
      <c r="E335" s="249">
        <f>GETPIVOTDATA("Net Dwellings",Pivots!$B$402,"Ward","Teddington")</f>
        <v>241</v>
      </c>
      <c r="F335" s="249">
        <f>GETPIVOTDATA("Net Dwellings",Pivots!$E$402,"Ward","Teddington")</f>
        <v>24</v>
      </c>
      <c r="G335" s="249">
        <f>GETPIVOTDATA("Net Dwellings",Pivots!$H$402,"Ward","Teddington")</f>
        <v>6</v>
      </c>
      <c r="H335" s="249">
        <f>GETPIVOTDATA("Net Dwellings",Pivots!$K$402,"Ward","Teddington")</f>
        <v>6</v>
      </c>
      <c r="I335" s="249">
        <v>0</v>
      </c>
      <c r="J335" s="249">
        <f>GETPIVOTDATA("Net Dwellings",Pivots!$Q$402,"Ward","Teddington")</f>
        <v>10</v>
      </c>
      <c r="K335" s="249">
        <v>0</v>
      </c>
      <c r="L335" s="249">
        <f t="shared" si="42"/>
        <v>287</v>
      </c>
      <c r="M335" s="249">
        <f>Pivots!H454</f>
        <v>30</v>
      </c>
      <c r="N335" s="3"/>
      <c r="O335" s="3"/>
      <c r="P335" s="1"/>
      <c r="Q335" s="1"/>
      <c r="R335" s="169"/>
      <c r="S335" s="33"/>
      <c r="T335" s="33"/>
      <c r="U335" s="33"/>
      <c r="V335" s="33"/>
      <c r="W335" s="33"/>
      <c r="X335" s="33"/>
      <c r="Y335" s="33"/>
      <c r="Z335" s="33"/>
      <c r="AA335" s="33"/>
      <c r="AB335" s="33"/>
      <c r="AC335" s="33"/>
      <c r="AD335" s="33"/>
    </row>
    <row r="336" spans="1:30" ht="12.75" customHeight="1" x14ac:dyDescent="0.2">
      <c r="A336" s="33"/>
      <c r="B336" s="350" t="s">
        <v>1319</v>
      </c>
      <c r="C336" s="350"/>
      <c r="D336" s="350"/>
      <c r="E336" s="249">
        <f>GETPIVOTDATA("Net Dwellings",Pivots!$B$402,"Ward","Twickenham Riverside")</f>
        <v>8</v>
      </c>
      <c r="F336" s="249">
        <f>GETPIVOTDATA("Net Dwellings",Pivots!$E$402,"Ward","Twickenham Riverside")</f>
        <v>2</v>
      </c>
      <c r="G336" s="249">
        <f>GETPIVOTDATA("Net Dwellings",Pivots!$H$402,"Ward","Twickenham Riverside")</f>
        <v>45</v>
      </c>
      <c r="H336" s="249">
        <f>GETPIVOTDATA("Net Dwellings",Pivots!$K$402,"Ward","Twickenham Riverside")</f>
        <v>4</v>
      </c>
      <c r="I336" s="249">
        <v>0</v>
      </c>
      <c r="J336" s="249">
        <f>GETPIVOTDATA("Net Dwellings",Pivots!$Q$402,"Ward","Twickenham Riverside")</f>
        <v>13</v>
      </c>
      <c r="K336" s="249">
        <v>0</v>
      </c>
      <c r="L336" s="249">
        <f t="shared" si="42"/>
        <v>72</v>
      </c>
      <c r="M336" s="249">
        <f>Pivots!H455</f>
        <v>70</v>
      </c>
      <c r="N336" s="3"/>
      <c r="O336" s="3"/>
      <c r="P336" s="1"/>
      <c r="Q336" s="1"/>
      <c r="R336" s="169"/>
      <c r="S336" s="33"/>
      <c r="T336" s="33"/>
      <c r="U336" s="33"/>
      <c r="V336" s="33"/>
      <c r="W336" s="33"/>
      <c r="X336" s="33"/>
      <c r="Y336" s="33"/>
      <c r="Z336" s="33"/>
      <c r="AA336" s="33"/>
      <c r="AB336" s="33"/>
      <c r="AC336" s="33"/>
      <c r="AD336" s="33"/>
    </row>
    <row r="337" spans="1:30" ht="12.75" customHeight="1" x14ac:dyDescent="0.2">
      <c r="A337" s="33"/>
      <c r="B337" s="350" t="s">
        <v>1320</v>
      </c>
      <c r="C337" s="350"/>
      <c r="D337" s="350"/>
      <c r="E337" s="249">
        <f>GETPIVOTDATA("Net Dwellings",Pivots!$B$402,"Ward","West Twickenham")</f>
        <v>9</v>
      </c>
      <c r="F337" s="249">
        <f>GETPIVOTDATA("Net Dwellings",Pivots!$E$402,"Ward","West Twickenham")</f>
        <v>2</v>
      </c>
      <c r="G337" s="249">
        <f>GETPIVOTDATA("Net Dwellings",Pivots!$H$402,"Ward","West Twickenham")</f>
        <v>2</v>
      </c>
      <c r="H337" s="249">
        <f>GETPIVOTDATA("Net Dwellings",Pivots!$K$402,"Ward","West Twickenham")</f>
        <v>2</v>
      </c>
      <c r="I337" s="249">
        <v>0</v>
      </c>
      <c r="J337" s="249">
        <v>0</v>
      </c>
      <c r="K337" s="249">
        <v>0</v>
      </c>
      <c r="L337" s="249">
        <f t="shared" si="42"/>
        <v>15</v>
      </c>
      <c r="M337" s="249">
        <v>0</v>
      </c>
      <c r="N337" s="3"/>
      <c r="O337" s="3"/>
      <c r="P337" s="1"/>
      <c r="Q337" s="1"/>
      <c r="R337" s="169"/>
      <c r="S337" s="33"/>
      <c r="T337" s="33"/>
      <c r="U337" s="33"/>
      <c r="V337" s="33"/>
      <c r="W337" s="33"/>
      <c r="X337" s="33"/>
      <c r="Y337" s="33"/>
      <c r="Z337" s="33"/>
      <c r="AA337" s="33"/>
      <c r="AB337" s="33"/>
      <c r="AC337" s="33"/>
      <c r="AD337" s="33"/>
    </row>
    <row r="338" spans="1:30" ht="12.75" customHeight="1" x14ac:dyDescent="0.2">
      <c r="A338" s="33"/>
      <c r="B338" s="350" t="s">
        <v>1299</v>
      </c>
      <c r="C338" s="350"/>
      <c r="D338" s="350"/>
      <c r="E338" s="249">
        <f>GETPIVOTDATA("Net Dwellings",Pivots!$B$402,"Ward","Whitton")</f>
        <v>6</v>
      </c>
      <c r="F338" s="249">
        <f>GETPIVOTDATA("Net Dwellings",Pivots!$E$402,"Ward","Whitton")</f>
        <v>3</v>
      </c>
      <c r="G338" s="249">
        <v>0</v>
      </c>
      <c r="H338" s="249">
        <v>0</v>
      </c>
      <c r="I338" s="249">
        <v>0</v>
      </c>
      <c r="J338" s="249">
        <f>GETPIVOTDATA("Net Dwellings",Pivots!$Q$402,"Ward","Whitton")</f>
        <v>5</v>
      </c>
      <c r="K338" s="249">
        <v>0</v>
      </c>
      <c r="L338" s="249">
        <f t="shared" si="42"/>
        <v>14</v>
      </c>
      <c r="M338" s="249">
        <f>Pivots!H456</f>
        <v>50</v>
      </c>
      <c r="N338" s="3"/>
      <c r="O338" s="3"/>
      <c r="P338" s="1"/>
      <c r="Q338" s="1"/>
      <c r="R338" s="169"/>
      <c r="S338" s="33"/>
      <c r="T338" s="33"/>
      <c r="U338" s="33"/>
      <c r="V338" s="33"/>
      <c r="W338" s="33"/>
      <c r="X338" s="33"/>
      <c r="Y338" s="33"/>
      <c r="Z338" s="33"/>
      <c r="AA338" s="33"/>
      <c r="AB338" s="33"/>
      <c r="AC338" s="33"/>
      <c r="AD338" s="33"/>
    </row>
    <row r="339" spans="1:30" ht="15" customHeight="1" x14ac:dyDescent="0.2">
      <c r="A339" s="33"/>
      <c r="B339" s="351" t="s">
        <v>1176</v>
      </c>
      <c r="C339" s="351"/>
      <c r="D339" s="351"/>
      <c r="E339" s="190">
        <f>SUM(E321:E338)</f>
        <v>711</v>
      </c>
      <c r="F339" s="190">
        <f>SUM(F321:F338)</f>
        <v>197</v>
      </c>
      <c r="G339" s="190">
        <f>SUM(G321:G338)</f>
        <v>176</v>
      </c>
      <c r="H339" s="190">
        <f t="shared" ref="H339:K339" si="43">SUM(H321:H338)</f>
        <v>24</v>
      </c>
      <c r="I339" s="190">
        <f t="shared" si="43"/>
        <v>71</v>
      </c>
      <c r="J339" s="190">
        <f t="shared" si="43"/>
        <v>130</v>
      </c>
      <c r="K339" s="190">
        <f t="shared" si="43"/>
        <v>440</v>
      </c>
      <c r="L339" s="190">
        <f>SUM(L321:L338)</f>
        <v>1749</v>
      </c>
      <c r="M339" s="190">
        <f>SUM(M321:M338)</f>
        <v>1035</v>
      </c>
      <c r="N339" s="3"/>
      <c r="O339" s="3"/>
      <c r="P339" s="1"/>
      <c r="Q339" s="1"/>
      <c r="R339" s="169"/>
      <c r="S339" s="33"/>
      <c r="T339" s="33"/>
      <c r="U339" s="33"/>
      <c r="V339" s="33"/>
      <c r="W339" s="33"/>
      <c r="X339" s="33"/>
      <c r="Y339" s="33"/>
      <c r="Z339" s="33"/>
      <c r="AA339" s="33"/>
      <c r="AB339" s="33"/>
      <c r="AC339" s="33"/>
      <c r="AD339" s="33"/>
    </row>
    <row r="340" spans="1:30" x14ac:dyDescent="0.2">
      <c r="A340" s="33"/>
      <c r="B340" s="126"/>
      <c r="C340" s="91"/>
      <c r="D340" s="91"/>
      <c r="E340" s="91"/>
      <c r="F340" s="91"/>
      <c r="G340" s="91"/>
      <c r="H340" s="91"/>
      <c r="I340" s="91"/>
      <c r="J340" s="91"/>
      <c r="K340" s="91"/>
      <c r="L340" s="91"/>
      <c r="M340" s="11"/>
      <c r="N340" s="11"/>
      <c r="O340" s="11"/>
      <c r="P340" s="3"/>
      <c r="Q340" s="1"/>
      <c r="R340" s="169"/>
      <c r="S340" s="33"/>
      <c r="T340" s="33"/>
      <c r="U340" s="33"/>
      <c r="V340" s="33"/>
      <c r="W340" s="33"/>
      <c r="X340" s="33"/>
      <c r="Y340" s="33"/>
      <c r="Z340" s="33"/>
      <c r="AA340" s="33"/>
      <c r="AB340" s="33"/>
      <c r="AC340" s="33"/>
      <c r="AD340" s="33"/>
    </row>
    <row r="341" spans="1:30" x14ac:dyDescent="0.2">
      <c r="A341" s="33"/>
      <c r="B341" s="191"/>
      <c r="C341" s="192"/>
      <c r="D341" s="192"/>
      <c r="E341" s="192"/>
      <c r="F341" s="192"/>
      <c r="G341" s="192"/>
      <c r="H341" s="192"/>
      <c r="I341" s="192"/>
      <c r="J341" s="11"/>
      <c r="K341" s="11"/>
      <c r="L341" s="11"/>
      <c r="M341" s="11"/>
      <c r="N341" s="11"/>
      <c r="O341" s="11"/>
      <c r="P341" s="3"/>
      <c r="Q341" s="1"/>
      <c r="R341" s="169"/>
      <c r="S341" s="33"/>
      <c r="T341" s="33"/>
      <c r="U341" s="33"/>
      <c r="V341" s="33"/>
      <c r="W341" s="33"/>
      <c r="X341" s="33"/>
      <c r="Y341" s="33"/>
      <c r="Z341" s="33"/>
      <c r="AA341" s="33"/>
      <c r="AB341" s="33"/>
      <c r="AC341" s="33"/>
      <c r="AD341" s="33"/>
    </row>
    <row r="342" spans="1:30" x14ac:dyDescent="0.2">
      <c r="A342" s="33"/>
      <c r="B342" s="191"/>
      <c r="C342" s="192"/>
      <c r="D342" s="192"/>
      <c r="E342" s="192"/>
      <c r="F342" s="192"/>
      <c r="G342" s="192"/>
      <c r="H342" s="192"/>
      <c r="I342" s="192"/>
      <c r="J342" s="11"/>
      <c r="K342" s="11"/>
      <c r="L342" s="11"/>
      <c r="M342" s="11"/>
      <c r="N342" s="11"/>
      <c r="O342" s="11"/>
      <c r="P342" s="3"/>
      <c r="Q342" s="1"/>
      <c r="R342" s="169"/>
      <c r="S342" s="33"/>
      <c r="T342" s="33"/>
      <c r="U342" s="33"/>
      <c r="V342" s="33"/>
      <c r="W342" s="33"/>
      <c r="X342" s="33"/>
      <c r="Y342" s="33"/>
      <c r="Z342" s="33"/>
      <c r="AA342" s="33"/>
      <c r="AB342" s="33"/>
      <c r="AC342" s="33"/>
      <c r="AD342" s="33"/>
    </row>
    <row r="343" spans="1:30" x14ac:dyDescent="0.2">
      <c r="A343" s="33"/>
      <c r="B343" s="191"/>
      <c r="C343" s="183"/>
      <c r="D343" s="183"/>
      <c r="E343" s="183"/>
      <c r="F343" s="183"/>
      <c r="G343" s="183"/>
      <c r="H343" s="183"/>
      <c r="I343" s="183"/>
      <c r="J343" s="3"/>
      <c r="K343" s="3"/>
      <c r="L343" s="3"/>
      <c r="M343" s="3"/>
      <c r="N343" s="3"/>
      <c r="O343" s="3"/>
      <c r="P343" s="3"/>
      <c r="Q343" s="1"/>
      <c r="R343" s="169"/>
      <c r="S343" s="33"/>
      <c r="T343" s="33"/>
      <c r="U343" s="33"/>
      <c r="V343" s="33"/>
      <c r="W343" s="33"/>
      <c r="X343" s="33"/>
      <c r="Y343" s="33"/>
      <c r="Z343" s="33"/>
      <c r="AA343" s="33"/>
      <c r="AB343" s="33"/>
      <c r="AC343" s="33"/>
      <c r="AD343" s="33"/>
    </row>
    <row r="344" spans="1:30" x14ac:dyDescent="0.2">
      <c r="A344" s="33"/>
      <c r="B344" s="191"/>
      <c r="C344" s="183"/>
      <c r="D344" s="183"/>
      <c r="E344" s="183"/>
      <c r="F344" s="183"/>
      <c r="G344" s="183"/>
      <c r="H344" s="183"/>
      <c r="I344" s="183"/>
      <c r="J344" s="3"/>
      <c r="K344" s="3"/>
      <c r="L344" s="3"/>
      <c r="M344" s="3"/>
      <c r="N344" s="3"/>
      <c r="O344" s="3"/>
      <c r="P344" s="3"/>
      <c r="Q344" s="1"/>
      <c r="R344" s="169"/>
      <c r="S344" s="33"/>
      <c r="T344" s="33"/>
      <c r="U344" s="33"/>
      <c r="V344" s="33"/>
      <c r="W344" s="33"/>
      <c r="X344" s="33"/>
      <c r="Y344" s="33"/>
      <c r="Z344" s="33"/>
      <c r="AA344" s="33"/>
      <c r="AB344" s="33"/>
      <c r="AC344" s="33"/>
      <c r="AD344" s="33"/>
    </row>
    <row r="345" spans="1:30" x14ac:dyDescent="0.2">
      <c r="A345" s="33"/>
      <c r="B345" s="191"/>
      <c r="C345" s="183"/>
      <c r="D345" s="183"/>
      <c r="E345" s="183"/>
      <c r="F345" s="183"/>
      <c r="G345" s="183"/>
      <c r="H345" s="183"/>
      <c r="I345" s="183"/>
      <c r="J345" s="3"/>
      <c r="K345" s="3"/>
      <c r="L345" s="3"/>
      <c r="M345" s="3"/>
      <c r="N345" s="3"/>
      <c r="O345" s="3"/>
      <c r="P345" s="3"/>
      <c r="Q345" s="1"/>
      <c r="R345" s="169"/>
      <c r="S345" s="33"/>
      <c r="T345" s="33"/>
      <c r="U345" s="33"/>
      <c r="V345" s="33"/>
      <c r="W345" s="33"/>
      <c r="X345" s="33"/>
      <c r="Y345" s="33"/>
      <c r="Z345" s="33"/>
      <c r="AA345" s="33"/>
      <c r="AB345" s="33"/>
      <c r="AC345" s="33"/>
      <c r="AD345" s="33"/>
    </row>
    <row r="346" spans="1:30" x14ac:dyDescent="0.2">
      <c r="A346" s="33"/>
      <c r="B346" s="191"/>
      <c r="C346" s="183"/>
      <c r="D346" s="183"/>
      <c r="E346" s="183"/>
      <c r="F346" s="183"/>
      <c r="G346" s="183"/>
      <c r="H346" s="183"/>
      <c r="I346" s="183"/>
      <c r="J346" s="3"/>
      <c r="K346" s="3"/>
      <c r="L346" s="3"/>
      <c r="M346" s="3"/>
      <c r="N346" s="3"/>
      <c r="O346" s="3"/>
      <c r="P346" s="3"/>
      <c r="Q346" s="1"/>
      <c r="R346" s="169"/>
      <c r="S346" s="33"/>
      <c r="T346" s="33"/>
      <c r="U346" s="33"/>
      <c r="V346" s="33"/>
      <c r="W346" s="33"/>
      <c r="X346" s="33"/>
      <c r="Y346" s="33"/>
      <c r="Z346" s="33"/>
      <c r="AA346" s="33"/>
      <c r="AB346" s="33"/>
      <c r="AC346" s="33"/>
      <c r="AD346" s="33"/>
    </row>
    <row r="347" spans="1:30" x14ac:dyDescent="0.2">
      <c r="A347" s="33"/>
      <c r="B347" s="193"/>
      <c r="C347" s="121"/>
      <c r="D347" s="121"/>
      <c r="E347" s="121"/>
      <c r="F347" s="121"/>
      <c r="G347" s="121"/>
      <c r="H347" s="121"/>
      <c r="I347" s="121"/>
      <c r="J347" s="121"/>
      <c r="K347" s="121"/>
      <c r="L347" s="121"/>
      <c r="M347" s="121"/>
      <c r="N347" s="121"/>
      <c r="O347" s="121"/>
      <c r="P347" s="121"/>
      <c r="Q347" s="121"/>
      <c r="R347" s="194"/>
      <c r="S347" s="33"/>
      <c r="T347" s="33"/>
      <c r="U347" s="33"/>
      <c r="V347" s="33"/>
      <c r="W347" s="33"/>
      <c r="X347" s="33"/>
      <c r="Y347" s="33"/>
      <c r="Z347" s="33"/>
      <c r="AA347" s="33"/>
      <c r="AB347" s="33"/>
      <c r="AC347" s="33"/>
      <c r="AD347" s="33"/>
    </row>
    <row r="348" spans="1:30" x14ac:dyDescent="0.2">
      <c r="A348" s="33"/>
      <c r="B348" s="195" t="s">
        <v>1614</v>
      </c>
      <c r="C348" s="196"/>
      <c r="D348" s="196"/>
      <c r="E348" s="196"/>
      <c r="F348" s="196"/>
      <c r="G348" s="196"/>
      <c r="H348" s="196"/>
      <c r="I348" s="196"/>
      <c r="J348" s="196"/>
      <c r="K348" s="196"/>
      <c r="L348" s="196"/>
      <c r="M348" s="196"/>
      <c r="N348" s="196"/>
      <c r="O348" s="196"/>
      <c r="P348" s="196"/>
      <c r="Q348" s="196"/>
      <c r="R348" s="197"/>
      <c r="S348" s="33"/>
      <c r="T348" s="33"/>
      <c r="U348" s="33"/>
      <c r="V348" s="33"/>
      <c r="W348" s="33"/>
      <c r="X348" s="33"/>
      <c r="Y348" s="33"/>
      <c r="Z348" s="33"/>
      <c r="AA348" s="33"/>
      <c r="AB348" s="33"/>
      <c r="AC348" s="33"/>
      <c r="AD348" s="33"/>
    </row>
    <row r="349" spans="1:30" x14ac:dyDescent="0.2">
      <c r="A349" s="33"/>
      <c r="B349" s="4"/>
      <c r="C349" s="4"/>
      <c r="D349" s="4"/>
      <c r="E349" s="4"/>
      <c r="F349" s="4"/>
      <c r="G349" s="4"/>
      <c r="H349" s="4"/>
      <c r="I349" s="4"/>
      <c r="J349" s="4"/>
      <c r="K349" s="4"/>
      <c r="L349" s="4"/>
      <c r="M349" s="4"/>
      <c r="N349" s="4"/>
      <c r="O349" s="4"/>
      <c r="P349" s="4"/>
      <c r="Q349" s="4"/>
      <c r="R349" s="33"/>
      <c r="S349" s="33"/>
      <c r="T349" s="33"/>
      <c r="U349" s="33"/>
      <c r="V349" s="33"/>
      <c r="W349" s="33"/>
      <c r="X349" s="33"/>
      <c r="Y349" s="33"/>
      <c r="Z349" s="33"/>
      <c r="AA349" s="33"/>
      <c r="AB349" s="33"/>
      <c r="AC349" s="33"/>
      <c r="AD349" s="33"/>
    </row>
    <row r="350" spans="1:30" x14ac:dyDescent="0.2">
      <c r="A350" s="33"/>
      <c r="B350" s="4"/>
      <c r="C350" s="4"/>
      <c r="D350" s="4"/>
      <c r="E350" s="4"/>
      <c r="F350" s="4"/>
      <c r="G350" s="4"/>
      <c r="H350" s="4"/>
      <c r="I350" s="4"/>
      <c r="J350" s="4"/>
      <c r="K350" s="4"/>
      <c r="L350" s="4"/>
      <c r="M350" s="4"/>
      <c r="N350" s="4"/>
      <c r="O350" s="4"/>
      <c r="P350" s="4"/>
      <c r="Q350" s="4"/>
      <c r="R350" s="33"/>
      <c r="S350" s="33"/>
      <c r="T350" s="33"/>
      <c r="U350" s="33"/>
      <c r="V350" s="33"/>
      <c r="W350" s="33"/>
      <c r="X350" s="33"/>
      <c r="Y350" s="33"/>
      <c r="Z350" s="33"/>
      <c r="AA350" s="33"/>
      <c r="AB350" s="33"/>
      <c r="AC350" s="33"/>
      <c r="AD350" s="33"/>
    </row>
    <row r="351" spans="1:30" x14ac:dyDescent="0.2">
      <c r="A351" s="33"/>
      <c r="B351" s="4"/>
      <c r="C351" s="4"/>
      <c r="D351" s="4"/>
      <c r="E351" s="4"/>
      <c r="F351" s="4"/>
      <c r="G351" s="4"/>
      <c r="H351" s="4"/>
      <c r="I351" s="4"/>
      <c r="J351" s="4"/>
      <c r="K351" s="4"/>
      <c r="L351" s="4"/>
      <c r="M351" s="4"/>
      <c r="N351" s="4"/>
      <c r="O351" s="4"/>
      <c r="P351" s="4"/>
      <c r="Q351" s="4"/>
      <c r="R351" s="33"/>
      <c r="S351" s="33"/>
      <c r="T351" s="33"/>
      <c r="U351" s="33"/>
      <c r="V351" s="33"/>
      <c r="W351" s="33"/>
      <c r="X351" s="33"/>
      <c r="Y351" s="33"/>
      <c r="Z351" s="33"/>
      <c r="AA351" s="33"/>
      <c r="AB351" s="33"/>
      <c r="AC351" s="33"/>
      <c r="AD351" s="33"/>
    </row>
    <row r="352" spans="1:30" x14ac:dyDescent="0.2">
      <c r="A352" s="33"/>
      <c r="B352" s="4"/>
      <c r="C352" s="4"/>
      <c r="D352" s="4"/>
      <c r="E352" s="4"/>
      <c r="F352" s="4"/>
      <c r="G352" s="4"/>
      <c r="H352" s="4"/>
      <c r="I352" s="4"/>
      <c r="J352" s="4"/>
      <c r="K352" s="4"/>
      <c r="L352" s="4"/>
      <c r="M352" s="4"/>
      <c r="N352" s="4"/>
      <c r="O352" s="4"/>
      <c r="P352" s="4"/>
      <c r="Q352" s="4"/>
      <c r="R352" s="33"/>
      <c r="S352" s="33"/>
      <c r="T352" s="33"/>
      <c r="U352" s="33"/>
      <c r="V352" s="33"/>
      <c r="W352" s="33"/>
      <c r="X352" s="33"/>
      <c r="Y352" s="33"/>
      <c r="Z352" s="33"/>
      <c r="AA352" s="33"/>
      <c r="AB352" s="33"/>
      <c r="AC352" s="33"/>
      <c r="AD352" s="33"/>
    </row>
    <row r="353" spans="1:30" x14ac:dyDescent="0.2">
      <c r="A353" s="33"/>
      <c r="B353" s="4"/>
      <c r="C353" s="4"/>
      <c r="D353" s="4"/>
      <c r="E353" s="4"/>
      <c r="F353" s="4"/>
      <c r="G353" s="4"/>
      <c r="H353" s="4"/>
      <c r="I353" s="4"/>
      <c r="J353" s="4"/>
      <c r="K353" s="4"/>
      <c r="L353" s="4"/>
      <c r="M353" s="4"/>
      <c r="N353" s="4"/>
      <c r="O353" s="4"/>
      <c r="P353" s="4"/>
      <c r="Q353" s="4"/>
      <c r="R353" s="33"/>
      <c r="S353" s="33"/>
      <c r="T353" s="33"/>
      <c r="U353" s="33"/>
      <c r="V353" s="33"/>
      <c r="W353" s="33"/>
      <c r="X353" s="33"/>
      <c r="Y353" s="33"/>
      <c r="Z353" s="33"/>
      <c r="AA353" s="33"/>
      <c r="AB353" s="33"/>
      <c r="AC353" s="33"/>
      <c r="AD353" s="33"/>
    </row>
    <row r="354" spans="1:30" x14ac:dyDescent="0.2">
      <c r="A354" s="33"/>
      <c r="B354" s="4"/>
      <c r="C354" s="4"/>
      <c r="D354" s="4"/>
      <c r="E354" s="4"/>
      <c r="F354" s="4"/>
      <c r="G354" s="4"/>
      <c r="H354" s="4"/>
      <c r="I354" s="4"/>
      <c r="J354" s="4"/>
      <c r="K354" s="4"/>
      <c r="L354" s="4"/>
      <c r="M354" s="4"/>
      <c r="N354" s="4"/>
      <c r="O354" s="4"/>
      <c r="P354" s="4"/>
      <c r="Q354" s="4"/>
      <c r="R354" s="33"/>
      <c r="S354" s="33"/>
      <c r="T354" s="33"/>
      <c r="U354" s="33"/>
      <c r="V354" s="33"/>
      <c r="W354" s="33"/>
      <c r="X354" s="33"/>
      <c r="Y354" s="33"/>
      <c r="Z354" s="33"/>
      <c r="AA354" s="33"/>
      <c r="AB354" s="33"/>
      <c r="AC354" s="33"/>
      <c r="AD354" s="33"/>
    </row>
    <row r="355" spans="1:30" x14ac:dyDescent="0.2">
      <c r="A355" s="33"/>
      <c r="B355" s="4"/>
      <c r="C355" s="4"/>
      <c r="D355" s="4"/>
      <c r="E355" s="4"/>
      <c r="F355" s="4"/>
      <c r="G355" s="4"/>
      <c r="H355" s="4"/>
      <c r="I355" s="4"/>
      <c r="J355" s="4"/>
      <c r="K355" s="4"/>
      <c r="L355" s="4"/>
      <c r="M355" s="4"/>
      <c r="N355" s="4"/>
      <c r="O355" s="4"/>
      <c r="P355" s="4"/>
      <c r="Q355" s="4"/>
      <c r="R355" s="33"/>
      <c r="S355" s="33"/>
      <c r="T355" s="33"/>
      <c r="U355" s="33"/>
      <c r="V355" s="33"/>
      <c r="W355" s="33"/>
      <c r="X355" s="33"/>
      <c r="Y355" s="33"/>
      <c r="Z355" s="33"/>
      <c r="AA355" s="33"/>
      <c r="AB355" s="33"/>
      <c r="AC355" s="33"/>
      <c r="AD355" s="33"/>
    </row>
    <row r="356" spans="1:30" x14ac:dyDescent="0.2">
      <c r="A356" s="33"/>
      <c r="B356" s="4"/>
      <c r="C356" s="4"/>
      <c r="D356" s="4"/>
      <c r="E356" s="4"/>
      <c r="F356" s="4"/>
      <c r="G356" s="4"/>
      <c r="H356" s="4"/>
      <c r="I356" s="4"/>
      <c r="J356" s="4"/>
      <c r="K356" s="4"/>
      <c r="L356" s="4"/>
      <c r="M356" s="4"/>
      <c r="N356" s="4"/>
      <c r="O356" s="4"/>
      <c r="P356" s="4"/>
      <c r="Q356" s="4"/>
      <c r="R356" s="33"/>
      <c r="S356" s="33"/>
      <c r="T356" s="33"/>
      <c r="U356" s="33"/>
      <c r="V356" s="33"/>
      <c r="W356" s="33"/>
      <c r="X356" s="33"/>
      <c r="Y356" s="33"/>
      <c r="Z356" s="33"/>
      <c r="AA356" s="33"/>
      <c r="AB356" s="33"/>
      <c r="AC356" s="33"/>
      <c r="AD356" s="33"/>
    </row>
    <row r="357" spans="1:30" x14ac:dyDescent="0.2">
      <c r="A357" s="33"/>
      <c r="B357" s="4"/>
      <c r="C357" s="4"/>
      <c r="D357" s="4"/>
      <c r="E357" s="4"/>
      <c r="F357" s="4"/>
      <c r="G357" s="4"/>
      <c r="H357" s="4"/>
      <c r="I357" s="4"/>
      <c r="J357" s="4"/>
      <c r="K357" s="4"/>
      <c r="L357" s="4"/>
      <c r="M357" s="4"/>
      <c r="N357" s="4"/>
      <c r="O357" s="4"/>
      <c r="P357" s="4"/>
      <c r="Q357" s="4"/>
      <c r="R357" s="33"/>
      <c r="S357" s="33"/>
      <c r="T357" s="33"/>
      <c r="U357" s="33"/>
      <c r="V357" s="33"/>
      <c r="W357" s="33"/>
      <c r="X357" s="33"/>
      <c r="Y357" s="33"/>
      <c r="Z357" s="33"/>
      <c r="AA357" s="33"/>
      <c r="AB357" s="33"/>
      <c r="AC357" s="33"/>
      <c r="AD357" s="33"/>
    </row>
    <row r="358" spans="1:30" x14ac:dyDescent="0.2">
      <c r="A358" s="33"/>
      <c r="B358" s="4"/>
      <c r="C358" s="4"/>
      <c r="D358" s="4"/>
      <c r="E358" s="4"/>
      <c r="F358" s="4"/>
      <c r="G358" s="4"/>
      <c r="H358" s="4"/>
      <c r="I358" s="4"/>
      <c r="J358" s="4"/>
      <c r="K358" s="4"/>
      <c r="L358" s="4"/>
      <c r="M358" s="4"/>
      <c r="N358" s="4"/>
      <c r="O358" s="4"/>
      <c r="P358" s="4"/>
      <c r="Q358" s="4"/>
      <c r="R358" s="33"/>
      <c r="S358" s="33"/>
      <c r="T358" s="33"/>
      <c r="U358" s="33"/>
      <c r="V358" s="33"/>
      <c r="W358" s="33"/>
      <c r="X358" s="33"/>
      <c r="Y358" s="33"/>
      <c r="Z358" s="33"/>
      <c r="AA358" s="33"/>
      <c r="AB358" s="33"/>
      <c r="AC358" s="33"/>
      <c r="AD358" s="33"/>
    </row>
    <row r="359" spans="1:30" x14ac:dyDescent="0.2">
      <c r="A359" s="33"/>
      <c r="B359" s="4"/>
      <c r="C359" s="4"/>
      <c r="D359" s="4"/>
      <c r="E359" s="4"/>
      <c r="F359" s="4"/>
      <c r="G359" s="4"/>
      <c r="H359" s="4"/>
      <c r="I359" s="4"/>
      <c r="J359" s="4"/>
      <c r="K359" s="4"/>
      <c r="L359" s="4"/>
      <c r="M359" s="4"/>
      <c r="N359" s="4"/>
      <c r="O359" s="4"/>
      <c r="P359" s="4"/>
      <c r="Q359" s="4"/>
      <c r="R359" s="33"/>
      <c r="S359" s="33"/>
      <c r="T359" s="33"/>
      <c r="U359" s="33"/>
      <c r="V359" s="33"/>
      <c r="W359" s="33"/>
      <c r="X359" s="33"/>
      <c r="Y359" s="33"/>
      <c r="Z359" s="33"/>
      <c r="AA359" s="33"/>
      <c r="AB359" s="33"/>
      <c r="AC359" s="33"/>
      <c r="AD359" s="33"/>
    </row>
    <row r="360" spans="1:30" x14ac:dyDescent="0.2">
      <c r="A360" s="33"/>
      <c r="B360" s="4"/>
      <c r="C360" s="4"/>
      <c r="D360" s="4"/>
      <c r="E360" s="4"/>
      <c r="F360" s="4"/>
      <c r="G360" s="4"/>
      <c r="H360" s="4"/>
      <c r="I360" s="4"/>
      <c r="J360" s="4"/>
      <c r="K360" s="4"/>
      <c r="L360" s="4"/>
      <c r="M360" s="4"/>
      <c r="N360" s="4"/>
      <c r="O360" s="4"/>
      <c r="P360" s="4"/>
      <c r="Q360" s="4"/>
      <c r="R360" s="33"/>
      <c r="S360" s="33"/>
      <c r="T360" s="33"/>
      <c r="U360" s="33"/>
      <c r="V360" s="33"/>
      <c r="W360" s="33"/>
      <c r="X360" s="33"/>
      <c r="Y360" s="33"/>
      <c r="Z360" s="33"/>
      <c r="AA360" s="33"/>
      <c r="AB360" s="33"/>
      <c r="AC360" s="33"/>
      <c r="AD360" s="33"/>
    </row>
    <row r="361" spans="1:30" x14ac:dyDescent="0.2">
      <c r="A361" s="33"/>
      <c r="B361" s="4"/>
      <c r="C361" s="4"/>
      <c r="D361" s="4"/>
      <c r="E361" s="4"/>
      <c r="F361" s="4"/>
      <c r="G361" s="4"/>
      <c r="H361" s="4"/>
      <c r="I361" s="4"/>
      <c r="J361" s="4"/>
      <c r="K361" s="4"/>
      <c r="L361" s="4"/>
      <c r="M361" s="4"/>
      <c r="N361" s="4"/>
      <c r="O361" s="4"/>
      <c r="P361" s="4"/>
      <c r="Q361" s="4"/>
      <c r="R361" s="33"/>
      <c r="S361" s="33"/>
      <c r="T361" s="33"/>
      <c r="U361" s="33"/>
      <c r="V361" s="33"/>
      <c r="W361" s="33"/>
      <c r="X361" s="33"/>
      <c r="Y361" s="33"/>
      <c r="Z361" s="33"/>
      <c r="AA361" s="33"/>
      <c r="AB361" s="33"/>
      <c r="AC361" s="33"/>
      <c r="AD361" s="33"/>
    </row>
    <row r="362" spans="1:30" x14ac:dyDescent="0.2">
      <c r="A362" s="33"/>
      <c r="B362" s="4"/>
      <c r="C362" s="4"/>
      <c r="D362" s="4"/>
      <c r="E362" s="4"/>
      <c r="F362" s="4"/>
      <c r="G362" s="4"/>
      <c r="H362" s="4"/>
      <c r="I362" s="4"/>
      <c r="J362" s="4"/>
      <c r="K362" s="4"/>
      <c r="L362" s="4"/>
      <c r="M362" s="4"/>
      <c r="N362" s="4"/>
      <c r="O362" s="4"/>
      <c r="P362" s="4"/>
      <c r="Q362" s="4"/>
      <c r="R362" s="33"/>
      <c r="S362" s="33"/>
      <c r="T362" s="33"/>
      <c r="U362" s="33"/>
      <c r="V362" s="33"/>
      <c r="W362" s="33"/>
      <c r="X362" s="33"/>
      <c r="Y362" s="33"/>
      <c r="Z362" s="33"/>
      <c r="AA362" s="33"/>
      <c r="AB362" s="33"/>
      <c r="AC362" s="33"/>
      <c r="AD362" s="33"/>
    </row>
    <row r="363" spans="1:30" x14ac:dyDescent="0.2">
      <c r="A363" s="33"/>
      <c r="B363" s="4"/>
      <c r="C363" s="4"/>
      <c r="D363" s="4"/>
      <c r="E363" s="4"/>
      <c r="F363" s="4"/>
      <c r="G363" s="4"/>
      <c r="H363" s="4"/>
      <c r="I363" s="4"/>
      <c r="J363" s="4"/>
      <c r="K363" s="4"/>
      <c r="L363" s="4"/>
      <c r="M363" s="4"/>
      <c r="N363" s="4"/>
      <c r="O363" s="4"/>
      <c r="P363" s="4"/>
      <c r="Q363" s="4"/>
      <c r="R363" s="33"/>
      <c r="S363" s="33"/>
      <c r="T363" s="33"/>
      <c r="U363" s="33"/>
      <c r="V363" s="33"/>
      <c r="W363" s="33"/>
      <c r="X363" s="33"/>
      <c r="Y363" s="33"/>
      <c r="Z363" s="33"/>
      <c r="AA363" s="33"/>
      <c r="AB363" s="33"/>
      <c r="AC363" s="33"/>
      <c r="AD363" s="33"/>
    </row>
    <row r="364" spans="1:30" x14ac:dyDescent="0.2">
      <c r="A364" s="33"/>
      <c r="B364" s="4"/>
      <c r="C364" s="4"/>
      <c r="D364" s="4"/>
      <c r="E364" s="4"/>
      <c r="F364" s="4"/>
      <c r="G364" s="4"/>
      <c r="H364" s="4"/>
      <c r="I364" s="4"/>
      <c r="J364" s="4"/>
      <c r="K364" s="4"/>
      <c r="L364" s="4"/>
      <c r="M364" s="4"/>
      <c r="N364" s="4"/>
      <c r="O364" s="4"/>
      <c r="P364" s="4"/>
      <c r="Q364" s="4"/>
      <c r="R364" s="33"/>
      <c r="S364" s="33"/>
      <c r="T364" s="33"/>
      <c r="U364" s="33"/>
      <c r="V364" s="33"/>
      <c r="W364" s="33"/>
      <c r="X364" s="33"/>
      <c r="Y364" s="33"/>
      <c r="Z364" s="33"/>
      <c r="AA364" s="33"/>
      <c r="AB364" s="33"/>
      <c r="AC364" s="33"/>
      <c r="AD364" s="33"/>
    </row>
    <row r="365" spans="1:30" x14ac:dyDescent="0.2">
      <c r="A365" s="33"/>
      <c r="B365" s="4"/>
      <c r="C365" s="4"/>
      <c r="D365" s="4"/>
      <c r="E365" s="4"/>
      <c r="F365" s="4"/>
      <c r="G365" s="4"/>
      <c r="H365" s="4"/>
      <c r="I365" s="4"/>
      <c r="J365" s="4"/>
      <c r="K365" s="4"/>
      <c r="L365" s="4"/>
      <c r="M365" s="4"/>
      <c r="N365" s="4"/>
      <c r="O365" s="4"/>
      <c r="P365" s="4"/>
      <c r="Q365" s="4"/>
      <c r="R365" s="33"/>
      <c r="S365" s="33"/>
      <c r="T365" s="33"/>
      <c r="U365" s="33"/>
      <c r="V365" s="33"/>
      <c r="W365" s="33"/>
      <c r="X365" s="33"/>
      <c r="Y365" s="33"/>
      <c r="Z365" s="33"/>
      <c r="AA365" s="33"/>
      <c r="AB365" s="33"/>
      <c r="AC365" s="33"/>
      <c r="AD365" s="33"/>
    </row>
    <row r="366" spans="1:30" x14ac:dyDescent="0.2">
      <c r="A366" s="33"/>
      <c r="B366" s="4"/>
      <c r="C366" s="4"/>
      <c r="D366" s="4"/>
      <c r="E366" s="4"/>
      <c r="F366" s="4"/>
      <c r="G366" s="4"/>
      <c r="H366" s="4"/>
      <c r="I366" s="4"/>
      <c r="J366" s="4"/>
      <c r="K366" s="4"/>
      <c r="L366" s="4"/>
      <c r="M366" s="4"/>
      <c r="N366" s="4"/>
      <c r="O366" s="4"/>
      <c r="P366" s="4"/>
      <c r="Q366" s="4"/>
      <c r="R366" s="33"/>
      <c r="S366" s="33"/>
      <c r="T366" s="33"/>
      <c r="U366" s="33"/>
      <c r="V366" s="33"/>
      <c r="W366" s="33"/>
      <c r="X366" s="33"/>
      <c r="Y366" s="33"/>
      <c r="Z366" s="33"/>
      <c r="AA366" s="33"/>
      <c r="AB366" s="33"/>
      <c r="AC366" s="33"/>
      <c r="AD366" s="33"/>
    </row>
    <row r="367" spans="1:30" x14ac:dyDescent="0.2">
      <c r="A367" s="33"/>
      <c r="B367" s="4"/>
      <c r="C367" s="4"/>
      <c r="D367" s="4"/>
      <c r="E367" s="4"/>
      <c r="F367" s="4"/>
      <c r="G367" s="4"/>
      <c r="H367" s="4"/>
      <c r="I367" s="4"/>
      <c r="J367" s="4"/>
      <c r="K367" s="4"/>
      <c r="L367" s="4"/>
      <c r="M367" s="4"/>
      <c r="N367" s="4"/>
      <c r="O367" s="4"/>
      <c r="P367" s="4"/>
      <c r="Q367" s="4"/>
      <c r="R367" s="33"/>
      <c r="S367" s="33"/>
      <c r="T367" s="33"/>
      <c r="U367" s="33"/>
      <c r="V367" s="33"/>
      <c r="W367" s="33"/>
      <c r="X367" s="33"/>
      <c r="Y367" s="33"/>
      <c r="Z367" s="33"/>
      <c r="AA367" s="33"/>
      <c r="AB367" s="33"/>
      <c r="AC367" s="33"/>
      <c r="AD367" s="33"/>
    </row>
    <row r="368" spans="1:30" x14ac:dyDescent="0.2">
      <c r="A368" s="33"/>
      <c r="B368" s="4"/>
      <c r="C368" s="4"/>
      <c r="D368" s="4"/>
      <c r="E368" s="4"/>
      <c r="F368" s="4"/>
      <c r="G368" s="4"/>
      <c r="H368" s="4"/>
      <c r="I368" s="4"/>
      <c r="J368" s="4"/>
      <c r="K368" s="4"/>
      <c r="L368" s="4"/>
      <c r="M368" s="4"/>
      <c r="N368" s="4"/>
      <c r="O368" s="4"/>
      <c r="P368" s="4"/>
      <c r="Q368" s="4"/>
      <c r="R368" s="33"/>
      <c r="S368" s="33"/>
      <c r="T368" s="33"/>
      <c r="U368" s="33"/>
      <c r="V368" s="33"/>
      <c r="W368" s="33"/>
      <c r="X368" s="33"/>
      <c r="Y368" s="33"/>
      <c r="Z368" s="33"/>
      <c r="AA368" s="33"/>
      <c r="AB368" s="33"/>
      <c r="AC368" s="33"/>
      <c r="AD368" s="33"/>
    </row>
    <row r="369" spans="1:30" x14ac:dyDescent="0.2">
      <c r="A369" s="33"/>
      <c r="B369" s="4"/>
      <c r="C369" s="4"/>
      <c r="D369" s="4"/>
      <c r="E369" s="4"/>
      <c r="F369" s="4"/>
      <c r="G369" s="4"/>
      <c r="H369" s="4"/>
      <c r="I369" s="4"/>
      <c r="J369" s="4"/>
      <c r="K369" s="4"/>
      <c r="L369" s="4"/>
      <c r="M369" s="4"/>
      <c r="N369" s="4"/>
      <c r="O369" s="4"/>
      <c r="P369" s="4"/>
      <c r="Q369" s="4"/>
      <c r="R369" s="33"/>
      <c r="S369" s="33"/>
      <c r="T369" s="33"/>
      <c r="U369" s="33"/>
      <c r="V369" s="33"/>
      <c r="W369" s="33"/>
      <c r="X369" s="33"/>
      <c r="Y369" s="33"/>
      <c r="Z369" s="33"/>
      <c r="AA369" s="33"/>
      <c r="AB369" s="33"/>
      <c r="AC369" s="33"/>
      <c r="AD369" s="33"/>
    </row>
    <row r="370" spans="1:30" x14ac:dyDescent="0.2">
      <c r="A370" s="33"/>
      <c r="B370" s="4"/>
      <c r="C370" s="4"/>
      <c r="D370" s="4"/>
      <c r="E370" s="4"/>
      <c r="F370" s="4"/>
      <c r="G370" s="4"/>
      <c r="H370" s="4"/>
      <c r="I370" s="4"/>
      <c r="J370" s="4"/>
      <c r="K370" s="4"/>
      <c r="L370" s="4"/>
      <c r="M370" s="4"/>
      <c r="N370" s="4"/>
      <c r="O370" s="4"/>
      <c r="P370" s="4"/>
      <c r="Q370" s="4"/>
      <c r="R370" s="33"/>
      <c r="S370" s="33"/>
      <c r="T370" s="33"/>
      <c r="U370" s="33"/>
      <c r="V370" s="33"/>
      <c r="W370" s="33"/>
      <c r="X370" s="33"/>
      <c r="Y370" s="33"/>
      <c r="Z370" s="33"/>
      <c r="AA370" s="33"/>
      <c r="AB370" s="33"/>
      <c r="AC370" s="33"/>
      <c r="AD370" s="33"/>
    </row>
    <row r="371" spans="1:30" x14ac:dyDescent="0.2">
      <c r="A371" s="33"/>
      <c r="B371" s="4"/>
      <c r="C371" s="4"/>
      <c r="D371" s="4"/>
      <c r="E371" s="4"/>
      <c r="F371" s="4"/>
      <c r="G371" s="4"/>
      <c r="H371" s="4"/>
      <c r="I371" s="4"/>
      <c r="J371" s="4"/>
      <c r="K371" s="4"/>
      <c r="L371" s="4"/>
      <c r="M371" s="4"/>
      <c r="N371" s="4"/>
      <c r="O371" s="4"/>
      <c r="P371" s="4"/>
      <c r="Q371" s="4"/>
      <c r="R371" s="33"/>
      <c r="S371" s="33"/>
      <c r="T371" s="33"/>
      <c r="U371" s="33"/>
      <c r="V371" s="33"/>
      <c r="W371" s="33"/>
      <c r="X371" s="33"/>
      <c r="Y371" s="33"/>
      <c r="Z371" s="33"/>
      <c r="AA371" s="33"/>
      <c r="AB371" s="33"/>
      <c r="AC371" s="33"/>
      <c r="AD371" s="33"/>
    </row>
    <row r="372" spans="1:30" x14ac:dyDescent="0.2">
      <c r="A372" s="33"/>
      <c r="B372" s="4"/>
      <c r="C372" s="4"/>
      <c r="D372" s="4"/>
      <c r="E372" s="4"/>
      <c r="F372" s="4"/>
      <c r="G372" s="4"/>
      <c r="H372" s="4"/>
      <c r="I372" s="4"/>
      <c r="J372" s="4"/>
      <c r="K372" s="4"/>
      <c r="L372" s="4"/>
      <c r="M372" s="4"/>
      <c r="N372" s="4"/>
      <c r="O372" s="4"/>
      <c r="P372" s="4"/>
      <c r="Q372" s="4"/>
      <c r="R372" s="33"/>
      <c r="S372" s="33"/>
      <c r="T372" s="33"/>
      <c r="U372" s="33"/>
      <c r="V372" s="33"/>
      <c r="W372" s="33"/>
      <c r="X372" s="33"/>
      <c r="Y372" s="33"/>
      <c r="Z372" s="33"/>
      <c r="AA372" s="33"/>
      <c r="AB372" s="33"/>
      <c r="AC372" s="33"/>
      <c r="AD372" s="33"/>
    </row>
    <row r="373" spans="1:30" x14ac:dyDescent="0.2">
      <c r="A373" s="33"/>
      <c r="B373" s="4"/>
      <c r="C373" s="4"/>
      <c r="D373" s="4"/>
      <c r="E373" s="4"/>
      <c r="F373" s="4"/>
      <c r="G373" s="4"/>
      <c r="H373" s="4"/>
      <c r="I373" s="4"/>
      <c r="J373" s="4"/>
      <c r="K373" s="4"/>
      <c r="L373" s="4"/>
      <c r="M373" s="4"/>
      <c r="N373" s="4"/>
      <c r="O373" s="4"/>
      <c r="P373" s="4"/>
      <c r="Q373" s="4"/>
      <c r="R373" s="33"/>
      <c r="S373" s="33"/>
      <c r="T373" s="33"/>
      <c r="U373" s="33"/>
      <c r="V373" s="33"/>
      <c r="W373" s="33"/>
      <c r="X373" s="33"/>
      <c r="Y373" s="33"/>
      <c r="Z373" s="33"/>
      <c r="AA373" s="33"/>
      <c r="AB373" s="33"/>
      <c r="AC373" s="33"/>
      <c r="AD373" s="33"/>
    </row>
    <row r="374" spans="1:30" x14ac:dyDescent="0.2">
      <c r="A374" s="33"/>
      <c r="B374" s="4"/>
      <c r="C374" s="4"/>
      <c r="D374" s="4"/>
      <c r="E374" s="4"/>
      <c r="F374" s="4"/>
      <c r="G374" s="4"/>
      <c r="H374" s="4"/>
      <c r="I374" s="4"/>
      <c r="J374" s="4"/>
      <c r="K374" s="4"/>
      <c r="L374" s="4"/>
      <c r="M374" s="4"/>
      <c r="N374" s="4"/>
      <c r="O374" s="4"/>
      <c r="P374" s="4"/>
      <c r="Q374" s="4"/>
      <c r="R374" s="33"/>
      <c r="S374" s="33"/>
      <c r="T374" s="33"/>
      <c r="U374" s="33"/>
      <c r="V374" s="33"/>
      <c r="W374" s="33"/>
      <c r="X374" s="33"/>
      <c r="Y374" s="33"/>
      <c r="Z374" s="33"/>
      <c r="AA374" s="33"/>
      <c r="AB374" s="33"/>
      <c r="AC374" s="33"/>
      <c r="AD374" s="33"/>
    </row>
    <row r="375" spans="1:30" x14ac:dyDescent="0.2">
      <c r="A375" s="33"/>
      <c r="B375" s="4"/>
      <c r="C375" s="4"/>
      <c r="D375" s="4"/>
      <c r="E375" s="4"/>
      <c r="F375" s="4"/>
      <c r="G375" s="4"/>
      <c r="H375" s="4"/>
      <c r="I375" s="4"/>
      <c r="J375" s="4"/>
      <c r="K375" s="4"/>
      <c r="L375" s="4"/>
      <c r="M375" s="4"/>
      <c r="N375" s="4"/>
      <c r="O375" s="4"/>
      <c r="P375" s="4"/>
      <c r="Q375" s="4"/>
      <c r="R375" s="33"/>
      <c r="S375" s="33"/>
      <c r="T375" s="33"/>
      <c r="U375" s="33"/>
      <c r="V375" s="33"/>
      <c r="W375" s="33"/>
      <c r="X375" s="33"/>
      <c r="Y375" s="33"/>
      <c r="Z375" s="33"/>
      <c r="AA375" s="33"/>
      <c r="AB375" s="33"/>
      <c r="AC375" s="33"/>
      <c r="AD375" s="33"/>
    </row>
    <row r="376" spans="1:30" x14ac:dyDescent="0.2">
      <c r="A376" s="33"/>
      <c r="B376" s="4"/>
      <c r="C376" s="4"/>
      <c r="D376" s="4"/>
      <c r="E376" s="4"/>
      <c r="F376" s="4"/>
      <c r="G376" s="4"/>
      <c r="H376" s="4"/>
      <c r="I376" s="4"/>
      <c r="J376" s="4"/>
      <c r="K376" s="4"/>
      <c r="L376" s="4"/>
      <c r="M376" s="4"/>
      <c r="N376" s="4"/>
      <c r="O376" s="4"/>
      <c r="P376" s="4"/>
      <c r="Q376" s="4"/>
      <c r="R376" s="33"/>
      <c r="S376" s="33"/>
      <c r="T376" s="33"/>
      <c r="U376" s="33"/>
      <c r="V376" s="33"/>
      <c r="W376" s="33"/>
      <c r="X376" s="33"/>
      <c r="Y376" s="33"/>
      <c r="Z376" s="33"/>
      <c r="AA376" s="33"/>
      <c r="AB376" s="33"/>
      <c r="AC376" s="33"/>
      <c r="AD376" s="33"/>
    </row>
    <row r="377" spans="1:30" x14ac:dyDescent="0.2">
      <c r="A377" s="33"/>
      <c r="B377" s="4"/>
      <c r="C377" s="4"/>
      <c r="D377" s="4"/>
      <c r="E377" s="4"/>
      <c r="F377" s="4"/>
      <c r="G377" s="4"/>
      <c r="H377" s="4"/>
      <c r="I377" s="4"/>
      <c r="J377" s="4"/>
      <c r="K377" s="4"/>
      <c r="L377" s="4"/>
      <c r="M377" s="4"/>
      <c r="N377" s="4"/>
      <c r="O377" s="4"/>
      <c r="P377" s="4"/>
      <c r="Q377" s="4"/>
      <c r="R377" s="33"/>
      <c r="S377" s="33"/>
      <c r="T377" s="33"/>
      <c r="U377" s="33"/>
      <c r="V377" s="33"/>
      <c r="W377" s="33"/>
      <c r="X377" s="33"/>
      <c r="Y377" s="33"/>
      <c r="Z377" s="33"/>
      <c r="AA377" s="33"/>
      <c r="AB377" s="33"/>
      <c r="AC377" s="33"/>
      <c r="AD377" s="33"/>
    </row>
    <row r="378" spans="1:30" x14ac:dyDescent="0.2">
      <c r="A378" s="33"/>
      <c r="B378" s="4"/>
      <c r="C378" s="4"/>
      <c r="D378" s="4"/>
      <c r="E378" s="4"/>
      <c r="F378" s="4"/>
      <c r="G378" s="4"/>
      <c r="H378" s="4"/>
      <c r="I378" s="4"/>
      <c r="J378" s="4"/>
      <c r="K378" s="4"/>
      <c r="L378" s="4"/>
      <c r="M378" s="4"/>
      <c r="N378" s="4"/>
      <c r="O378" s="4"/>
      <c r="P378" s="4"/>
      <c r="Q378" s="4"/>
      <c r="R378" s="33"/>
      <c r="S378" s="33"/>
      <c r="T378" s="33"/>
      <c r="U378" s="33"/>
      <c r="V378" s="33"/>
      <c r="W378" s="33"/>
      <c r="X378" s="33"/>
      <c r="Y378" s="33"/>
      <c r="Z378" s="33"/>
      <c r="AA378" s="33"/>
      <c r="AB378" s="33"/>
      <c r="AC378" s="33"/>
      <c r="AD378" s="33"/>
    </row>
    <row r="379" spans="1:30" x14ac:dyDescent="0.2">
      <c r="A379" s="33"/>
      <c r="B379" s="4"/>
      <c r="C379" s="4"/>
      <c r="D379" s="4"/>
      <c r="E379" s="4"/>
      <c r="F379" s="4"/>
      <c r="G379" s="4"/>
      <c r="H379" s="4"/>
      <c r="I379" s="4"/>
      <c r="J379" s="4"/>
      <c r="K379" s="4"/>
      <c r="L379" s="4"/>
      <c r="M379" s="4"/>
      <c r="N379" s="4"/>
      <c r="O379" s="4"/>
      <c r="P379" s="4"/>
      <c r="Q379" s="4"/>
      <c r="R379" s="33"/>
      <c r="S379" s="33"/>
      <c r="T379" s="33"/>
      <c r="U379" s="33"/>
      <c r="V379" s="33"/>
      <c r="W379" s="33"/>
      <c r="X379" s="33"/>
      <c r="Y379" s="33"/>
      <c r="Z379" s="33"/>
      <c r="AA379" s="33"/>
      <c r="AB379" s="33"/>
      <c r="AC379" s="33"/>
      <c r="AD379" s="33"/>
    </row>
    <row r="380" spans="1:30" x14ac:dyDescent="0.2">
      <c r="A380" s="33"/>
      <c r="B380" s="4"/>
      <c r="C380" s="4"/>
      <c r="D380" s="4"/>
      <c r="E380" s="4"/>
      <c r="F380" s="4"/>
      <c r="G380" s="4"/>
      <c r="H380" s="4"/>
      <c r="I380" s="4"/>
      <c r="J380" s="4"/>
      <c r="K380" s="4"/>
      <c r="L380" s="4"/>
      <c r="M380" s="4"/>
      <c r="N380" s="4"/>
      <c r="O380" s="4"/>
      <c r="P380" s="4"/>
      <c r="Q380" s="4"/>
      <c r="R380" s="33"/>
      <c r="S380" s="33"/>
      <c r="T380" s="33"/>
      <c r="U380" s="33"/>
      <c r="V380" s="33"/>
      <c r="W380" s="33"/>
      <c r="X380" s="33"/>
      <c r="Y380" s="33"/>
      <c r="Z380" s="33"/>
      <c r="AA380" s="33"/>
      <c r="AB380" s="33"/>
      <c r="AC380" s="33"/>
      <c r="AD380" s="33"/>
    </row>
    <row r="381" spans="1:30" x14ac:dyDescent="0.2">
      <c r="A381" s="33"/>
      <c r="B381" s="4"/>
      <c r="C381" s="4"/>
      <c r="D381" s="4"/>
      <c r="E381" s="4"/>
      <c r="F381" s="4"/>
      <c r="G381" s="4"/>
      <c r="H381" s="4"/>
      <c r="I381" s="4"/>
      <c r="J381" s="4"/>
      <c r="K381" s="4"/>
      <c r="L381" s="4"/>
      <c r="M381" s="4"/>
      <c r="N381" s="4"/>
      <c r="O381" s="4"/>
      <c r="P381" s="4"/>
      <c r="Q381" s="4"/>
      <c r="R381" s="33"/>
      <c r="S381" s="33"/>
      <c r="T381" s="33"/>
      <c r="U381" s="33"/>
      <c r="V381" s="33"/>
      <c r="W381" s="33"/>
      <c r="X381" s="33"/>
      <c r="Y381" s="33"/>
      <c r="Z381" s="33"/>
      <c r="AA381" s="33"/>
      <c r="AB381" s="33"/>
      <c r="AC381" s="33"/>
      <c r="AD381" s="33"/>
    </row>
    <row r="382" spans="1:30" x14ac:dyDescent="0.2">
      <c r="A382" s="33"/>
      <c r="B382" s="4"/>
      <c r="C382" s="4"/>
      <c r="D382" s="4"/>
      <c r="E382" s="4"/>
      <c r="F382" s="4"/>
      <c r="G382" s="4"/>
      <c r="H382" s="4"/>
      <c r="I382" s="4"/>
      <c r="J382" s="4"/>
      <c r="K382" s="4"/>
      <c r="L382" s="4"/>
      <c r="M382" s="4"/>
      <c r="N382" s="4"/>
      <c r="O382" s="4"/>
      <c r="P382" s="4"/>
      <c r="Q382" s="4"/>
      <c r="R382" s="33"/>
      <c r="S382" s="33"/>
      <c r="T382" s="33"/>
      <c r="U382" s="33"/>
      <c r="V382" s="33"/>
      <c r="W382" s="33"/>
      <c r="X382" s="33"/>
      <c r="Y382" s="33"/>
      <c r="Z382" s="33"/>
      <c r="AA382" s="33"/>
      <c r="AB382" s="33"/>
      <c r="AC382" s="33"/>
      <c r="AD382" s="33"/>
    </row>
    <row r="383" spans="1:30" x14ac:dyDescent="0.2">
      <c r="A383" s="33"/>
      <c r="B383" s="4"/>
      <c r="C383" s="4"/>
      <c r="D383" s="4"/>
      <c r="E383" s="4"/>
      <c r="F383" s="4"/>
      <c r="G383" s="4"/>
      <c r="H383" s="4"/>
      <c r="I383" s="4"/>
      <c r="J383" s="4"/>
      <c r="K383" s="4"/>
      <c r="L383" s="4"/>
      <c r="M383" s="4"/>
      <c r="N383" s="4"/>
      <c r="O383" s="4"/>
      <c r="P383" s="4"/>
      <c r="Q383" s="4"/>
      <c r="R383" s="33"/>
      <c r="S383" s="33"/>
      <c r="T383" s="33"/>
      <c r="U383" s="33"/>
      <c r="V383" s="33"/>
      <c r="W383" s="33"/>
      <c r="X383" s="33"/>
      <c r="Y383" s="33"/>
      <c r="Z383" s="33"/>
      <c r="AA383" s="33"/>
      <c r="AB383" s="33"/>
      <c r="AC383" s="33"/>
      <c r="AD383" s="33"/>
    </row>
    <row r="384" spans="1:30" x14ac:dyDescent="0.2">
      <c r="A384" s="33"/>
      <c r="B384" s="4"/>
      <c r="C384" s="4"/>
      <c r="D384" s="4"/>
      <c r="E384" s="4"/>
      <c r="F384" s="4"/>
      <c r="G384" s="4"/>
      <c r="H384" s="4"/>
      <c r="I384" s="4"/>
      <c r="J384" s="4"/>
      <c r="K384" s="4"/>
      <c r="L384" s="4"/>
      <c r="M384" s="4"/>
      <c r="N384" s="4"/>
      <c r="O384" s="4"/>
      <c r="P384" s="4"/>
      <c r="Q384" s="4"/>
      <c r="R384" s="33"/>
      <c r="S384" s="33"/>
      <c r="T384" s="33"/>
      <c r="U384" s="33"/>
      <c r="V384" s="33"/>
      <c r="W384" s="33"/>
      <c r="X384" s="33"/>
      <c r="Y384" s="33"/>
      <c r="Z384" s="33"/>
      <c r="AA384" s="33"/>
      <c r="AB384" s="33"/>
      <c r="AC384" s="33"/>
      <c r="AD384" s="33"/>
    </row>
    <row r="385" spans="1:30" x14ac:dyDescent="0.2">
      <c r="A385" s="33"/>
      <c r="B385" s="4"/>
      <c r="C385" s="4"/>
      <c r="D385" s="4"/>
      <c r="E385" s="4"/>
      <c r="F385" s="4"/>
      <c r="G385" s="4"/>
      <c r="H385" s="4"/>
      <c r="I385" s="4"/>
      <c r="J385" s="4"/>
      <c r="K385" s="4"/>
      <c r="L385" s="4"/>
      <c r="M385" s="4"/>
      <c r="N385" s="4"/>
      <c r="O385" s="4"/>
      <c r="P385" s="4"/>
      <c r="Q385" s="4"/>
      <c r="R385" s="33"/>
      <c r="S385" s="33"/>
      <c r="T385" s="33"/>
      <c r="U385" s="33"/>
      <c r="V385" s="33"/>
      <c r="W385" s="33"/>
      <c r="X385" s="33"/>
      <c r="Y385" s="33"/>
      <c r="Z385" s="33"/>
      <c r="AA385" s="33"/>
      <c r="AB385" s="33"/>
      <c r="AC385" s="33"/>
      <c r="AD385" s="33"/>
    </row>
    <row r="386" spans="1:30" x14ac:dyDescent="0.2">
      <c r="A386" s="33"/>
      <c r="B386" s="4"/>
      <c r="C386" s="4"/>
      <c r="D386" s="4"/>
      <c r="E386" s="4"/>
      <c r="F386" s="4"/>
      <c r="G386" s="4"/>
      <c r="H386" s="4"/>
      <c r="I386" s="4"/>
      <c r="J386" s="4"/>
      <c r="K386" s="4"/>
      <c r="L386" s="4"/>
      <c r="M386" s="4"/>
      <c r="N386" s="4"/>
      <c r="O386" s="4"/>
      <c r="P386" s="4"/>
      <c r="Q386" s="4"/>
      <c r="R386" s="33"/>
      <c r="S386" s="33"/>
      <c r="T386" s="33"/>
      <c r="U386" s="33"/>
      <c r="V386" s="33"/>
      <c r="W386" s="33"/>
      <c r="X386" s="33"/>
      <c r="Y386" s="33"/>
      <c r="Z386" s="33"/>
      <c r="AA386" s="33"/>
      <c r="AB386" s="33"/>
      <c r="AC386" s="33"/>
      <c r="AD386" s="33"/>
    </row>
    <row r="387" spans="1:30" x14ac:dyDescent="0.2">
      <c r="A387" s="33"/>
      <c r="B387" s="4"/>
      <c r="C387" s="4"/>
      <c r="D387" s="4"/>
      <c r="E387" s="4"/>
      <c r="F387" s="4"/>
      <c r="G387" s="4"/>
      <c r="H387" s="4"/>
      <c r="I387" s="4"/>
      <c r="J387" s="4"/>
      <c r="K387" s="4"/>
      <c r="L387" s="4"/>
      <c r="M387" s="4"/>
      <c r="N387" s="4"/>
      <c r="O387" s="4"/>
      <c r="P387" s="4"/>
      <c r="Q387" s="4"/>
      <c r="R387" s="33"/>
      <c r="S387" s="33"/>
      <c r="T387" s="33"/>
      <c r="U387" s="33"/>
      <c r="V387" s="33"/>
      <c r="W387" s="33"/>
      <c r="X387" s="33"/>
      <c r="Y387" s="33"/>
      <c r="Z387" s="33"/>
      <c r="AA387" s="33"/>
      <c r="AB387" s="33"/>
      <c r="AC387" s="33"/>
      <c r="AD387" s="33"/>
    </row>
    <row r="388" spans="1:30" x14ac:dyDescent="0.2">
      <c r="A388" s="33"/>
      <c r="B388" s="4"/>
      <c r="C388" s="4"/>
      <c r="D388" s="4"/>
      <c r="E388" s="4"/>
      <c r="F388" s="4"/>
      <c r="G388" s="4"/>
      <c r="H388" s="4"/>
      <c r="I388" s="4"/>
      <c r="J388" s="4"/>
      <c r="K388" s="4"/>
      <c r="L388" s="4"/>
      <c r="M388" s="4"/>
      <c r="N388" s="4"/>
      <c r="O388" s="4"/>
      <c r="P388" s="4"/>
      <c r="Q388" s="4"/>
      <c r="R388" s="33"/>
      <c r="S388" s="33"/>
      <c r="T388" s="33"/>
      <c r="U388" s="33"/>
      <c r="V388" s="33"/>
      <c r="W388" s="33"/>
      <c r="X388" s="33"/>
      <c r="Y388" s="33"/>
      <c r="Z388" s="33"/>
      <c r="AA388" s="33"/>
      <c r="AB388" s="33"/>
      <c r="AC388" s="33"/>
      <c r="AD388" s="33"/>
    </row>
    <row r="389" spans="1:30" x14ac:dyDescent="0.2">
      <c r="A389" s="33"/>
      <c r="B389" s="4"/>
      <c r="C389" s="4"/>
      <c r="D389" s="4"/>
      <c r="E389" s="4"/>
      <c r="F389" s="4"/>
      <c r="G389" s="4"/>
      <c r="H389" s="4"/>
      <c r="I389" s="4"/>
      <c r="J389" s="4"/>
      <c r="K389" s="4"/>
      <c r="L389" s="4"/>
      <c r="M389" s="4"/>
      <c r="N389" s="4"/>
      <c r="O389" s="4"/>
      <c r="P389" s="4"/>
      <c r="Q389" s="4"/>
      <c r="R389" s="33"/>
      <c r="S389" s="33"/>
      <c r="T389" s="33"/>
      <c r="U389" s="33"/>
      <c r="V389" s="33"/>
      <c r="W389" s="33"/>
      <c r="X389" s="33"/>
      <c r="Y389" s="33"/>
      <c r="Z389" s="33"/>
      <c r="AA389" s="33"/>
      <c r="AB389" s="33"/>
      <c r="AC389" s="33"/>
      <c r="AD389" s="33"/>
    </row>
    <row r="390" spans="1:30" x14ac:dyDescent="0.2">
      <c r="A390" s="33"/>
      <c r="B390" s="4"/>
      <c r="C390" s="4"/>
      <c r="D390" s="4"/>
      <c r="E390" s="4"/>
      <c r="F390" s="4"/>
      <c r="G390" s="4"/>
      <c r="H390" s="4"/>
      <c r="I390" s="4"/>
      <c r="J390" s="4"/>
      <c r="K390" s="4"/>
      <c r="L390" s="4"/>
      <c r="M390" s="4"/>
      <c r="N390" s="4"/>
      <c r="O390" s="4"/>
      <c r="P390" s="4"/>
      <c r="Q390" s="4"/>
      <c r="R390" s="33"/>
      <c r="S390" s="33"/>
      <c r="T390" s="33"/>
      <c r="U390" s="33"/>
      <c r="V390" s="33"/>
      <c r="W390" s="33"/>
      <c r="X390" s="33"/>
      <c r="Y390" s="33"/>
      <c r="Z390" s="33"/>
      <c r="AA390" s="33"/>
      <c r="AB390" s="33"/>
      <c r="AC390" s="33"/>
      <c r="AD390" s="33"/>
    </row>
    <row r="391" spans="1:30" x14ac:dyDescent="0.2">
      <c r="A391" s="33"/>
      <c r="B391" s="4"/>
      <c r="C391" s="4"/>
      <c r="D391" s="4"/>
      <c r="E391" s="4"/>
      <c r="F391" s="4"/>
      <c r="G391" s="4"/>
      <c r="H391" s="4"/>
      <c r="I391" s="4"/>
      <c r="J391" s="4"/>
      <c r="K391" s="4"/>
      <c r="L391" s="4"/>
      <c r="M391" s="4"/>
      <c r="N391" s="4"/>
      <c r="O391" s="4"/>
      <c r="P391" s="4"/>
      <c r="Q391" s="4"/>
      <c r="R391" s="33"/>
      <c r="S391" s="33"/>
      <c r="T391" s="33"/>
      <c r="U391" s="33"/>
      <c r="V391" s="33"/>
      <c r="W391" s="33"/>
      <c r="X391" s="33"/>
      <c r="Y391" s="33"/>
      <c r="Z391" s="33"/>
      <c r="AA391" s="33"/>
      <c r="AB391" s="33"/>
      <c r="AC391" s="33"/>
      <c r="AD391" s="33"/>
    </row>
    <row r="392" spans="1:30" x14ac:dyDescent="0.2">
      <c r="A392" s="33"/>
      <c r="B392" s="4"/>
      <c r="C392" s="4"/>
      <c r="D392" s="4"/>
      <c r="E392" s="4"/>
      <c r="F392" s="4"/>
      <c r="G392" s="4"/>
      <c r="H392" s="4"/>
      <c r="I392" s="4"/>
      <c r="J392" s="4"/>
      <c r="K392" s="4"/>
      <c r="L392" s="4"/>
      <c r="M392" s="4"/>
      <c r="N392" s="4"/>
      <c r="O392" s="4"/>
      <c r="P392" s="4"/>
      <c r="Q392" s="4"/>
      <c r="R392" s="33"/>
      <c r="S392" s="33"/>
      <c r="T392" s="33"/>
      <c r="U392" s="33"/>
      <c r="V392" s="33"/>
      <c r="W392" s="33"/>
      <c r="X392" s="33"/>
      <c r="Y392" s="33"/>
      <c r="Z392" s="33"/>
      <c r="AA392" s="33"/>
      <c r="AB392" s="33"/>
      <c r="AC392" s="33"/>
      <c r="AD392" s="33"/>
    </row>
    <row r="393" spans="1:30" x14ac:dyDescent="0.2">
      <c r="A393" s="33"/>
      <c r="B393" s="4"/>
      <c r="C393" s="4"/>
      <c r="D393" s="4"/>
      <c r="E393" s="4"/>
      <c r="F393" s="4"/>
      <c r="G393" s="4"/>
      <c r="H393" s="4"/>
      <c r="I393" s="4"/>
      <c r="J393" s="4"/>
      <c r="K393" s="4"/>
      <c r="L393" s="4"/>
      <c r="M393" s="4"/>
      <c r="N393" s="4"/>
      <c r="O393" s="4"/>
      <c r="P393" s="4"/>
      <c r="Q393" s="4"/>
      <c r="R393" s="33"/>
      <c r="S393" s="33"/>
      <c r="T393" s="33"/>
      <c r="U393" s="33"/>
      <c r="V393" s="33"/>
      <c r="W393" s="33"/>
      <c r="X393" s="33"/>
      <c r="Y393" s="33"/>
      <c r="Z393" s="33"/>
      <c r="AA393" s="33"/>
      <c r="AB393" s="33"/>
      <c r="AC393" s="33"/>
      <c r="AD393" s="33"/>
    </row>
    <row r="394" spans="1:30" x14ac:dyDescent="0.2">
      <c r="A394" s="33"/>
      <c r="B394" s="4"/>
      <c r="C394" s="4"/>
      <c r="D394" s="4"/>
      <c r="E394" s="4"/>
      <c r="F394" s="4"/>
      <c r="G394" s="4"/>
      <c r="H394" s="4"/>
      <c r="I394" s="4"/>
      <c r="J394" s="4"/>
      <c r="K394" s="4"/>
      <c r="L394" s="4"/>
      <c r="M394" s="4"/>
      <c r="N394" s="4"/>
      <c r="O394" s="4"/>
      <c r="P394" s="4"/>
      <c r="Q394" s="4"/>
      <c r="R394" s="33"/>
      <c r="S394" s="33"/>
      <c r="T394" s="33"/>
      <c r="U394" s="33"/>
      <c r="V394" s="33"/>
      <c r="W394" s="33"/>
      <c r="X394" s="33"/>
      <c r="Y394" s="33"/>
      <c r="Z394" s="33"/>
      <c r="AA394" s="33"/>
      <c r="AB394" s="33"/>
      <c r="AC394" s="33"/>
      <c r="AD394" s="33"/>
    </row>
    <row r="395" spans="1:30" x14ac:dyDescent="0.2">
      <c r="A395" s="33"/>
      <c r="B395" s="4"/>
      <c r="C395" s="4"/>
      <c r="D395" s="4"/>
      <c r="E395" s="4"/>
      <c r="F395" s="4"/>
      <c r="G395" s="4"/>
      <c r="H395" s="4"/>
      <c r="I395" s="4"/>
      <c r="J395" s="4"/>
      <c r="K395" s="4"/>
      <c r="L395" s="4"/>
      <c r="M395" s="4"/>
      <c r="N395" s="4"/>
      <c r="O395" s="4"/>
      <c r="P395" s="4"/>
      <c r="Q395" s="4"/>
      <c r="R395" s="33"/>
      <c r="S395" s="33"/>
      <c r="T395" s="33"/>
      <c r="U395" s="33"/>
      <c r="V395" s="33"/>
      <c r="W395" s="33"/>
      <c r="X395" s="33"/>
      <c r="Y395" s="33"/>
      <c r="Z395" s="33"/>
      <c r="AA395" s="33"/>
      <c r="AB395" s="33"/>
      <c r="AC395" s="33"/>
      <c r="AD395" s="33"/>
    </row>
    <row r="396" spans="1:30" x14ac:dyDescent="0.2">
      <c r="A396" s="33"/>
      <c r="B396" s="4"/>
      <c r="C396" s="4"/>
      <c r="D396" s="4"/>
      <c r="E396" s="4"/>
      <c r="F396" s="4"/>
      <c r="G396" s="4"/>
      <c r="H396" s="4"/>
      <c r="I396" s="4"/>
      <c r="J396" s="4"/>
      <c r="K396" s="4"/>
      <c r="L396" s="4"/>
      <c r="M396" s="4"/>
      <c r="N396" s="4"/>
      <c r="O396" s="4"/>
      <c r="P396" s="4"/>
      <c r="Q396" s="4"/>
      <c r="R396" s="33"/>
      <c r="S396" s="33"/>
      <c r="T396" s="33"/>
      <c r="U396" s="33"/>
      <c r="V396" s="33"/>
      <c r="W396" s="33"/>
      <c r="X396" s="33"/>
      <c r="Y396" s="33"/>
      <c r="Z396" s="33"/>
      <c r="AA396" s="33"/>
      <c r="AB396" s="33"/>
      <c r="AC396" s="33"/>
      <c r="AD396" s="33"/>
    </row>
    <row r="397" spans="1:30" x14ac:dyDescent="0.2">
      <c r="A397" s="33"/>
      <c r="B397" s="4"/>
      <c r="C397" s="4"/>
      <c r="D397" s="4"/>
      <c r="E397" s="4"/>
      <c r="F397" s="4"/>
      <c r="G397" s="4"/>
      <c r="H397" s="4"/>
      <c r="I397" s="4"/>
      <c r="J397" s="4"/>
      <c r="K397" s="4"/>
      <c r="L397" s="4"/>
      <c r="M397" s="4"/>
      <c r="N397" s="4"/>
      <c r="O397" s="4"/>
      <c r="P397" s="4"/>
      <c r="Q397" s="4"/>
      <c r="R397" s="33"/>
      <c r="S397" s="33"/>
      <c r="T397" s="33"/>
      <c r="U397" s="33"/>
      <c r="V397" s="33"/>
      <c r="W397" s="33"/>
      <c r="X397" s="33"/>
      <c r="Y397" s="33"/>
      <c r="Z397" s="33"/>
      <c r="AA397" s="33"/>
      <c r="AB397" s="33"/>
      <c r="AC397" s="33"/>
      <c r="AD397" s="33"/>
    </row>
    <row r="398" spans="1:30" x14ac:dyDescent="0.2">
      <c r="A398" s="33"/>
      <c r="B398" s="4"/>
      <c r="C398" s="4"/>
      <c r="D398" s="4"/>
      <c r="E398" s="4"/>
      <c r="F398" s="4"/>
      <c r="G398" s="4"/>
      <c r="H398" s="4"/>
      <c r="I398" s="4"/>
      <c r="J398" s="4"/>
      <c r="K398" s="4"/>
      <c r="L398" s="4"/>
      <c r="M398" s="4"/>
      <c r="N398" s="4"/>
      <c r="O398" s="4"/>
      <c r="P398" s="4"/>
      <c r="Q398" s="4"/>
      <c r="R398" s="33"/>
      <c r="S398" s="33"/>
      <c r="T398" s="33"/>
      <c r="U398" s="33"/>
      <c r="V398" s="33"/>
      <c r="W398" s="33"/>
      <c r="X398" s="33"/>
      <c r="Y398" s="33"/>
      <c r="Z398" s="33"/>
      <c r="AA398" s="33"/>
      <c r="AB398" s="33"/>
      <c r="AC398" s="33"/>
      <c r="AD398" s="33"/>
    </row>
    <row r="399" spans="1:30" x14ac:dyDescent="0.2">
      <c r="A399" s="33"/>
      <c r="B399" s="4"/>
      <c r="C399" s="4"/>
      <c r="D399" s="4"/>
      <c r="E399" s="4"/>
      <c r="F399" s="4"/>
      <c r="G399" s="4"/>
      <c r="H399" s="4"/>
      <c r="I399" s="4"/>
      <c r="J399" s="4"/>
      <c r="K399" s="4"/>
      <c r="L399" s="4"/>
      <c r="M399" s="4"/>
      <c r="N399" s="4"/>
      <c r="O399" s="4"/>
      <c r="P399" s="4"/>
      <c r="Q399" s="4"/>
      <c r="R399" s="33"/>
      <c r="S399" s="33"/>
      <c r="T399" s="33"/>
      <c r="U399" s="33"/>
      <c r="V399" s="33"/>
      <c r="W399" s="33"/>
      <c r="X399" s="33"/>
      <c r="Y399" s="33"/>
      <c r="Z399" s="33"/>
      <c r="AA399" s="33"/>
      <c r="AB399" s="33"/>
      <c r="AC399" s="33"/>
      <c r="AD399" s="33"/>
    </row>
    <row r="400" spans="1:30" x14ac:dyDescent="0.2">
      <c r="A400" s="33"/>
      <c r="S400" s="33"/>
      <c r="T400" s="33"/>
      <c r="U400" s="33"/>
      <c r="V400" s="33"/>
      <c r="W400" s="33"/>
      <c r="X400" s="33"/>
      <c r="Y400" s="33"/>
      <c r="Z400" s="33"/>
      <c r="AA400" s="33"/>
      <c r="AB400" s="33"/>
      <c r="AC400" s="33"/>
      <c r="AD400" s="33"/>
    </row>
    <row r="401" spans="1:30" x14ac:dyDescent="0.2">
      <c r="A401" s="33"/>
      <c r="S401" s="33"/>
      <c r="T401" s="33"/>
      <c r="U401" s="33"/>
      <c r="V401" s="33"/>
      <c r="W401" s="33"/>
      <c r="X401" s="33"/>
      <c r="Y401" s="33"/>
      <c r="Z401" s="33"/>
      <c r="AA401" s="33"/>
      <c r="AB401" s="33"/>
      <c r="AC401" s="33"/>
      <c r="AD401" s="33"/>
    </row>
  </sheetData>
  <mergeCells count="220">
    <mergeCell ref="B2:R3"/>
    <mergeCell ref="B6:D7"/>
    <mergeCell ref="E6:E7"/>
    <mergeCell ref="M6:M7"/>
    <mergeCell ref="N6:N7"/>
    <mergeCell ref="F12:H12"/>
    <mergeCell ref="J12:J13"/>
    <mergeCell ref="B14:D14"/>
    <mergeCell ref="B17:L17"/>
    <mergeCell ref="C18:K18"/>
    <mergeCell ref="C19:K19"/>
    <mergeCell ref="C20:I20"/>
    <mergeCell ref="J20:K20"/>
    <mergeCell ref="B8:D8"/>
    <mergeCell ref="B12:D13"/>
    <mergeCell ref="E12:E13"/>
    <mergeCell ref="I12:I13"/>
    <mergeCell ref="C24:I24"/>
    <mergeCell ref="J24:K24"/>
    <mergeCell ref="C25:I25"/>
    <mergeCell ref="J25:K25"/>
    <mergeCell ref="C26:I26"/>
    <mergeCell ref="J26:K26"/>
    <mergeCell ref="C21:I21"/>
    <mergeCell ref="J21:K21"/>
    <mergeCell ref="C22:I22"/>
    <mergeCell ref="J22:K22"/>
    <mergeCell ref="C23:I23"/>
    <mergeCell ref="J23:K23"/>
    <mergeCell ref="B33:G33"/>
    <mergeCell ref="H33:I33"/>
    <mergeCell ref="B34:G34"/>
    <mergeCell ref="H34:I34"/>
    <mergeCell ref="B35:G35"/>
    <mergeCell ref="H35:I35"/>
    <mergeCell ref="C27:I27"/>
    <mergeCell ref="J27:K27"/>
    <mergeCell ref="B31:G31"/>
    <mergeCell ref="H31:I31"/>
    <mergeCell ref="B32:G32"/>
    <mergeCell ref="H32:I32"/>
    <mergeCell ref="B45:D46"/>
    <mergeCell ref="E45:F45"/>
    <mergeCell ref="G45:H45"/>
    <mergeCell ref="I45:J45"/>
    <mergeCell ref="B47:D47"/>
    <mergeCell ref="B48:D48"/>
    <mergeCell ref="B36:G36"/>
    <mergeCell ref="H36:I36"/>
    <mergeCell ref="B37:G37"/>
    <mergeCell ref="H37:I37"/>
    <mergeCell ref="B38:G38"/>
    <mergeCell ref="H38:I38"/>
    <mergeCell ref="Q56:R57"/>
    <mergeCell ref="G57:H57"/>
    <mergeCell ref="I57:J57"/>
    <mergeCell ref="B49:D49"/>
    <mergeCell ref="B50:D50"/>
    <mergeCell ref="B51:D51"/>
    <mergeCell ref="B56:D58"/>
    <mergeCell ref="E56:F57"/>
    <mergeCell ref="G56:J56"/>
    <mergeCell ref="B59:D59"/>
    <mergeCell ref="B60:D60"/>
    <mergeCell ref="B61:D61"/>
    <mergeCell ref="B62:D62"/>
    <mergeCell ref="B63:D63"/>
    <mergeCell ref="B64:D64"/>
    <mergeCell ref="K56:L57"/>
    <mergeCell ref="M56:N57"/>
    <mergeCell ref="O56:P57"/>
    <mergeCell ref="Q68:R69"/>
    <mergeCell ref="G69:H69"/>
    <mergeCell ref="I69:J69"/>
    <mergeCell ref="B71:D71"/>
    <mergeCell ref="B72:D72"/>
    <mergeCell ref="B73:D73"/>
    <mergeCell ref="B68:D70"/>
    <mergeCell ref="E68:F69"/>
    <mergeCell ref="G68:J68"/>
    <mergeCell ref="K68:L69"/>
    <mergeCell ref="M68:N69"/>
    <mergeCell ref="O68:P69"/>
    <mergeCell ref="V135:W135"/>
    <mergeCell ref="X135:Y135"/>
    <mergeCell ref="Z135:AA135"/>
    <mergeCell ref="B74:D74"/>
    <mergeCell ref="B75:D75"/>
    <mergeCell ref="B76:D76"/>
    <mergeCell ref="B104:C104"/>
    <mergeCell ref="B105:C105"/>
    <mergeCell ref="B106:C106"/>
    <mergeCell ref="B165:C165"/>
    <mergeCell ref="D165:E165"/>
    <mergeCell ref="F165:G165"/>
    <mergeCell ref="B166:C166"/>
    <mergeCell ref="D166:E166"/>
    <mergeCell ref="F166:G166"/>
    <mergeCell ref="B107:C107"/>
    <mergeCell ref="B127:B128"/>
    <mergeCell ref="U135:U136"/>
    <mergeCell ref="C127:D127"/>
    <mergeCell ref="E127:F127"/>
    <mergeCell ref="B169:C169"/>
    <mergeCell ref="D169:E169"/>
    <mergeCell ref="F169:G169"/>
    <mergeCell ref="B170:C170"/>
    <mergeCell ref="D170:E170"/>
    <mergeCell ref="F170:G170"/>
    <mergeCell ref="B167:C167"/>
    <mergeCell ref="D167:E167"/>
    <mergeCell ref="F167:G167"/>
    <mergeCell ref="B168:C168"/>
    <mergeCell ref="D168:E168"/>
    <mergeCell ref="F168:G168"/>
    <mergeCell ref="U185:V185"/>
    <mergeCell ref="W185:X185"/>
    <mergeCell ref="Y185:Z185"/>
    <mergeCell ref="AA185:AB185"/>
    <mergeCell ref="B204:C204"/>
    <mergeCell ref="K204:L204"/>
    <mergeCell ref="B171:C171"/>
    <mergeCell ref="D171:E171"/>
    <mergeCell ref="F171:G171"/>
    <mergeCell ref="B172:C172"/>
    <mergeCell ref="D172:E172"/>
    <mergeCell ref="F172:G172"/>
    <mergeCell ref="Y208:Z208"/>
    <mergeCell ref="B208:C208"/>
    <mergeCell ref="B209:C209"/>
    <mergeCell ref="B205:C205"/>
    <mergeCell ref="K205:L205"/>
    <mergeCell ref="B206:C206"/>
    <mergeCell ref="K206:L206"/>
    <mergeCell ref="B207:C207"/>
    <mergeCell ref="K207:L207"/>
    <mergeCell ref="K208:L208"/>
    <mergeCell ref="B210:C210"/>
    <mergeCell ref="K209:L209"/>
    <mergeCell ref="B214:D214"/>
    <mergeCell ref="B215:D215"/>
    <mergeCell ref="B216:D216"/>
    <mergeCell ref="B217:D217"/>
    <mergeCell ref="T208:T209"/>
    <mergeCell ref="U208:V208"/>
    <mergeCell ref="W208:X208"/>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42:D242"/>
    <mergeCell ref="B243:D243"/>
    <mergeCell ref="B244:D244"/>
    <mergeCell ref="B245:D245"/>
    <mergeCell ref="B246:D246"/>
    <mergeCell ref="B247:D247"/>
    <mergeCell ref="B230:D230"/>
    <mergeCell ref="B231:D231"/>
    <mergeCell ref="B232:D232"/>
    <mergeCell ref="B233:D233"/>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97:C298"/>
    <mergeCell ref="B319:D319"/>
    <mergeCell ref="E319:K319"/>
    <mergeCell ref="B278:C278"/>
    <mergeCell ref="B279:C280"/>
    <mergeCell ref="B281:C282"/>
    <mergeCell ref="B283:C284"/>
    <mergeCell ref="B285:C286"/>
    <mergeCell ref="B290:C290"/>
    <mergeCell ref="B303:C303"/>
    <mergeCell ref="B304:C305"/>
    <mergeCell ref="B306:C307"/>
    <mergeCell ref="B308:C309"/>
    <mergeCell ref="B310:C311"/>
    <mergeCell ref="B338:D338"/>
    <mergeCell ref="B339:D339"/>
    <mergeCell ref="F6:L6"/>
    <mergeCell ref="B332:D332"/>
    <mergeCell ref="B333:D333"/>
    <mergeCell ref="B334:D334"/>
    <mergeCell ref="B335:D335"/>
    <mergeCell ref="B336:D336"/>
    <mergeCell ref="B337:D337"/>
    <mergeCell ref="B326:D326"/>
    <mergeCell ref="B327:D327"/>
    <mergeCell ref="B328:D328"/>
    <mergeCell ref="B329:D329"/>
    <mergeCell ref="B330:D330"/>
    <mergeCell ref="B331:D331"/>
    <mergeCell ref="B320:D320"/>
    <mergeCell ref="B321:D321"/>
    <mergeCell ref="B322:D322"/>
    <mergeCell ref="B323:D323"/>
    <mergeCell ref="B324:D324"/>
    <mergeCell ref="B325:D325"/>
    <mergeCell ref="B291:C292"/>
    <mergeCell ref="B293:C294"/>
    <mergeCell ref="B295:C296"/>
  </mergeCells>
  <printOptions horizontalCentered="1"/>
  <pageMargins left="0.25" right="0.25" top="0.75" bottom="0.75" header="0.3" footer="0.3"/>
  <pageSetup paperSize="9" scale="83" fitToHeight="0" orientation="landscape" verticalDpi="300" r:id="rId1"/>
  <headerFooter alignWithMargins="0"/>
  <rowBreaks count="7" manualBreakCount="7">
    <brk id="41" min="1" max="17" man="1"/>
    <brk id="81" min="1" max="17" man="1"/>
    <brk id="122" min="1" max="17" man="1"/>
    <brk id="162" min="1" max="17" man="1"/>
    <brk id="199" min="1" max="17" man="1"/>
    <brk id="236" min="1" max="17" man="1"/>
    <brk id="273" min="1" max="17" man="1"/>
  </rowBreaks>
  <ignoredErrors>
    <ignoredError sqref="L6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X14"/>
  <sheetViews>
    <sheetView zoomScaleNormal="100" workbookViewId="0">
      <selection activeCell="B2" sqref="B2:X2"/>
    </sheetView>
  </sheetViews>
  <sheetFormatPr defaultRowHeight="12" x14ac:dyDescent="0.2"/>
  <cols>
    <col min="1" max="1" width="2.7109375" style="209" customWidth="1"/>
    <col min="2" max="2" width="12.28515625" style="209" bestFit="1" customWidth="1"/>
    <col min="3" max="3" width="50.140625" style="210" bestFit="1" customWidth="1"/>
    <col min="4" max="24" width="6.5703125" style="209" bestFit="1" customWidth="1"/>
    <col min="25" max="16384" width="9.140625" style="209"/>
  </cols>
  <sheetData>
    <row r="2" spans="2:24" ht="20.100000000000001" customHeight="1" x14ac:dyDescent="0.2">
      <c r="B2" s="446" t="s">
        <v>1609</v>
      </c>
      <c r="C2" s="447"/>
      <c r="D2" s="447"/>
      <c r="E2" s="447"/>
      <c r="F2" s="447"/>
      <c r="G2" s="447"/>
      <c r="H2" s="447"/>
      <c r="I2" s="447"/>
      <c r="J2" s="447"/>
      <c r="K2" s="447"/>
      <c r="L2" s="447"/>
      <c r="M2" s="447"/>
      <c r="N2" s="447"/>
      <c r="O2" s="447"/>
      <c r="P2" s="447"/>
      <c r="Q2" s="447"/>
      <c r="R2" s="447"/>
      <c r="S2" s="447"/>
      <c r="T2" s="447"/>
      <c r="U2" s="447"/>
      <c r="V2" s="447"/>
      <c r="W2" s="447"/>
      <c r="X2" s="448"/>
    </row>
    <row r="3" spans="2:24" ht="12.75" customHeight="1" x14ac:dyDescent="0.2">
      <c r="B3" s="449" t="s">
        <v>1559</v>
      </c>
      <c r="C3" s="450"/>
      <c r="D3" s="451" t="s">
        <v>1560</v>
      </c>
      <c r="E3" s="452"/>
      <c r="F3" s="452"/>
      <c r="G3" s="453"/>
      <c r="H3" s="454" t="s">
        <v>1561</v>
      </c>
      <c r="I3" s="455"/>
      <c r="J3" s="455"/>
      <c r="K3" s="455"/>
      <c r="L3" s="455"/>
      <c r="M3" s="455"/>
      <c r="N3" s="455"/>
      <c r="O3" s="455"/>
      <c r="P3" s="455"/>
      <c r="Q3" s="456"/>
      <c r="R3" s="457" t="s">
        <v>1562</v>
      </c>
      <c r="S3" s="457"/>
      <c r="T3" s="457"/>
      <c r="U3" s="457"/>
      <c r="V3" s="457"/>
      <c r="W3" s="457"/>
      <c r="X3" s="458"/>
    </row>
    <row r="4" spans="2:24" x14ac:dyDescent="0.2">
      <c r="B4" s="459" t="s">
        <v>1244</v>
      </c>
      <c r="C4" s="460"/>
      <c r="D4" s="219" t="s">
        <v>1178</v>
      </c>
      <c r="E4" s="220" t="s">
        <v>1179</v>
      </c>
      <c r="F4" s="220" t="s">
        <v>1180</v>
      </c>
      <c r="G4" s="221" t="s">
        <v>1181</v>
      </c>
      <c r="H4" s="219" t="s">
        <v>1182</v>
      </c>
      <c r="I4" s="220" t="s">
        <v>1183</v>
      </c>
      <c r="J4" s="220" t="s">
        <v>1390</v>
      </c>
      <c r="K4" s="220" t="s">
        <v>1563</v>
      </c>
      <c r="L4" s="220" t="s">
        <v>1564</v>
      </c>
      <c r="M4" s="220" t="s">
        <v>1565</v>
      </c>
      <c r="N4" s="220" t="s">
        <v>1566</v>
      </c>
      <c r="O4" s="220" t="s">
        <v>1567</v>
      </c>
      <c r="P4" s="220" t="s">
        <v>1568</v>
      </c>
      <c r="Q4" s="221" t="s">
        <v>1569</v>
      </c>
      <c r="R4" s="220" t="s">
        <v>1570</v>
      </c>
      <c r="S4" s="220" t="s">
        <v>1571</v>
      </c>
      <c r="T4" s="220" t="s">
        <v>1572</v>
      </c>
      <c r="U4" s="220" t="s">
        <v>1573</v>
      </c>
      <c r="V4" s="220" t="s">
        <v>1574</v>
      </c>
      <c r="W4" s="220" t="s">
        <v>1575</v>
      </c>
      <c r="X4" s="231" t="s">
        <v>1576</v>
      </c>
    </row>
    <row r="5" spans="2:24" ht="12" customHeight="1" x14ac:dyDescent="0.2">
      <c r="B5" s="440" t="s">
        <v>1577</v>
      </c>
      <c r="C5" s="441"/>
      <c r="D5" s="222">
        <v>10</v>
      </c>
      <c r="E5" s="223">
        <f>D5-1</f>
        <v>9</v>
      </c>
      <c r="F5" s="223">
        <f t="shared" ref="F5:G5" si="0">E5-1</f>
        <v>8</v>
      </c>
      <c r="G5" s="224">
        <f t="shared" si="0"/>
        <v>7</v>
      </c>
      <c r="H5" s="222">
        <v>10</v>
      </c>
      <c r="I5" s="223">
        <f>H5-1</f>
        <v>9</v>
      </c>
      <c r="J5" s="238">
        <f t="shared" ref="J5:Q5" si="1">I5-1</f>
        <v>8</v>
      </c>
      <c r="K5" s="223">
        <f t="shared" si="1"/>
        <v>7</v>
      </c>
      <c r="L5" s="223">
        <f t="shared" si="1"/>
        <v>6</v>
      </c>
      <c r="M5" s="223">
        <f t="shared" si="1"/>
        <v>5</v>
      </c>
      <c r="N5" s="223">
        <f t="shared" si="1"/>
        <v>4</v>
      </c>
      <c r="O5" s="223">
        <f t="shared" si="1"/>
        <v>3</v>
      </c>
      <c r="P5" s="223">
        <f t="shared" si="1"/>
        <v>2</v>
      </c>
      <c r="Q5" s="224">
        <f t="shared" si="1"/>
        <v>1</v>
      </c>
      <c r="R5" s="225"/>
      <c r="S5" s="225"/>
      <c r="T5" s="225"/>
      <c r="U5" s="225"/>
      <c r="V5" s="225"/>
      <c r="W5" s="225"/>
      <c r="X5" s="232"/>
    </row>
    <row r="6" spans="2:24" ht="23.1" customHeight="1" x14ac:dyDescent="0.2">
      <c r="B6" s="442" t="s">
        <v>1260</v>
      </c>
      <c r="C6" s="226" t="s">
        <v>1578</v>
      </c>
      <c r="D6" s="233">
        <v>208</v>
      </c>
      <c r="E6" s="233">
        <v>695</v>
      </c>
      <c r="F6" s="233">
        <v>235</v>
      </c>
      <c r="G6" s="233">
        <v>304</v>
      </c>
      <c r="H6" s="233">
        <v>491</v>
      </c>
      <c r="I6" s="233">
        <v>460</v>
      </c>
      <c r="J6" s="239">
        <f>GETPIVOTDATA("Net Dwellings",Pivots!$B$5)</f>
        <v>382</v>
      </c>
      <c r="K6" s="234"/>
      <c r="L6" s="234"/>
      <c r="M6" s="234"/>
      <c r="N6" s="234"/>
      <c r="O6" s="234"/>
      <c r="P6" s="227"/>
      <c r="Q6" s="227"/>
      <c r="R6" s="227"/>
      <c r="S6" s="227"/>
      <c r="T6" s="227"/>
      <c r="U6" s="227"/>
      <c r="V6" s="227"/>
      <c r="W6" s="227"/>
      <c r="X6" s="227"/>
    </row>
    <row r="7" spans="2:24" ht="23.1" customHeight="1" x14ac:dyDescent="0.2">
      <c r="B7" s="443"/>
      <c r="C7" s="226" t="s">
        <v>1579</v>
      </c>
      <c r="D7" s="234"/>
      <c r="E7" s="234"/>
      <c r="F7" s="234"/>
      <c r="G7" s="234"/>
      <c r="H7" s="235"/>
      <c r="I7" s="236"/>
      <c r="J7" s="239"/>
      <c r="K7" s="237">
        <f>GETPIVOTDATA("Sum of 2018/19 ( C)",Pivots!$B$464)</f>
        <v>380.5</v>
      </c>
      <c r="L7" s="237">
        <f>GETPIVOTDATA("Sum of 2019/20 (1)",Pivots!$B$464)</f>
        <v>255.66666666666691</v>
      </c>
      <c r="M7" s="237">
        <f>GETPIVOTDATA("Sum of 2020/21 (2)",Pivots!$B$464)</f>
        <v>279.66666666666686</v>
      </c>
      <c r="N7" s="237">
        <f>GETPIVOTDATA("Sum of 2021/22 (3)",Pivots!$B$464)</f>
        <v>264.6666666666668</v>
      </c>
      <c r="O7" s="237">
        <f>GETPIVOTDATA("Sum of 2022/23 (4)",Pivots!$B$464)</f>
        <v>328.5</v>
      </c>
      <c r="P7" s="234">
        <f>Data!AX456</f>
        <v>411</v>
      </c>
      <c r="Q7" s="234">
        <f>Data!AY456</f>
        <v>411</v>
      </c>
      <c r="R7" s="234">
        <f>Data!AZ456</f>
        <v>411</v>
      </c>
      <c r="S7" s="234">
        <f>Data!BA456</f>
        <v>411</v>
      </c>
      <c r="T7" s="234">
        <f>Data!BB456</f>
        <v>411</v>
      </c>
      <c r="U7" s="227">
        <v>315</v>
      </c>
      <c r="V7" s="227">
        <v>315</v>
      </c>
      <c r="W7" s="227">
        <v>315</v>
      </c>
      <c r="X7" s="227">
        <v>315</v>
      </c>
    </row>
    <row r="8" spans="2:24" ht="23.1" customHeight="1" x14ac:dyDescent="0.2">
      <c r="B8" s="444"/>
      <c r="C8" s="226" t="s">
        <v>1580</v>
      </c>
      <c r="D8" s="227">
        <f>D6</f>
        <v>208</v>
      </c>
      <c r="E8" s="227">
        <f>D8+E6</f>
        <v>903</v>
      </c>
      <c r="F8" s="227">
        <f>E8+F6</f>
        <v>1138</v>
      </c>
      <c r="G8" s="227">
        <f>F8+G6</f>
        <v>1442</v>
      </c>
      <c r="H8" s="228">
        <f>H6</f>
        <v>491</v>
      </c>
      <c r="I8" s="228">
        <f>H8+I6</f>
        <v>951</v>
      </c>
      <c r="J8" s="240">
        <f t="shared" ref="J8:X8" si="2">I8+J7</f>
        <v>951</v>
      </c>
      <c r="K8" s="228">
        <f t="shared" si="2"/>
        <v>1331.5</v>
      </c>
      <c r="L8" s="228">
        <f t="shared" si="2"/>
        <v>1587.166666666667</v>
      </c>
      <c r="M8" s="228">
        <f t="shared" si="2"/>
        <v>1866.8333333333339</v>
      </c>
      <c r="N8" s="228">
        <f t="shared" si="2"/>
        <v>2131.5000000000009</v>
      </c>
      <c r="O8" s="228">
        <f t="shared" si="2"/>
        <v>2460.0000000000009</v>
      </c>
      <c r="P8" s="228">
        <f t="shared" si="2"/>
        <v>2871.0000000000009</v>
      </c>
      <c r="Q8" s="228">
        <f t="shared" si="2"/>
        <v>3282.0000000000009</v>
      </c>
      <c r="R8" s="228">
        <f t="shared" si="2"/>
        <v>3693.0000000000009</v>
      </c>
      <c r="S8" s="228">
        <f t="shared" si="2"/>
        <v>4104.0000000000009</v>
      </c>
      <c r="T8" s="228">
        <f t="shared" si="2"/>
        <v>4515.0000000000009</v>
      </c>
      <c r="U8" s="228">
        <f t="shared" si="2"/>
        <v>4830.0000000000009</v>
      </c>
      <c r="V8" s="228">
        <f t="shared" si="2"/>
        <v>5145.0000000000009</v>
      </c>
      <c r="W8" s="228">
        <f t="shared" si="2"/>
        <v>5460.0000000000009</v>
      </c>
      <c r="X8" s="228">
        <f t="shared" si="2"/>
        <v>5775.0000000000009</v>
      </c>
    </row>
    <row r="9" spans="2:24" ht="23.1" customHeight="1" x14ac:dyDescent="0.2">
      <c r="B9" s="442" t="s">
        <v>1581</v>
      </c>
      <c r="C9" s="230" t="s">
        <v>1582</v>
      </c>
      <c r="D9" s="228">
        <v>245</v>
      </c>
      <c r="E9" s="228">
        <v>245</v>
      </c>
      <c r="F9" s="228">
        <v>245</v>
      </c>
      <c r="G9" s="228">
        <v>245</v>
      </c>
      <c r="H9" s="228">
        <v>315</v>
      </c>
      <c r="I9" s="228">
        <v>315</v>
      </c>
      <c r="J9" s="240">
        <v>315</v>
      </c>
      <c r="K9" s="228">
        <v>315</v>
      </c>
      <c r="L9" s="228">
        <v>315</v>
      </c>
      <c r="M9" s="228">
        <v>315</v>
      </c>
      <c r="N9" s="228">
        <v>315</v>
      </c>
      <c r="O9" s="227">
        <v>315</v>
      </c>
      <c r="P9" s="227">
        <v>315</v>
      </c>
      <c r="Q9" s="227">
        <v>315</v>
      </c>
      <c r="R9" s="227">
        <v>315</v>
      </c>
      <c r="S9" s="227">
        <v>315</v>
      </c>
      <c r="T9" s="227">
        <v>315</v>
      </c>
      <c r="U9" s="227">
        <v>315</v>
      </c>
      <c r="V9" s="227">
        <v>315</v>
      </c>
      <c r="W9" s="227">
        <v>315</v>
      </c>
      <c r="X9" s="227">
        <v>315</v>
      </c>
    </row>
    <row r="10" spans="2:24" ht="23.1" customHeight="1" x14ac:dyDescent="0.2">
      <c r="B10" s="444"/>
      <c r="C10" s="230" t="s">
        <v>1583</v>
      </c>
      <c r="D10" s="227">
        <f>D9</f>
        <v>245</v>
      </c>
      <c r="E10" s="227">
        <f>D10+E9</f>
        <v>490</v>
      </c>
      <c r="F10" s="227">
        <f>E10+F9</f>
        <v>735</v>
      </c>
      <c r="G10" s="227">
        <f>F10+G9</f>
        <v>980</v>
      </c>
      <c r="H10" s="227">
        <f>H9</f>
        <v>315</v>
      </c>
      <c r="I10" s="227">
        <f t="shared" ref="I10:X10" si="3">H10+I9</f>
        <v>630</v>
      </c>
      <c r="J10" s="241">
        <f t="shared" si="3"/>
        <v>945</v>
      </c>
      <c r="K10" s="227">
        <f t="shared" si="3"/>
        <v>1260</v>
      </c>
      <c r="L10" s="227">
        <f t="shared" si="3"/>
        <v>1575</v>
      </c>
      <c r="M10" s="227">
        <f t="shared" si="3"/>
        <v>1890</v>
      </c>
      <c r="N10" s="227">
        <f t="shared" si="3"/>
        <v>2205</v>
      </c>
      <c r="O10" s="227">
        <f t="shared" si="3"/>
        <v>2520</v>
      </c>
      <c r="P10" s="227">
        <f t="shared" si="3"/>
        <v>2835</v>
      </c>
      <c r="Q10" s="227">
        <f t="shared" si="3"/>
        <v>3150</v>
      </c>
      <c r="R10" s="227">
        <f t="shared" si="3"/>
        <v>3465</v>
      </c>
      <c r="S10" s="227">
        <f t="shared" si="3"/>
        <v>3780</v>
      </c>
      <c r="T10" s="227">
        <f t="shared" si="3"/>
        <v>4095</v>
      </c>
      <c r="U10" s="227">
        <f t="shared" si="3"/>
        <v>4410</v>
      </c>
      <c r="V10" s="227">
        <f t="shared" si="3"/>
        <v>4725</v>
      </c>
      <c r="W10" s="227">
        <f t="shared" si="3"/>
        <v>5040</v>
      </c>
      <c r="X10" s="227">
        <f t="shared" si="3"/>
        <v>5355</v>
      </c>
    </row>
    <row r="11" spans="2:24" ht="23.1" customHeight="1" x14ac:dyDescent="0.2">
      <c r="B11" s="442" t="s">
        <v>1584</v>
      </c>
      <c r="C11" s="230" t="s">
        <v>1585</v>
      </c>
      <c r="D11" s="227">
        <f t="shared" ref="D11:X11" si="4">D8-D10</f>
        <v>-37</v>
      </c>
      <c r="E11" s="227">
        <f t="shared" si="4"/>
        <v>413</v>
      </c>
      <c r="F11" s="227">
        <f t="shared" si="4"/>
        <v>403</v>
      </c>
      <c r="G11" s="227">
        <f t="shared" si="4"/>
        <v>462</v>
      </c>
      <c r="H11" s="227">
        <f t="shared" si="4"/>
        <v>176</v>
      </c>
      <c r="I11" s="227">
        <f t="shared" si="4"/>
        <v>321</v>
      </c>
      <c r="J11" s="241">
        <f t="shared" si="4"/>
        <v>6</v>
      </c>
      <c r="K11" s="227">
        <f t="shared" si="4"/>
        <v>71.5</v>
      </c>
      <c r="L11" s="227">
        <f t="shared" si="4"/>
        <v>12.16666666666697</v>
      </c>
      <c r="M11" s="227">
        <f t="shared" si="4"/>
        <v>-23.16666666666606</v>
      </c>
      <c r="N11" s="227">
        <f t="shared" si="4"/>
        <v>-73.499999999999091</v>
      </c>
      <c r="O11" s="227">
        <f t="shared" si="4"/>
        <v>-59.999999999999091</v>
      </c>
      <c r="P11" s="227">
        <f t="shared" si="4"/>
        <v>36.000000000000909</v>
      </c>
      <c r="Q11" s="227">
        <f t="shared" si="4"/>
        <v>132.00000000000091</v>
      </c>
      <c r="R11" s="227">
        <f t="shared" si="4"/>
        <v>228.00000000000091</v>
      </c>
      <c r="S11" s="227">
        <f t="shared" si="4"/>
        <v>324.00000000000091</v>
      </c>
      <c r="T11" s="227">
        <f t="shared" si="4"/>
        <v>420.00000000000091</v>
      </c>
      <c r="U11" s="227">
        <f t="shared" si="4"/>
        <v>420.00000000000091</v>
      </c>
      <c r="V11" s="227">
        <f t="shared" si="4"/>
        <v>420.00000000000091</v>
      </c>
      <c r="W11" s="227">
        <f t="shared" si="4"/>
        <v>420.00000000000091</v>
      </c>
      <c r="X11" s="227">
        <f t="shared" si="4"/>
        <v>420.00000000000091</v>
      </c>
    </row>
    <row r="12" spans="2:24" ht="23.1" customHeight="1" x14ac:dyDescent="0.2">
      <c r="B12" s="445"/>
      <c r="C12" s="230" t="s">
        <v>1593</v>
      </c>
      <c r="D12" s="227">
        <f>D9</f>
        <v>245</v>
      </c>
      <c r="E12" s="227">
        <f>IF((E9*10-D8)/E5&gt;0,(E9*10-D8)/E5,0)</f>
        <v>249.11111111111111</v>
      </c>
      <c r="F12" s="227">
        <f>IF((F9*10-E8)/F5&gt;0,(F9*10-E8)/F5,0)</f>
        <v>193.375</v>
      </c>
      <c r="G12" s="227">
        <f>IF((G9*10-F8)/G5&gt;0,(G9*10-F8)/G5,0)</f>
        <v>187.42857142857142</v>
      </c>
      <c r="H12" s="227">
        <f>H9</f>
        <v>315</v>
      </c>
      <c r="I12" s="229">
        <f t="shared" ref="I12:Q12" si="5">IF((I9*10-H8)/I5&gt;0,(I9*10-H8)/I5,0)</f>
        <v>295.44444444444446</v>
      </c>
      <c r="J12" s="242">
        <f t="shared" si="5"/>
        <v>274.875</v>
      </c>
      <c r="K12" s="229">
        <f t="shared" si="5"/>
        <v>314.14285714285717</v>
      </c>
      <c r="L12" s="229">
        <f t="shared" si="5"/>
        <v>303.08333333333331</v>
      </c>
      <c r="M12" s="229">
        <f t="shared" si="5"/>
        <v>312.56666666666661</v>
      </c>
      <c r="N12" s="229">
        <f t="shared" si="5"/>
        <v>320.79166666666652</v>
      </c>
      <c r="O12" s="229">
        <f t="shared" si="5"/>
        <v>339.49999999999972</v>
      </c>
      <c r="P12" s="229">
        <f t="shared" si="5"/>
        <v>344.99999999999955</v>
      </c>
      <c r="Q12" s="229">
        <f t="shared" si="5"/>
        <v>278.99999999999909</v>
      </c>
      <c r="R12" s="229"/>
      <c r="S12" s="229"/>
      <c r="T12" s="229"/>
      <c r="U12" s="229"/>
      <c r="V12" s="229"/>
      <c r="W12" s="229"/>
      <c r="X12" s="229"/>
    </row>
    <row r="13" spans="2:24" x14ac:dyDescent="0.2">
      <c r="H13" s="260">
        <v>315</v>
      </c>
      <c r="I13" s="260">
        <v>295.44444444444446</v>
      </c>
      <c r="J13" s="260">
        <v>274.875</v>
      </c>
      <c r="K13" s="260">
        <v>259.57142857142856</v>
      </c>
      <c r="L13" s="260">
        <v>239.41666666666666</v>
      </c>
      <c r="M13" s="260">
        <v>235.06666666666661</v>
      </c>
      <c r="N13" s="260">
        <v>222.54166666666652</v>
      </c>
      <c r="O13" s="260">
        <v>207.16666666666637</v>
      </c>
      <c r="P13" s="260">
        <v>144.49999999999955</v>
      </c>
      <c r="Q13" s="260">
        <v>0</v>
      </c>
      <c r="R13" s="260"/>
      <c r="S13" s="260"/>
      <c r="T13" s="260"/>
      <c r="U13" s="260"/>
      <c r="V13" s="260"/>
      <c r="W13" s="260"/>
      <c r="X13" s="260"/>
    </row>
    <row r="14" spans="2:24" x14ac:dyDescent="0.2">
      <c r="H14" s="260">
        <v>315</v>
      </c>
      <c r="I14" s="260">
        <v>315</v>
      </c>
      <c r="J14" s="260">
        <v>315</v>
      </c>
      <c r="K14" s="260">
        <v>315</v>
      </c>
      <c r="L14" s="260">
        <v>315</v>
      </c>
      <c r="M14" s="260">
        <v>315</v>
      </c>
      <c r="N14" s="260">
        <v>315</v>
      </c>
      <c r="O14" s="260">
        <v>315</v>
      </c>
      <c r="P14" s="260">
        <v>315</v>
      </c>
      <c r="Q14" s="260">
        <v>315</v>
      </c>
      <c r="R14" s="260">
        <v>315</v>
      </c>
      <c r="S14" s="260">
        <v>315</v>
      </c>
      <c r="T14" s="260">
        <v>315</v>
      </c>
      <c r="U14" s="260">
        <v>315</v>
      </c>
      <c r="V14" s="260">
        <v>315</v>
      </c>
      <c r="W14" s="260">
        <v>315</v>
      </c>
      <c r="X14" s="260">
        <v>315</v>
      </c>
    </row>
  </sheetData>
  <mergeCells count="10">
    <mergeCell ref="B5:C5"/>
    <mergeCell ref="B6:B8"/>
    <mergeCell ref="B9:B10"/>
    <mergeCell ref="B11:B12"/>
    <mergeCell ref="B2:X2"/>
    <mergeCell ref="B3:C3"/>
    <mergeCell ref="D3:G3"/>
    <mergeCell ref="H3:Q3"/>
    <mergeCell ref="R3:X3"/>
    <mergeCell ref="B4:C4"/>
  </mergeCells>
  <pageMargins left="0.39370078740157483" right="0.39370078740157483" top="0.39370078740157483" bottom="0.39370078740157483" header="0.19685039370078741" footer="0.19685039370078741"/>
  <pageSetup paperSize="8" orientation="landscape" verticalDpi="1200" r:id="rId1"/>
  <headerFooter alignWithMargins="0"/>
  <ignoredErrors>
    <ignoredError sqref="H8 H10 H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G456"/>
  <sheetViews>
    <sheetView zoomScale="85" zoomScaleNormal="85" workbookViewId="0">
      <pane ySplit="1" topLeftCell="A2" activePane="bottomLeft" state="frozen"/>
      <selection activeCell="I1" sqref="I1"/>
      <selection pane="bottomLeft"/>
    </sheetView>
  </sheetViews>
  <sheetFormatPr defaultRowHeight="15" x14ac:dyDescent="0.25"/>
  <cols>
    <col min="1" max="1" width="22.42578125" style="206" bestFit="1" customWidth="1"/>
    <col min="2" max="2" width="13.85546875" style="206" customWidth="1"/>
    <col min="3" max="3" width="12" style="206" customWidth="1"/>
    <col min="4" max="4" width="42.85546875" style="206" customWidth="1"/>
    <col min="5" max="5" width="54" style="206" customWidth="1"/>
    <col min="6" max="6" width="10.7109375" style="206" bestFit="1" customWidth="1"/>
    <col min="7" max="7" width="11.85546875" style="206" customWidth="1"/>
    <col min="8" max="8" width="22.140625" style="206" bestFit="1" customWidth="1"/>
    <col min="9" max="9" width="15.7109375" style="206" bestFit="1" customWidth="1"/>
    <col min="10" max="12" width="9.140625" style="206"/>
    <col min="13" max="13" width="11.7109375" style="206" customWidth="1"/>
    <col min="14" max="30" width="9.140625" style="206"/>
    <col min="31" max="31" width="10.28515625" style="206" customWidth="1"/>
    <col min="32" max="39" width="9.140625" style="206"/>
    <col min="40" max="40" width="10.140625" style="206" customWidth="1"/>
    <col min="41" max="41" width="11.5703125" style="206" customWidth="1"/>
    <col min="42" max="42" width="8" style="198" customWidth="1"/>
    <col min="43" max="43" width="9.140625" style="198"/>
    <col min="44" max="48" width="9.140625" style="200"/>
    <col min="49" max="55" width="9.140625" style="206"/>
    <col min="56" max="56" width="7.5703125" style="206" customWidth="1"/>
    <col min="57" max="58" width="7" style="206" customWidth="1"/>
    <col min="59" max="59" width="9.140625" style="206"/>
    <col min="60" max="16384" width="9.140625" style="198"/>
  </cols>
  <sheetData>
    <row r="1" spans="1:59" s="328" customFormat="1" ht="45" x14ac:dyDescent="0.25">
      <c r="A1" s="320" t="s">
        <v>1617</v>
      </c>
      <c r="B1" s="320" t="s">
        <v>1399</v>
      </c>
      <c r="C1" s="320" t="s">
        <v>1398</v>
      </c>
      <c r="D1" s="320" t="s">
        <v>1618</v>
      </c>
      <c r="E1" s="320" t="s">
        <v>1619</v>
      </c>
      <c r="F1" s="320" t="s">
        <v>1620</v>
      </c>
      <c r="G1" s="321" t="s">
        <v>1621</v>
      </c>
      <c r="H1" s="321" t="s">
        <v>1356</v>
      </c>
      <c r="I1" s="321" t="s">
        <v>1359</v>
      </c>
      <c r="J1" s="320" t="s">
        <v>0</v>
      </c>
      <c r="K1" s="320" t="s">
        <v>1616</v>
      </c>
      <c r="L1" s="320" t="s">
        <v>1622</v>
      </c>
      <c r="M1" s="320" t="s">
        <v>1623</v>
      </c>
      <c r="N1" s="320" t="s">
        <v>1147</v>
      </c>
      <c r="O1" s="320" t="s">
        <v>1148</v>
      </c>
      <c r="P1" s="320" t="s">
        <v>1149</v>
      </c>
      <c r="Q1" s="320" t="s">
        <v>1150</v>
      </c>
      <c r="R1" s="320" t="s">
        <v>1151</v>
      </c>
      <c r="S1" s="320" t="s">
        <v>1152</v>
      </c>
      <c r="T1" s="320" t="s">
        <v>1153</v>
      </c>
      <c r="U1" s="320" t="s">
        <v>1154</v>
      </c>
      <c r="V1" s="320" t="s">
        <v>1163</v>
      </c>
      <c r="W1" s="320" t="s">
        <v>1155</v>
      </c>
      <c r="X1" s="320" t="s">
        <v>1156</v>
      </c>
      <c r="Y1" s="320" t="s">
        <v>1157</v>
      </c>
      <c r="Z1" s="320" t="s">
        <v>1158</v>
      </c>
      <c r="AA1" s="320" t="s">
        <v>1159</v>
      </c>
      <c r="AB1" s="320" t="s">
        <v>1160</v>
      </c>
      <c r="AC1" s="320" t="s">
        <v>1161</v>
      </c>
      <c r="AD1" s="320" t="s">
        <v>1162</v>
      </c>
      <c r="AE1" s="320" t="s">
        <v>1164</v>
      </c>
      <c r="AF1" s="320" t="s">
        <v>1483</v>
      </c>
      <c r="AG1" s="320" t="s">
        <v>1484</v>
      </c>
      <c r="AH1" s="320" t="s">
        <v>1485</v>
      </c>
      <c r="AI1" s="320" t="s">
        <v>1486</v>
      </c>
      <c r="AJ1" s="320" t="s">
        <v>1487</v>
      </c>
      <c r="AK1" s="320" t="s">
        <v>1488</v>
      </c>
      <c r="AL1" s="320" t="s">
        <v>1489</v>
      </c>
      <c r="AM1" s="320" t="s">
        <v>1490</v>
      </c>
      <c r="AN1" s="322" t="s">
        <v>1391</v>
      </c>
      <c r="AO1" s="322" t="s">
        <v>1499</v>
      </c>
      <c r="AP1" s="320" t="s">
        <v>1540</v>
      </c>
      <c r="AQ1" s="323" t="s">
        <v>1541</v>
      </c>
      <c r="AR1" s="324" t="s">
        <v>1542</v>
      </c>
      <c r="AS1" s="325" t="s">
        <v>1543</v>
      </c>
      <c r="AT1" s="325" t="s">
        <v>1544</v>
      </c>
      <c r="AU1" s="325" t="s">
        <v>1545</v>
      </c>
      <c r="AV1" s="326" t="s">
        <v>1546</v>
      </c>
      <c r="AW1" s="320" t="s">
        <v>1377</v>
      </c>
      <c r="AX1" s="327" t="s">
        <v>1547</v>
      </c>
      <c r="AY1" s="320" t="s">
        <v>1548</v>
      </c>
      <c r="AZ1" s="320" t="s">
        <v>1549</v>
      </c>
      <c r="BA1" s="320" t="s">
        <v>1550</v>
      </c>
      <c r="BB1" s="326" t="s">
        <v>1551</v>
      </c>
      <c r="BC1" s="320" t="s">
        <v>1305</v>
      </c>
      <c r="BD1" s="320" t="s">
        <v>1504</v>
      </c>
      <c r="BE1" s="320" t="s">
        <v>1505</v>
      </c>
      <c r="BF1" s="320" t="s">
        <v>1506</v>
      </c>
      <c r="BG1" s="320" t="s">
        <v>1507</v>
      </c>
    </row>
    <row r="2" spans="1:59" x14ac:dyDescent="0.25">
      <c r="A2" s="208" t="s">
        <v>1</v>
      </c>
      <c r="B2" s="208" t="s">
        <v>1361</v>
      </c>
      <c r="C2" s="208"/>
      <c r="D2" s="208" t="s">
        <v>2</v>
      </c>
      <c r="E2" s="208" t="s">
        <v>3</v>
      </c>
      <c r="F2" s="301">
        <v>39022</v>
      </c>
      <c r="G2" s="301">
        <v>42826</v>
      </c>
      <c r="H2" s="301" t="s">
        <v>1166</v>
      </c>
      <c r="I2" s="298" t="s">
        <v>1232</v>
      </c>
      <c r="J2" s="208"/>
      <c r="K2" s="308"/>
      <c r="L2" s="319">
        <v>513733</v>
      </c>
      <c r="M2" s="319">
        <v>169709</v>
      </c>
      <c r="N2" s="208"/>
      <c r="O2" s="208"/>
      <c r="P2" s="208"/>
      <c r="Q2" s="208"/>
      <c r="R2" s="208"/>
      <c r="S2" s="208"/>
      <c r="T2" s="208"/>
      <c r="U2" s="208"/>
      <c r="V2" s="208">
        <v>0</v>
      </c>
      <c r="W2" s="208"/>
      <c r="X2" s="208"/>
      <c r="Y2" s="208">
        <v>1</v>
      </c>
      <c r="Z2" s="208"/>
      <c r="AA2" s="208"/>
      <c r="AB2" s="208"/>
      <c r="AC2" s="208"/>
      <c r="AD2" s="208"/>
      <c r="AE2" s="208">
        <v>1</v>
      </c>
      <c r="AF2" s="208">
        <v>0</v>
      </c>
      <c r="AG2" s="208">
        <v>0</v>
      </c>
      <c r="AH2" s="208">
        <v>1</v>
      </c>
      <c r="AI2" s="208">
        <v>0</v>
      </c>
      <c r="AJ2" s="208">
        <v>0</v>
      </c>
      <c r="AK2" s="208">
        <v>0</v>
      </c>
      <c r="AL2" s="208">
        <v>0</v>
      </c>
      <c r="AM2" s="208">
        <v>0</v>
      </c>
      <c r="AN2" s="310">
        <v>1</v>
      </c>
      <c r="AO2" s="310"/>
      <c r="AP2" s="216">
        <v>1</v>
      </c>
      <c r="AQ2" s="302">
        <v>0</v>
      </c>
      <c r="AR2" s="303">
        <v>0</v>
      </c>
      <c r="AS2" s="302">
        <v>0</v>
      </c>
      <c r="AT2" s="302">
        <v>0</v>
      </c>
      <c r="AU2" s="302">
        <v>0</v>
      </c>
      <c r="AV2" s="304">
        <v>0</v>
      </c>
      <c r="AW2" s="311">
        <v>0</v>
      </c>
      <c r="AX2" s="306">
        <v>0</v>
      </c>
      <c r="AY2" s="214">
        <v>0</v>
      </c>
      <c r="AZ2" s="214">
        <v>0</v>
      </c>
      <c r="BA2" s="214">
        <v>0</v>
      </c>
      <c r="BB2" s="307">
        <v>0</v>
      </c>
      <c r="BC2" s="208" t="s">
        <v>1310</v>
      </c>
      <c r="BD2" s="208"/>
      <c r="BE2" s="208" t="s">
        <v>1386</v>
      </c>
      <c r="BF2" s="208"/>
      <c r="BG2" s="208"/>
    </row>
    <row r="3" spans="1:59" x14ac:dyDescent="0.25">
      <c r="A3" s="208" t="s">
        <v>5</v>
      </c>
      <c r="B3" s="208" t="s">
        <v>1361</v>
      </c>
      <c r="C3" s="208"/>
      <c r="D3" s="208" t="s">
        <v>6</v>
      </c>
      <c r="E3" s="208" t="s">
        <v>7</v>
      </c>
      <c r="F3" s="301">
        <v>39294</v>
      </c>
      <c r="G3" s="301">
        <v>42826</v>
      </c>
      <c r="H3" s="301" t="s">
        <v>1166</v>
      </c>
      <c r="I3" s="298" t="s">
        <v>1232</v>
      </c>
      <c r="J3" s="208"/>
      <c r="K3" s="308"/>
      <c r="L3" s="319">
        <v>513733</v>
      </c>
      <c r="M3" s="319">
        <v>169743</v>
      </c>
      <c r="N3" s="208"/>
      <c r="O3" s="208"/>
      <c r="P3" s="208"/>
      <c r="Q3" s="208"/>
      <c r="R3" s="208"/>
      <c r="S3" s="208"/>
      <c r="T3" s="208"/>
      <c r="U3" s="208"/>
      <c r="V3" s="208">
        <v>0</v>
      </c>
      <c r="W3" s="208"/>
      <c r="X3" s="208">
        <v>2</v>
      </c>
      <c r="Y3" s="208">
        <v>1</v>
      </c>
      <c r="Z3" s="208"/>
      <c r="AA3" s="208"/>
      <c r="AB3" s="208"/>
      <c r="AC3" s="208"/>
      <c r="AD3" s="208"/>
      <c r="AE3" s="208">
        <v>3</v>
      </c>
      <c r="AF3" s="208">
        <v>0</v>
      </c>
      <c r="AG3" s="208">
        <v>2</v>
      </c>
      <c r="AH3" s="208">
        <v>1</v>
      </c>
      <c r="AI3" s="208">
        <v>0</v>
      </c>
      <c r="AJ3" s="208">
        <v>0</v>
      </c>
      <c r="AK3" s="208">
        <v>0</v>
      </c>
      <c r="AL3" s="208">
        <v>0</v>
      </c>
      <c r="AM3" s="208">
        <v>0</v>
      </c>
      <c r="AN3" s="310">
        <v>3</v>
      </c>
      <c r="AO3" s="310"/>
      <c r="AP3" s="212">
        <v>3</v>
      </c>
      <c r="AQ3" s="302">
        <v>0</v>
      </c>
      <c r="AR3" s="303">
        <v>0</v>
      </c>
      <c r="AS3" s="302">
        <v>0</v>
      </c>
      <c r="AT3" s="302">
        <v>0</v>
      </c>
      <c r="AU3" s="302">
        <v>0</v>
      </c>
      <c r="AV3" s="304">
        <v>0</v>
      </c>
      <c r="AW3" s="311">
        <v>0</v>
      </c>
      <c r="AX3" s="306">
        <v>0</v>
      </c>
      <c r="AY3" s="214">
        <v>0</v>
      </c>
      <c r="AZ3" s="214">
        <v>0</v>
      </c>
      <c r="BA3" s="214">
        <v>0</v>
      </c>
      <c r="BB3" s="307">
        <v>0</v>
      </c>
      <c r="BC3" s="208" t="s">
        <v>1310</v>
      </c>
      <c r="BD3" s="208"/>
      <c r="BE3" s="208" t="s">
        <v>1386</v>
      </c>
      <c r="BF3" s="208"/>
      <c r="BG3" s="208"/>
    </row>
    <row r="4" spans="1:59" x14ac:dyDescent="0.25">
      <c r="A4" s="208" t="s">
        <v>1594</v>
      </c>
      <c r="B4" s="208" t="s">
        <v>1362</v>
      </c>
      <c r="C4" s="208"/>
      <c r="D4" s="208" t="s">
        <v>1595</v>
      </c>
      <c r="E4" s="208" t="s">
        <v>1596</v>
      </c>
      <c r="F4" s="301">
        <v>39644</v>
      </c>
      <c r="G4" s="301">
        <v>43278</v>
      </c>
      <c r="H4" s="301" t="s">
        <v>1167</v>
      </c>
      <c r="I4" s="298" t="s">
        <v>1232</v>
      </c>
      <c r="J4" s="208"/>
      <c r="K4" s="208"/>
      <c r="L4" s="319">
        <v>512461</v>
      </c>
      <c r="M4" s="319">
        <v>173391</v>
      </c>
      <c r="N4" s="208"/>
      <c r="O4" s="208"/>
      <c r="P4" s="208"/>
      <c r="Q4" s="208">
        <v>1</v>
      </c>
      <c r="R4" s="208"/>
      <c r="S4" s="208"/>
      <c r="T4" s="208"/>
      <c r="U4" s="208"/>
      <c r="V4" s="208">
        <v>1</v>
      </c>
      <c r="W4" s="208">
        <v>1</v>
      </c>
      <c r="X4" s="208">
        <v>1</v>
      </c>
      <c r="Y4" s="208"/>
      <c r="Z4" s="208">
        <v>1</v>
      </c>
      <c r="AA4" s="208"/>
      <c r="AB4" s="208"/>
      <c r="AC4" s="208"/>
      <c r="AD4" s="208"/>
      <c r="AE4" s="208">
        <v>3</v>
      </c>
      <c r="AF4" s="208">
        <v>1</v>
      </c>
      <c r="AG4" s="208">
        <v>1</v>
      </c>
      <c r="AH4" s="208">
        <v>0</v>
      </c>
      <c r="AI4" s="208">
        <v>0</v>
      </c>
      <c r="AJ4" s="208">
        <v>0</v>
      </c>
      <c r="AK4" s="208">
        <v>0</v>
      </c>
      <c r="AL4" s="208">
        <v>0</v>
      </c>
      <c r="AM4" s="208">
        <v>0</v>
      </c>
      <c r="AN4" s="310">
        <v>2</v>
      </c>
      <c r="AO4" s="208"/>
      <c r="AP4" s="305"/>
      <c r="AQ4" s="215">
        <v>2</v>
      </c>
      <c r="AR4" s="303">
        <v>0</v>
      </c>
      <c r="AS4" s="302">
        <v>0</v>
      </c>
      <c r="AT4" s="302">
        <v>0</v>
      </c>
      <c r="AU4" s="302">
        <v>0</v>
      </c>
      <c r="AV4" s="304">
        <v>0</v>
      </c>
      <c r="AW4" s="311">
        <v>0</v>
      </c>
      <c r="AX4" s="306">
        <v>0</v>
      </c>
      <c r="AY4" s="214">
        <v>0</v>
      </c>
      <c r="AZ4" s="214">
        <v>0</v>
      </c>
      <c r="BA4" s="214">
        <v>0</v>
      </c>
      <c r="BB4" s="307">
        <v>0</v>
      </c>
      <c r="BC4" s="208" t="s">
        <v>1312</v>
      </c>
      <c r="BD4" s="208"/>
      <c r="BE4" s="208"/>
      <c r="BF4" s="208"/>
      <c r="BG4" s="208"/>
    </row>
    <row r="5" spans="1:59" x14ac:dyDescent="0.25">
      <c r="A5" s="208" t="s">
        <v>8</v>
      </c>
      <c r="B5" s="208" t="s">
        <v>1365</v>
      </c>
      <c r="C5" s="208"/>
      <c r="D5" s="208" t="s">
        <v>9</v>
      </c>
      <c r="E5" s="208" t="s">
        <v>10</v>
      </c>
      <c r="F5" s="301">
        <v>41138</v>
      </c>
      <c r="G5" s="309"/>
      <c r="H5" s="301" t="s">
        <v>1167</v>
      </c>
      <c r="I5" s="298" t="s">
        <v>1232</v>
      </c>
      <c r="J5" s="208"/>
      <c r="K5" s="308" t="s">
        <v>1586</v>
      </c>
      <c r="L5" s="319">
        <v>517856</v>
      </c>
      <c r="M5" s="319">
        <v>172364</v>
      </c>
      <c r="N5" s="208"/>
      <c r="O5" s="208"/>
      <c r="P5" s="208"/>
      <c r="Q5" s="208"/>
      <c r="R5" s="208">
        <v>0</v>
      </c>
      <c r="S5" s="208"/>
      <c r="T5" s="208"/>
      <c r="U5" s="208"/>
      <c r="V5" s="208">
        <v>0</v>
      </c>
      <c r="W5" s="208"/>
      <c r="X5" s="208">
        <v>0</v>
      </c>
      <c r="Y5" s="208"/>
      <c r="Z5" s="208"/>
      <c r="AA5" s="208">
        <v>1</v>
      </c>
      <c r="AB5" s="208"/>
      <c r="AC5" s="208"/>
      <c r="AD5" s="208"/>
      <c r="AE5" s="208">
        <v>1</v>
      </c>
      <c r="AF5" s="208">
        <v>0</v>
      </c>
      <c r="AG5" s="208">
        <v>0</v>
      </c>
      <c r="AH5" s="208">
        <v>0</v>
      </c>
      <c r="AI5" s="208">
        <v>0</v>
      </c>
      <c r="AJ5" s="208">
        <v>1</v>
      </c>
      <c r="AK5" s="208">
        <v>0</v>
      </c>
      <c r="AL5" s="208">
        <v>0</v>
      </c>
      <c r="AM5" s="208">
        <v>0</v>
      </c>
      <c r="AN5" s="310">
        <v>1</v>
      </c>
      <c r="AO5" s="310"/>
      <c r="AP5" s="214">
        <v>0</v>
      </c>
      <c r="AQ5" s="218">
        <v>0</v>
      </c>
      <c r="AR5" s="306">
        <v>0</v>
      </c>
      <c r="AS5" s="218">
        <v>0</v>
      </c>
      <c r="AT5" s="218">
        <v>0</v>
      </c>
      <c r="AU5" s="218">
        <v>0</v>
      </c>
      <c r="AV5" s="307">
        <v>0</v>
      </c>
      <c r="AW5" s="311">
        <v>0</v>
      </c>
      <c r="AX5" s="306">
        <v>0</v>
      </c>
      <c r="AY5" s="214">
        <v>0</v>
      </c>
      <c r="AZ5" s="214">
        <v>0</v>
      </c>
      <c r="BA5" s="214">
        <v>0</v>
      </c>
      <c r="BB5" s="307">
        <v>0</v>
      </c>
      <c r="BC5" s="208" t="s">
        <v>1508</v>
      </c>
      <c r="BD5" s="208"/>
      <c r="BE5" s="208"/>
      <c r="BF5" s="208"/>
      <c r="BG5" s="208"/>
    </row>
    <row r="6" spans="1:59" x14ac:dyDescent="0.25">
      <c r="A6" s="208" t="s">
        <v>11</v>
      </c>
      <c r="B6" s="208" t="s">
        <v>1365</v>
      </c>
      <c r="C6" s="208"/>
      <c r="D6" s="208" t="s">
        <v>12</v>
      </c>
      <c r="E6" s="208" t="s">
        <v>13</v>
      </c>
      <c r="F6" s="301">
        <v>40568</v>
      </c>
      <c r="G6" s="309"/>
      <c r="H6" s="301" t="s">
        <v>1167</v>
      </c>
      <c r="I6" s="298" t="s">
        <v>1232</v>
      </c>
      <c r="J6" s="208"/>
      <c r="K6" s="308" t="s">
        <v>1586</v>
      </c>
      <c r="L6" s="319">
        <v>513713</v>
      </c>
      <c r="M6" s="319">
        <v>169858</v>
      </c>
      <c r="N6" s="208"/>
      <c r="O6" s="208"/>
      <c r="P6" s="208"/>
      <c r="Q6" s="208">
        <v>1</v>
      </c>
      <c r="R6" s="208"/>
      <c r="S6" s="208"/>
      <c r="T6" s="208"/>
      <c r="U6" s="208"/>
      <c r="V6" s="208">
        <v>1</v>
      </c>
      <c r="W6" s="208"/>
      <c r="X6" s="208">
        <v>1</v>
      </c>
      <c r="Y6" s="208"/>
      <c r="Z6" s="208"/>
      <c r="AA6" s="208">
        <v>1</v>
      </c>
      <c r="AB6" s="208"/>
      <c r="AC6" s="208"/>
      <c r="AD6" s="208"/>
      <c r="AE6" s="208">
        <v>2</v>
      </c>
      <c r="AF6" s="208">
        <v>0</v>
      </c>
      <c r="AG6" s="208">
        <v>1</v>
      </c>
      <c r="AH6" s="208">
        <v>0</v>
      </c>
      <c r="AI6" s="208">
        <v>-1</v>
      </c>
      <c r="AJ6" s="208">
        <v>1</v>
      </c>
      <c r="AK6" s="208">
        <v>0</v>
      </c>
      <c r="AL6" s="208">
        <v>0</v>
      </c>
      <c r="AM6" s="208">
        <v>0</v>
      </c>
      <c r="AN6" s="310">
        <v>1</v>
      </c>
      <c r="AO6" s="310"/>
      <c r="AP6" s="214">
        <v>0</v>
      </c>
      <c r="AQ6" s="218">
        <v>0</v>
      </c>
      <c r="AR6" s="306">
        <v>0</v>
      </c>
      <c r="AS6" s="218">
        <v>0</v>
      </c>
      <c r="AT6" s="218">
        <v>0</v>
      </c>
      <c r="AU6" s="218">
        <v>0</v>
      </c>
      <c r="AV6" s="307">
        <v>0</v>
      </c>
      <c r="AW6" s="311">
        <v>0</v>
      </c>
      <c r="AX6" s="306">
        <v>0</v>
      </c>
      <c r="AY6" s="214">
        <v>0</v>
      </c>
      <c r="AZ6" s="214">
        <v>0</v>
      </c>
      <c r="BA6" s="214">
        <v>0</v>
      </c>
      <c r="BB6" s="307">
        <v>0</v>
      </c>
      <c r="BC6" s="208" t="s">
        <v>1310</v>
      </c>
      <c r="BD6" s="208"/>
      <c r="BE6" s="208"/>
      <c r="BF6" s="208"/>
      <c r="BG6" s="208"/>
    </row>
    <row r="7" spans="1:59" x14ac:dyDescent="0.25">
      <c r="A7" s="208" t="s">
        <v>14</v>
      </c>
      <c r="B7" s="208" t="s">
        <v>1365</v>
      </c>
      <c r="C7" s="208"/>
      <c r="D7" s="208" t="s">
        <v>15</v>
      </c>
      <c r="E7" s="208" t="s">
        <v>16</v>
      </c>
      <c r="F7" s="301">
        <v>41249</v>
      </c>
      <c r="G7" s="301">
        <v>43343</v>
      </c>
      <c r="H7" s="301" t="s">
        <v>1167</v>
      </c>
      <c r="I7" s="298" t="s">
        <v>1232</v>
      </c>
      <c r="J7" s="208"/>
      <c r="K7" s="308"/>
      <c r="L7" s="319">
        <v>514981</v>
      </c>
      <c r="M7" s="319">
        <v>172687</v>
      </c>
      <c r="N7" s="208"/>
      <c r="O7" s="208"/>
      <c r="P7" s="208"/>
      <c r="Q7" s="208"/>
      <c r="R7" s="208"/>
      <c r="S7" s="208"/>
      <c r="T7" s="208"/>
      <c r="U7" s="208"/>
      <c r="V7" s="208">
        <v>0</v>
      </c>
      <c r="W7" s="208"/>
      <c r="X7" s="208">
        <v>3</v>
      </c>
      <c r="Y7" s="208">
        <v>5</v>
      </c>
      <c r="Z7" s="208">
        <v>1</v>
      </c>
      <c r="AA7" s="208"/>
      <c r="AB7" s="208"/>
      <c r="AC7" s="208"/>
      <c r="AD7" s="208"/>
      <c r="AE7" s="208">
        <v>9</v>
      </c>
      <c r="AF7" s="208">
        <v>0</v>
      </c>
      <c r="AG7" s="208">
        <v>3</v>
      </c>
      <c r="AH7" s="208">
        <v>5</v>
      </c>
      <c r="AI7" s="208">
        <v>1</v>
      </c>
      <c r="AJ7" s="208">
        <v>0</v>
      </c>
      <c r="AK7" s="208">
        <v>0</v>
      </c>
      <c r="AL7" s="208">
        <v>0</v>
      </c>
      <c r="AM7" s="208">
        <v>0</v>
      </c>
      <c r="AN7" s="310">
        <v>9</v>
      </c>
      <c r="AO7" s="310"/>
      <c r="AP7" s="214">
        <v>0</v>
      </c>
      <c r="AQ7" s="215">
        <v>9</v>
      </c>
      <c r="AR7" s="306">
        <v>0</v>
      </c>
      <c r="AS7" s="218">
        <v>0</v>
      </c>
      <c r="AT7" s="218">
        <v>0</v>
      </c>
      <c r="AU7" s="218">
        <v>0</v>
      </c>
      <c r="AV7" s="307">
        <v>0</v>
      </c>
      <c r="AW7" s="311">
        <v>0</v>
      </c>
      <c r="AX7" s="306">
        <v>0</v>
      </c>
      <c r="AY7" s="214">
        <v>0</v>
      </c>
      <c r="AZ7" s="214">
        <v>0</v>
      </c>
      <c r="BA7" s="214">
        <v>0</v>
      </c>
      <c r="BB7" s="307">
        <v>0</v>
      </c>
      <c r="BC7" s="208" t="s">
        <v>1320</v>
      </c>
      <c r="BD7" s="208"/>
      <c r="BE7" s="208"/>
      <c r="BF7" s="208"/>
      <c r="BG7" s="208"/>
    </row>
    <row r="8" spans="1:59" x14ac:dyDescent="0.25">
      <c r="A8" s="208" t="s">
        <v>17</v>
      </c>
      <c r="B8" s="208" t="s">
        <v>1365</v>
      </c>
      <c r="C8" s="208"/>
      <c r="D8" s="208" t="s">
        <v>18</v>
      </c>
      <c r="E8" s="208" t="s">
        <v>19</v>
      </c>
      <c r="F8" s="301">
        <v>41653</v>
      </c>
      <c r="G8" s="301">
        <v>42826</v>
      </c>
      <c r="H8" s="301" t="s">
        <v>1166</v>
      </c>
      <c r="I8" s="298" t="s">
        <v>1232</v>
      </c>
      <c r="J8" s="208"/>
      <c r="K8" s="308"/>
      <c r="L8" s="319">
        <v>515496</v>
      </c>
      <c r="M8" s="319">
        <v>173109</v>
      </c>
      <c r="N8" s="208">
        <v>0</v>
      </c>
      <c r="O8" s="208">
        <v>0</v>
      </c>
      <c r="P8" s="208">
        <v>0</v>
      </c>
      <c r="Q8" s="208">
        <v>0</v>
      </c>
      <c r="R8" s="208">
        <v>0</v>
      </c>
      <c r="S8" s="208">
        <v>0</v>
      </c>
      <c r="T8" s="208">
        <v>0</v>
      </c>
      <c r="U8" s="208">
        <v>0</v>
      </c>
      <c r="V8" s="208">
        <v>0</v>
      </c>
      <c r="W8" s="208">
        <v>0</v>
      </c>
      <c r="X8" s="208">
        <v>0</v>
      </c>
      <c r="Y8" s="208">
        <v>6</v>
      </c>
      <c r="Z8" s="208">
        <v>0</v>
      </c>
      <c r="AA8" s="208">
        <v>0</v>
      </c>
      <c r="AB8" s="208">
        <v>0</v>
      </c>
      <c r="AC8" s="208">
        <v>0</v>
      </c>
      <c r="AD8" s="208">
        <v>0</v>
      </c>
      <c r="AE8" s="208">
        <v>6</v>
      </c>
      <c r="AF8" s="208">
        <v>0</v>
      </c>
      <c r="AG8" s="208">
        <v>0</v>
      </c>
      <c r="AH8" s="208">
        <v>6</v>
      </c>
      <c r="AI8" s="208">
        <v>0</v>
      </c>
      <c r="AJ8" s="208">
        <v>0</v>
      </c>
      <c r="AK8" s="208">
        <v>0</v>
      </c>
      <c r="AL8" s="208">
        <v>0</v>
      </c>
      <c r="AM8" s="208">
        <v>0</v>
      </c>
      <c r="AN8" s="310">
        <v>6</v>
      </c>
      <c r="AO8" s="310"/>
      <c r="AP8" s="212">
        <v>6</v>
      </c>
      <c r="AQ8" s="302">
        <v>0</v>
      </c>
      <c r="AR8" s="303">
        <v>0</v>
      </c>
      <c r="AS8" s="302">
        <v>0</v>
      </c>
      <c r="AT8" s="302">
        <v>0</v>
      </c>
      <c r="AU8" s="302">
        <v>0</v>
      </c>
      <c r="AV8" s="304">
        <v>0</v>
      </c>
      <c r="AW8" s="311">
        <v>0</v>
      </c>
      <c r="AX8" s="306">
        <v>0</v>
      </c>
      <c r="AY8" s="214">
        <v>0</v>
      </c>
      <c r="AZ8" s="214">
        <v>0</v>
      </c>
      <c r="BA8" s="214">
        <v>0</v>
      </c>
      <c r="BB8" s="307">
        <v>0</v>
      </c>
      <c r="BC8" s="208" t="s">
        <v>1317</v>
      </c>
      <c r="BD8" s="208"/>
      <c r="BE8" s="208" t="s">
        <v>1388</v>
      </c>
      <c r="BF8" s="208"/>
      <c r="BG8" s="208"/>
    </row>
    <row r="9" spans="1:59" x14ac:dyDescent="0.25">
      <c r="A9" s="208" t="s">
        <v>17</v>
      </c>
      <c r="B9" s="208" t="s">
        <v>1365</v>
      </c>
      <c r="C9" s="208"/>
      <c r="D9" s="208" t="s">
        <v>18</v>
      </c>
      <c r="E9" s="208" t="s">
        <v>19</v>
      </c>
      <c r="F9" s="301">
        <v>41653</v>
      </c>
      <c r="G9" s="301">
        <v>42826</v>
      </c>
      <c r="H9" s="301" t="s">
        <v>1166</v>
      </c>
      <c r="I9" s="298" t="s">
        <v>1432</v>
      </c>
      <c r="J9" s="208"/>
      <c r="K9" s="308"/>
      <c r="L9" s="319">
        <v>515496</v>
      </c>
      <c r="M9" s="319">
        <v>173109</v>
      </c>
      <c r="N9" s="208">
        <v>0</v>
      </c>
      <c r="O9" s="208"/>
      <c r="P9" s="208"/>
      <c r="Q9" s="208"/>
      <c r="R9" s="208"/>
      <c r="S9" s="208"/>
      <c r="T9" s="208"/>
      <c r="U9" s="208"/>
      <c r="V9" s="208">
        <v>0</v>
      </c>
      <c r="W9" s="208"/>
      <c r="X9" s="208">
        <v>2</v>
      </c>
      <c r="Y9" s="208"/>
      <c r="Z9" s="208"/>
      <c r="AA9" s="208"/>
      <c r="AB9" s="208"/>
      <c r="AC9" s="208"/>
      <c r="AD9" s="208"/>
      <c r="AE9" s="208">
        <v>2</v>
      </c>
      <c r="AF9" s="208">
        <v>0</v>
      </c>
      <c r="AG9" s="208">
        <v>2</v>
      </c>
      <c r="AH9" s="208">
        <v>0</v>
      </c>
      <c r="AI9" s="208">
        <v>0</v>
      </c>
      <c r="AJ9" s="208">
        <v>0</v>
      </c>
      <c r="AK9" s="208">
        <v>0</v>
      </c>
      <c r="AL9" s="208">
        <v>0</v>
      </c>
      <c r="AM9" s="208">
        <v>0</v>
      </c>
      <c r="AN9" s="310">
        <v>2</v>
      </c>
      <c r="AO9" s="310"/>
      <c r="AP9" s="212">
        <v>2</v>
      </c>
      <c r="AQ9" s="302">
        <v>0</v>
      </c>
      <c r="AR9" s="303">
        <v>0</v>
      </c>
      <c r="AS9" s="302">
        <v>0</v>
      </c>
      <c r="AT9" s="302">
        <v>0</v>
      </c>
      <c r="AU9" s="302">
        <v>0</v>
      </c>
      <c r="AV9" s="304">
        <v>0</v>
      </c>
      <c r="AW9" s="311">
        <v>0</v>
      </c>
      <c r="AX9" s="306">
        <v>0</v>
      </c>
      <c r="AY9" s="214">
        <v>0</v>
      </c>
      <c r="AZ9" s="214">
        <v>0</v>
      </c>
      <c r="BA9" s="214">
        <v>0</v>
      </c>
      <c r="BB9" s="307">
        <v>0</v>
      </c>
      <c r="BC9" s="208" t="s">
        <v>1317</v>
      </c>
      <c r="BD9" s="208"/>
      <c r="BE9" s="208" t="s">
        <v>1388</v>
      </c>
      <c r="BF9" s="208"/>
      <c r="BG9" s="208"/>
    </row>
    <row r="10" spans="1:59" x14ac:dyDescent="0.25">
      <c r="A10" s="208" t="s">
        <v>20</v>
      </c>
      <c r="B10" s="208" t="s">
        <v>1365</v>
      </c>
      <c r="C10" s="208"/>
      <c r="D10" s="208" t="s">
        <v>21</v>
      </c>
      <c r="E10" s="208" t="s">
        <v>22</v>
      </c>
      <c r="F10" s="301">
        <v>40817</v>
      </c>
      <c r="G10" s="309"/>
      <c r="H10" s="301" t="s">
        <v>1167</v>
      </c>
      <c r="I10" s="298" t="s">
        <v>1232</v>
      </c>
      <c r="J10" s="208"/>
      <c r="K10" s="308"/>
      <c r="L10" s="319">
        <v>522437</v>
      </c>
      <c r="M10" s="319">
        <v>178040</v>
      </c>
      <c r="N10" s="208"/>
      <c r="O10" s="208">
        <v>8</v>
      </c>
      <c r="P10" s="208">
        <v>2</v>
      </c>
      <c r="Q10" s="208">
        <v>4</v>
      </c>
      <c r="R10" s="208">
        <v>1</v>
      </c>
      <c r="S10" s="208"/>
      <c r="T10" s="208"/>
      <c r="U10" s="208"/>
      <c r="V10" s="208">
        <v>15</v>
      </c>
      <c r="W10" s="208"/>
      <c r="X10" s="208">
        <v>7</v>
      </c>
      <c r="Y10" s="208">
        <v>5</v>
      </c>
      <c r="Z10" s="208">
        <v>6</v>
      </c>
      <c r="AA10" s="208"/>
      <c r="AB10" s="208"/>
      <c r="AC10" s="208"/>
      <c r="AD10" s="208"/>
      <c r="AE10" s="208">
        <v>18</v>
      </c>
      <c r="AF10" s="208">
        <v>0</v>
      </c>
      <c r="AG10" s="208">
        <v>-1</v>
      </c>
      <c r="AH10" s="208">
        <v>3</v>
      </c>
      <c r="AI10" s="208">
        <v>2</v>
      </c>
      <c r="AJ10" s="208">
        <v>-1</v>
      </c>
      <c r="AK10" s="208">
        <v>0</v>
      </c>
      <c r="AL10" s="208">
        <v>0</v>
      </c>
      <c r="AM10" s="208">
        <v>0</v>
      </c>
      <c r="AN10" s="310">
        <v>3</v>
      </c>
      <c r="AO10" s="310"/>
      <c r="AP10" s="214">
        <v>0</v>
      </c>
      <c r="AQ10" s="218">
        <v>0</v>
      </c>
      <c r="AR10" s="217">
        <v>3</v>
      </c>
      <c r="AS10" s="218">
        <v>0</v>
      </c>
      <c r="AT10" s="218">
        <v>0</v>
      </c>
      <c r="AU10" s="218">
        <v>0</v>
      </c>
      <c r="AV10" s="307">
        <v>0</v>
      </c>
      <c r="AW10" s="311" t="s">
        <v>4</v>
      </c>
      <c r="AX10" s="306">
        <v>0</v>
      </c>
      <c r="AY10" s="214">
        <v>0</v>
      </c>
      <c r="AZ10" s="214">
        <v>0</v>
      </c>
      <c r="BA10" s="214">
        <v>0</v>
      </c>
      <c r="BB10" s="307">
        <v>0</v>
      </c>
      <c r="BC10" s="208" t="s">
        <v>1306</v>
      </c>
      <c r="BD10" s="208"/>
      <c r="BE10" s="208"/>
      <c r="BF10" s="208"/>
      <c r="BG10" s="208" t="s">
        <v>1295</v>
      </c>
    </row>
    <row r="11" spans="1:59" x14ac:dyDescent="0.25">
      <c r="A11" s="208" t="s">
        <v>23</v>
      </c>
      <c r="B11" s="208" t="s">
        <v>1363</v>
      </c>
      <c r="C11" s="208"/>
      <c r="D11" s="208" t="s">
        <v>24</v>
      </c>
      <c r="E11" s="208" t="s">
        <v>25</v>
      </c>
      <c r="F11" s="301">
        <v>42036</v>
      </c>
      <c r="G11" s="309">
        <v>42917</v>
      </c>
      <c r="H11" s="301" t="s">
        <v>1166</v>
      </c>
      <c r="I11" s="298" t="s">
        <v>1232</v>
      </c>
      <c r="J11" s="208"/>
      <c r="K11" s="308"/>
      <c r="L11" s="319">
        <v>517983</v>
      </c>
      <c r="M11" s="319">
        <v>174354</v>
      </c>
      <c r="N11" s="208"/>
      <c r="O11" s="208"/>
      <c r="P11" s="208"/>
      <c r="Q11" s="208"/>
      <c r="R11" s="208"/>
      <c r="S11" s="208"/>
      <c r="T11" s="208"/>
      <c r="U11" s="208"/>
      <c r="V11" s="208">
        <v>0</v>
      </c>
      <c r="W11" s="208"/>
      <c r="X11" s="208">
        <v>4</v>
      </c>
      <c r="Y11" s="208">
        <v>1</v>
      </c>
      <c r="Z11" s="208">
        <v>2</v>
      </c>
      <c r="AA11" s="208"/>
      <c r="AB11" s="208"/>
      <c r="AC11" s="208"/>
      <c r="AD11" s="208"/>
      <c r="AE11" s="208">
        <v>7</v>
      </c>
      <c r="AF11" s="208">
        <v>0</v>
      </c>
      <c r="AG11" s="208">
        <v>4</v>
      </c>
      <c r="AH11" s="208">
        <v>1</v>
      </c>
      <c r="AI11" s="208">
        <v>2</v>
      </c>
      <c r="AJ11" s="208">
        <v>0</v>
      </c>
      <c r="AK11" s="208">
        <v>0</v>
      </c>
      <c r="AL11" s="208">
        <v>0</v>
      </c>
      <c r="AM11" s="208">
        <v>0</v>
      </c>
      <c r="AN11" s="310">
        <v>7</v>
      </c>
      <c r="AO11" s="310"/>
      <c r="AP11" s="212">
        <v>7</v>
      </c>
      <c r="AQ11" s="302">
        <v>0</v>
      </c>
      <c r="AR11" s="303">
        <v>0</v>
      </c>
      <c r="AS11" s="302">
        <v>0</v>
      </c>
      <c r="AT11" s="302">
        <v>0</v>
      </c>
      <c r="AU11" s="302">
        <v>0</v>
      </c>
      <c r="AV11" s="304">
        <v>0</v>
      </c>
      <c r="AW11" s="311">
        <v>0</v>
      </c>
      <c r="AX11" s="306">
        <v>0</v>
      </c>
      <c r="AY11" s="214">
        <v>0</v>
      </c>
      <c r="AZ11" s="214">
        <v>0</v>
      </c>
      <c r="BA11" s="214">
        <v>0</v>
      </c>
      <c r="BB11" s="307">
        <v>0</v>
      </c>
      <c r="BC11" s="208" t="s">
        <v>1508</v>
      </c>
      <c r="BD11" s="208"/>
      <c r="BE11" s="208"/>
      <c r="BF11" s="208"/>
      <c r="BG11" s="208" t="s">
        <v>1295</v>
      </c>
    </row>
    <row r="12" spans="1:59" x14ac:dyDescent="0.25">
      <c r="A12" s="208" t="s">
        <v>1523</v>
      </c>
      <c r="B12" s="208" t="s">
        <v>1365</v>
      </c>
      <c r="C12" s="208"/>
      <c r="D12" s="208" t="s">
        <v>1528</v>
      </c>
      <c r="E12" s="208" t="s">
        <v>1529</v>
      </c>
      <c r="F12" s="208"/>
      <c r="G12" s="301">
        <v>42935</v>
      </c>
      <c r="H12" s="301" t="s">
        <v>1166</v>
      </c>
      <c r="I12" s="298" t="s">
        <v>1232</v>
      </c>
      <c r="J12" s="208"/>
      <c r="K12" s="308"/>
      <c r="L12" s="319">
        <v>522338</v>
      </c>
      <c r="M12" s="319">
        <v>176559</v>
      </c>
      <c r="N12" s="208"/>
      <c r="O12" s="208"/>
      <c r="P12" s="208"/>
      <c r="Q12" s="208"/>
      <c r="R12" s="208"/>
      <c r="S12" s="208"/>
      <c r="T12" s="208"/>
      <c r="U12" s="208"/>
      <c r="V12" s="208">
        <v>0</v>
      </c>
      <c r="W12" s="208"/>
      <c r="X12" s="208"/>
      <c r="Y12" s="208">
        <v>1</v>
      </c>
      <c r="Z12" s="208"/>
      <c r="AA12" s="208"/>
      <c r="AB12" s="208"/>
      <c r="AC12" s="208"/>
      <c r="AD12" s="208"/>
      <c r="AE12" s="208">
        <v>1</v>
      </c>
      <c r="AF12" s="208">
        <v>0</v>
      </c>
      <c r="AG12" s="208">
        <v>0</v>
      </c>
      <c r="AH12" s="208">
        <v>1</v>
      </c>
      <c r="AI12" s="208">
        <v>0</v>
      </c>
      <c r="AJ12" s="208">
        <v>0</v>
      </c>
      <c r="AK12" s="208">
        <v>0</v>
      </c>
      <c r="AL12" s="208">
        <v>0</v>
      </c>
      <c r="AM12" s="208">
        <v>0</v>
      </c>
      <c r="AN12" s="310">
        <v>1</v>
      </c>
      <c r="AO12" s="310"/>
      <c r="AP12" s="212">
        <v>1</v>
      </c>
      <c r="AQ12" s="218">
        <v>0</v>
      </c>
      <c r="AR12" s="306">
        <v>0</v>
      </c>
      <c r="AS12" s="218">
        <v>0</v>
      </c>
      <c r="AT12" s="218">
        <v>0</v>
      </c>
      <c r="AU12" s="218">
        <v>0</v>
      </c>
      <c r="AV12" s="307">
        <v>0</v>
      </c>
      <c r="AW12" s="311">
        <v>0</v>
      </c>
      <c r="AX12" s="306">
        <v>0</v>
      </c>
      <c r="AY12" s="214">
        <v>0</v>
      </c>
      <c r="AZ12" s="214">
        <v>0</v>
      </c>
      <c r="BA12" s="214">
        <v>0</v>
      </c>
      <c r="BB12" s="307">
        <v>0</v>
      </c>
      <c r="BC12" s="208" t="s">
        <v>1306</v>
      </c>
      <c r="BD12" s="208"/>
      <c r="BE12" s="208"/>
      <c r="BF12" s="208"/>
      <c r="BG12" s="208"/>
    </row>
    <row r="13" spans="1:59" x14ac:dyDescent="0.25">
      <c r="A13" s="208" t="s">
        <v>26</v>
      </c>
      <c r="B13" s="208" t="s">
        <v>1361</v>
      </c>
      <c r="C13" s="208"/>
      <c r="D13" s="208" t="s">
        <v>27</v>
      </c>
      <c r="E13" s="208" t="s">
        <v>28</v>
      </c>
      <c r="F13" s="301">
        <v>42545</v>
      </c>
      <c r="G13" s="301">
        <v>43032</v>
      </c>
      <c r="H13" s="301" t="s">
        <v>1166</v>
      </c>
      <c r="I13" s="298" t="s">
        <v>1232</v>
      </c>
      <c r="J13" s="208"/>
      <c r="K13" s="308"/>
      <c r="L13" s="319">
        <v>515682</v>
      </c>
      <c r="M13" s="319">
        <v>173152</v>
      </c>
      <c r="N13" s="208"/>
      <c r="O13" s="208"/>
      <c r="P13" s="208"/>
      <c r="Q13" s="208"/>
      <c r="R13" s="208"/>
      <c r="S13" s="208"/>
      <c r="T13" s="208"/>
      <c r="U13" s="208"/>
      <c r="V13" s="208">
        <v>0</v>
      </c>
      <c r="W13" s="208"/>
      <c r="X13" s="208">
        <v>1</v>
      </c>
      <c r="Y13" s="208"/>
      <c r="Z13" s="208"/>
      <c r="AA13" s="208"/>
      <c r="AB13" s="208"/>
      <c r="AC13" s="208"/>
      <c r="AD13" s="208"/>
      <c r="AE13" s="208">
        <v>1</v>
      </c>
      <c r="AF13" s="208">
        <v>0</v>
      </c>
      <c r="AG13" s="208">
        <v>1</v>
      </c>
      <c r="AH13" s="208">
        <v>0</v>
      </c>
      <c r="AI13" s="208">
        <v>0</v>
      </c>
      <c r="AJ13" s="208">
        <v>0</v>
      </c>
      <c r="AK13" s="208">
        <v>0</v>
      </c>
      <c r="AL13" s="208">
        <v>0</v>
      </c>
      <c r="AM13" s="208">
        <v>0</v>
      </c>
      <c r="AN13" s="310">
        <v>1</v>
      </c>
      <c r="AO13" s="310"/>
      <c r="AP13" s="212">
        <v>1</v>
      </c>
      <c r="AQ13" s="302">
        <v>0</v>
      </c>
      <c r="AR13" s="303">
        <v>0</v>
      </c>
      <c r="AS13" s="302">
        <v>0</v>
      </c>
      <c r="AT13" s="302">
        <v>0</v>
      </c>
      <c r="AU13" s="302">
        <v>0</v>
      </c>
      <c r="AV13" s="304">
        <v>0</v>
      </c>
      <c r="AW13" s="311">
        <v>0</v>
      </c>
      <c r="AX13" s="306">
        <v>0</v>
      </c>
      <c r="AY13" s="214">
        <v>0</v>
      </c>
      <c r="AZ13" s="214">
        <v>0</v>
      </c>
      <c r="BA13" s="214">
        <v>0</v>
      </c>
      <c r="BB13" s="307">
        <v>0</v>
      </c>
      <c r="BC13" s="208" t="s">
        <v>1317</v>
      </c>
      <c r="BD13" s="208"/>
      <c r="BE13" s="208"/>
      <c r="BF13" s="208" t="s">
        <v>1298</v>
      </c>
      <c r="BG13" s="208"/>
    </row>
    <row r="14" spans="1:59" x14ac:dyDescent="0.25">
      <c r="A14" s="208" t="s">
        <v>29</v>
      </c>
      <c r="B14" s="208" t="s">
        <v>1365</v>
      </c>
      <c r="C14" s="208"/>
      <c r="D14" s="208" t="s">
        <v>30</v>
      </c>
      <c r="E14" s="208" t="s">
        <v>31</v>
      </c>
      <c r="F14" s="301">
        <v>41440</v>
      </c>
      <c r="G14" s="309"/>
      <c r="H14" s="301" t="s">
        <v>1167</v>
      </c>
      <c r="I14" s="298" t="s">
        <v>1232</v>
      </c>
      <c r="J14" s="208"/>
      <c r="K14" s="308"/>
      <c r="L14" s="319">
        <v>515372</v>
      </c>
      <c r="M14" s="319">
        <v>171266</v>
      </c>
      <c r="N14" s="208"/>
      <c r="O14" s="208"/>
      <c r="P14" s="208"/>
      <c r="Q14" s="208"/>
      <c r="R14" s="208"/>
      <c r="S14" s="208"/>
      <c r="T14" s="208"/>
      <c r="U14" s="208"/>
      <c r="V14" s="208">
        <v>0</v>
      </c>
      <c r="W14" s="208"/>
      <c r="X14" s="208"/>
      <c r="Y14" s="208"/>
      <c r="Z14" s="208">
        <v>1</v>
      </c>
      <c r="AA14" s="208"/>
      <c r="AB14" s="208"/>
      <c r="AC14" s="208"/>
      <c r="AD14" s="208"/>
      <c r="AE14" s="208">
        <v>1</v>
      </c>
      <c r="AF14" s="208">
        <v>0</v>
      </c>
      <c r="AG14" s="208">
        <v>0</v>
      </c>
      <c r="AH14" s="208">
        <v>0</v>
      </c>
      <c r="AI14" s="208">
        <v>1</v>
      </c>
      <c r="AJ14" s="208">
        <v>0</v>
      </c>
      <c r="AK14" s="208">
        <v>0</v>
      </c>
      <c r="AL14" s="208">
        <v>0</v>
      </c>
      <c r="AM14" s="208">
        <v>0</v>
      </c>
      <c r="AN14" s="310">
        <v>1</v>
      </c>
      <c r="AO14" s="310"/>
      <c r="AP14" s="214">
        <v>0</v>
      </c>
      <c r="AQ14" s="218">
        <v>0</v>
      </c>
      <c r="AR14" s="217">
        <v>1</v>
      </c>
      <c r="AS14" s="218">
        <v>0</v>
      </c>
      <c r="AT14" s="218">
        <v>0</v>
      </c>
      <c r="AU14" s="218">
        <v>0</v>
      </c>
      <c r="AV14" s="307">
        <v>0</v>
      </c>
      <c r="AW14" s="311" t="s">
        <v>4</v>
      </c>
      <c r="AX14" s="306">
        <v>0</v>
      </c>
      <c r="AY14" s="214">
        <v>0</v>
      </c>
      <c r="AZ14" s="214">
        <v>0</v>
      </c>
      <c r="BA14" s="214">
        <v>0</v>
      </c>
      <c r="BB14" s="307">
        <v>0</v>
      </c>
      <c r="BC14" s="208" t="s">
        <v>1296</v>
      </c>
      <c r="BD14" s="208"/>
      <c r="BE14" s="208"/>
      <c r="BF14" s="208"/>
      <c r="BG14" s="208"/>
    </row>
    <row r="15" spans="1:59" x14ac:dyDescent="0.25">
      <c r="A15" s="208" t="s">
        <v>32</v>
      </c>
      <c r="B15" s="208" t="s">
        <v>1362</v>
      </c>
      <c r="C15" s="208"/>
      <c r="D15" s="208" t="s">
        <v>33</v>
      </c>
      <c r="E15" s="208" t="s">
        <v>34</v>
      </c>
      <c r="F15" s="301">
        <v>41438</v>
      </c>
      <c r="G15" s="301">
        <v>43326</v>
      </c>
      <c r="H15" s="301" t="s">
        <v>1167</v>
      </c>
      <c r="I15" s="298" t="s">
        <v>1232</v>
      </c>
      <c r="J15" s="208"/>
      <c r="K15" s="308"/>
      <c r="L15" s="319">
        <v>516929</v>
      </c>
      <c r="M15" s="319">
        <v>174807</v>
      </c>
      <c r="N15" s="208"/>
      <c r="O15" s="208"/>
      <c r="P15" s="208"/>
      <c r="Q15" s="208">
        <v>3</v>
      </c>
      <c r="R15" s="208"/>
      <c r="S15" s="208"/>
      <c r="T15" s="208"/>
      <c r="U15" s="208"/>
      <c r="V15" s="208">
        <v>3</v>
      </c>
      <c r="W15" s="208"/>
      <c r="X15" s="208"/>
      <c r="Y15" s="208"/>
      <c r="Z15" s="208"/>
      <c r="AA15" s="208">
        <v>1</v>
      </c>
      <c r="AB15" s="208"/>
      <c r="AC15" s="208"/>
      <c r="AD15" s="208"/>
      <c r="AE15" s="208">
        <v>1</v>
      </c>
      <c r="AF15" s="208">
        <v>0</v>
      </c>
      <c r="AG15" s="208">
        <v>0</v>
      </c>
      <c r="AH15" s="208">
        <v>0</v>
      </c>
      <c r="AI15" s="208">
        <v>-3</v>
      </c>
      <c r="AJ15" s="208">
        <v>1</v>
      </c>
      <c r="AK15" s="208">
        <v>0</v>
      </c>
      <c r="AL15" s="208">
        <v>0</v>
      </c>
      <c r="AM15" s="208">
        <v>0</v>
      </c>
      <c r="AN15" s="310">
        <v>-2</v>
      </c>
      <c r="AO15" s="310"/>
      <c r="AP15" s="214">
        <v>0</v>
      </c>
      <c r="AQ15" s="215">
        <v>-2</v>
      </c>
      <c r="AR15" s="306">
        <v>0</v>
      </c>
      <c r="AS15" s="218">
        <v>0</v>
      </c>
      <c r="AT15" s="218">
        <v>0</v>
      </c>
      <c r="AU15" s="218">
        <v>0</v>
      </c>
      <c r="AV15" s="307">
        <v>0</v>
      </c>
      <c r="AW15" s="311">
        <v>0</v>
      </c>
      <c r="AX15" s="306">
        <v>0</v>
      </c>
      <c r="AY15" s="214">
        <v>0</v>
      </c>
      <c r="AZ15" s="214">
        <v>0</v>
      </c>
      <c r="BA15" s="214">
        <v>0</v>
      </c>
      <c r="BB15" s="307">
        <v>0</v>
      </c>
      <c r="BC15" s="208" t="s">
        <v>1509</v>
      </c>
      <c r="BD15" s="208"/>
      <c r="BE15" s="208"/>
      <c r="BF15" s="208"/>
      <c r="BG15" s="208"/>
    </row>
    <row r="16" spans="1:59" x14ac:dyDescent="0.25">
      <c r="A16" s="208" t="s">
        <v>35</v>
      </c>
      <c r="B16" s="208" t="s">
        <v>1365</v>
      </c>
      <c r="C16" s="208"/>
      <c r="D16" s="208" t="s">
        <v>36</v>
      </c>
      <c r="E16" s="208" t="s">
        <v>37</v>
      </c>
      <c r="F16" s="301">
        <v>42401</v>
      </c>
      <c r="G16" s="309">
        <v>43312</v>
      </c>
      <c r="H16" s="301" t="s">
        <v>1167</v>
      </c>
      <c r="I16" s="298" t="s">
        <v>1232</v>
      </c>
      <c r="J16" s="208"/>
      <c r="K16" s="308"/>
      <c r="L16" s="319">
        <v>515818</v>
      </c>
      <c r="M16" s="319">
        <v>173973</v>
      </c>
      <c r="N16" s="208"/>
      <c r="O16" s="208"/>
      <c r="P16" s="208"/>
      <c r="Q16" s="208"/>
      <c r="R16" s="208"/>
      <c r="S16" s="208"/>
      <c r="T16" s="208"/>
      <c r="U16" s="208"/>
      <c r="V16" s="208">
        <v>0</v>
      </c>
      <c r="W16" s="208"/>
      <c r="X16" s="208">
        <v>3</v>
      </c>
      <c r="Y16" s="208"/>
      <c r="Z16" s="208">
        <v>6</v>
      </c>
      <c r="AA16" s="208"/>
      <c r="AB16" s="208"/>
      <c r="AC16" s="208"/>
      <c r="AD16" s="208"/>
      <c r="AE16" s="208">
        <v>9</v>
      </c>
      <c r="AF16" s="208">
        <v>0</v>
      </c>
      <c r="AG16" s="208">
        <v>3</v>
      </c>
      <c r="AH16" s="208">
        <v>0</v>
      </c>
      <c r="AI16" s="208">
        <v>6</v>
      </c>
      <c r="AJ16" s="208">
        <v>0</v>
      </c>
      <c r="AK16" s="208">
        <v>0</v>
      </c>
      <c r="AL16" s="208">
        <v>0</v>
      </c>
      <c r="AM16" s="208">
        <v>0</v>
      </c>
      <c r="AN16" s="310">
        <v>9</v>
      </c>
      <c r="AO16" s="310"/>
      <c r="AP16" s="214">
        <v>0</v>
      </c>
      <c r="AQ16" s="215">
        <v>9</v>
      </c>
      <c r="AR16" s="306">
        <v>0</v>
      </c>
      <c r="AS16" s="218">
        <v>0</v>
      </c>
      <c r="AT16" s="218">
        <v>0</v>
      </c>
      <c r="AU16" s="218">
        <v>0</v>
      </c>
      <c r="AV16" s="307">
        <v>0</v>
      </c>
      <c r="AW16" s="311">
        <v>0</v>
      </c>
      <c r="AX16" s="306">
        <v>0</v>
      </c>
      <c r="AY16" s="214">
        <v>0</v>
      </c>
      <c r="AZ16" s="214">
        <v>0</v>
      </c>
      <c r="BA16" s="214">
        <v>0</v>
      </c>
      <c r="BB16" s="307">
        <v>0</v>
      </c>
      <c r="BC16" s="208" t="s">
        <v>1509</v>
      </c>
      <c r="BD16" s="208"/>
      <c r="BE16" s="208"/>
      <c r="BF16" s="208"/>
      <c r="BG16" s="208"/>
    </row>
    <row r="17" spans="1:59" x14ac:dyDescent="0.25">
      <c r="A17" s="208" t="s">
        <v>38</v>
      </c>
      <c r="B17" s="208" t="s">
        <v>1365</v>
      </c>
      <c r="C17" s="208"/>
      <c r="D17" s="208" t="s">
        <v>39</v>
      </c>
      <c r="E17" s="208" t="s">
        <v>40</v>
      </c>
      <c r="F17" s="301">
        <v>41653</v>
      </c>
      <c r="G17" s="309">
        <v>42881</v>
      </c>
      <c r="H17" s="301" t="s">
        <v>1166</v>
      </c>
      <c r="I17" s="298" t="s">
        <v>1232</v>
      </c>
      <c r="J17" s="208"/>
      <c r="K17" s="308"/>
      <c r="L17" s="319">
        <v>522001</v>
      </c>
      <c r="M17" s="319">
        <v>176910</v>
      </c>
      <c r="N17" s="208"/>
      <c r="O17" s="208"/>
      <c r="P17" s="208"/>
      <c r="Q17" s="208"/>
      <c r="R17" s="208">
        <v>1</v>
      </c>
      <c r="S17" s="208"/>
      <c r="T17" s="208"/>
      <c r="U17" s="208"/>
      <c r="V17" s="208">
        <v>1</v>
      </c>
      <c r="W17" s="208"/>
      <c r="X17" s="208"/>
      <c r="Y17" s="208"/>
      <c r="Z17" s="208"/>
      <c r="AA17" s="208">
        <v>1</v>
      </c>
      <c r="AB17" s="208"/>
      <c r="AC17" s="208"/>
      <c r="AD17" s="208"/>
      <c r="AE17" s="208">
        <v>1</v>
      </c>
      <c r="AF17" s="208">
        <v>0</v>
      </c>
      <c r="AG17" s="208">
        <v>0</v>
      </c>
      <c r="AH17" s="208">
        <v>0</v>
      </c>
      <c r="AI17" s="208">
        <v>0</v>
      </c>
      <c r="AJ17" s="208">
        <v>0</v>
      </c>
      <c r="AK17" s="208">
        <v>0</v>
      </c>
      <c r="AL17" s="208">
        <v>0</v>
      </c>
      <c r="AM17" s="208">
        <v>0</v>
      </c>
      <c r="AN17" s="310">
        <v>0</v>
      </c>
      <c r="AO17" s="310"/>
      <c r="AP17" s="212">
        <v>0</v>
      </c>
      <c r="AQ17" s="302">
        <v>0</v>
      </c>
      <c r="AR17" s="303">
        <v>0</v>
      </c>
      <c r="AS17" s="302">
        <v>0</v>
      </c>
      <c r="AT17" s="302">
        <v>0</v>
      </c>
      <c r="AU17" s="302">
        <v>0</v>
      </c>
      <c r="AV17" s="304">
        <v>0</v>
      </c>
      <c r="AW17" s="311">
        <v>0</v>
      </c>
      <c r="AX17" s="306">
        <v>0</v>
      </c>
      <c r="AY17" s="214">
        <v>0</v>
      </c>
      <c r="AZ17" s="214">
        <v>0</v>
      </c>
      <c r="BA17" s="214">
        <v>0</v>
      </c>
      <c r="BB17" s="307">
        <v>0</v>
      </c>
      <c r="BC17" s="208" t="s">
        <v>1306</v>
      </c>
      <c r="BD17" s="208"/>
      <c r="BE17" s="208"/>
      <c r="BF17" s="208"/>
      <c r="BG17" s="208"/>
    </row>
    <row r="18" spans="1:59" x14ac:dyDescent="0.25">
      <c r="A18" s="208" t="s">
        <v>41</v>
      </c>
      <c r="B18" s="208" t="s">
        <v>1363</v>
      </c>
      <c r="C18" s="208"/>
      <c r="D18" s="208" t="s">
        <v>42</v>
      </c>
      <c r="E18" s="208" t="s">
        <v>43</v>
      </c>
      <c r="F18" s="301">
        <v>42147</v>
      </c>
      <c r="G18" s="309">
        <v>43063</v>
      </c>
      <c r="H18" s="301" t="s">
        <v>1166</v>
      </c>
      <c r="I18" s="298" t="s">
        <v>1232</v>
      </c>
      <c r="J18" s="208"/>
      <c r="K18" s="308"/>
      <c r="L18" s="319">
        <v>518751</v>
      </c>
      <c r="M18" s="319">
        <v>175370</v>
      </c>
      <c r="N18" s="208"/>
      <c r="O18" s="208"/>
      <c r="P18" s="208"/>
      <c r="Q18" s="208"/>
      <c r="R18" s="208"/>
      <c r="S18" s="208"/>
      <c r="T18" s="208"/>
      <c r="U18" s="208"/>
      <c r="V18" s="208">
        <v>0</v>
      </c>
      <c r="W18" s="208"/>
      <c r="X18" s="208">
        <v>2</v>
      </c>
      <c r="Y18" s="208">
        <v>1</v>
      </c>
      <c r="Z18" s="208"/>
      <c r="AA18" s="208"/>
      <c r="AB18" s="208"/>
      <c r="AC18" s="208"/>
      <c r="AD18" s="208"/>
      <c r="AE18" s="208">
        <v>3</v>
      </c>
      <c r="AF18" s="208">
        <v>0</v>
      </c>
      <c r="AG18" s="208">
        <v>2</v>
      </c>
      <c r="AH18" s="208">
        <v>1</v>
      </c>
      <c r="AI18" s="208">
        <v>0</v>
      </c>
      <c r="AJ18" s="208">
        <v>0</v>
      </c>
      <c r="AK18" s="208">
        <v>0</v>
      </c>
      <c r="AL18" s="208">
        <v>0</v>
      </c>
      <c r="AM18" s="208">
        <v>0</v>
      </c>
      <c r="AN18" s="310">
        <v>3</v>
      </c>
      <c r="AO18" s="310"/>
      <c r="AP18" s="212">
        <v>3</v>
      </c>
      <c r="AQ18" s="218"/>
      <c r="AR18" s="303">
        <v>0</v>
      </c>
      <c r="AS18" s="302">
        <v>0</v>
      </c>
      <c r="AT18" s="302">
        <v>0</v>
      </c>
      <c r="AU18" s="302">
        <v>0</v>
      </c>
      <c r="AV18" s="304">
        <v>0</v>
      </c>
      <c r="AW18" s="311">
        <v>0</v>
      </c>
      <c r="AX18" s="306">
        <v>0</v>
      </c>
      <c r="AY18" s="214">
        <v>0</v>
      </c>
      <c r="AZ18" s="214">
        <v>0</v>
      </c>
      <c r="BA18" s="214">
        <v>0</v>
      </c>
      <c r="BB18" s="307">
        <v>0</v>
      </c>
      <c r="BC18" s="208" t="s">
        <v>1315</v>
      </c>
      <c r="BD18" s="208"/>
      <c r="BE18" s="208"/>
      <c r="BF18" s="208"/>
      <c r="BG18" s="208"/>
    </row>
    <row r="19" spans="1:59" x14ac:dyDescent="0.25">
      <c r="A19" s="208" t="s">
        <v>1524</v>
      </c>
      <c r="B19" s="208" t="s">
        <v>1361</v>
      </c>
      <c r="C19" s="208"/>
      <c r="D19" s="208" t="s">
        <v>1530</v>
      </c>
      <c r="E19" s="208" t="s">
        <v>1531</v>
      </c>
      <c r="F19" s="301">
        <v>41306</v>
      </c>
      <c r="G19" s="301">
        <v>42913</v>
      </c>
      <c r="H19" s="301" t="s">
        <v>1166</v>
      </c>
      <c r="I19" s="298" t="s">
        <v>1232</v>
      </c>
      <c r="J19" s="208"/>
      <c r="K19" s="308"/>
      <c r="L19" s="319">
        <v>514703</v>
      </c>
      <c r="M19" s="319">
        <v>171217</v>
      </c>
      <c r="N19" s="208"/>
      <c r="O19" s="208"/>
      <c r="P19" s="208"/>
      <c r="Q19" s="208"/>
      <c r="R19" s="208"/>
      <c r="S19" s="208"/>
      <c r="T19" s="208"/>
      <c r="U19" s="208"/>
      <c r="V19" s="208">
        <v>0</v>
      </c>
      <c r="W19" s="208"/>
      <c r="X19" s="208">
        <v>1</v>
      </c>
      <c r="Y19" s="208"/>
      <c r="Z19" s="208"/>
      <c r="AA19" s="208"/>
      <c r="AB19" s="208"/>
      <c r="AC19" s="208"/>
      <c r="AD19" s="208"/>
      <c r="AE19" s="208">
        <v>1</v>
      </c>
      <c r="AF19" s="208">
        <v>0</v>
      </c>
      <c r="AG19" s="208">
        <v>1</v>
      </c>
      <c r="AH19" s="208">
        <v>0</v>
      </c>
      <c r="AI19" s="208">
        <v>0</v>
      </c>
      <c r="AJ19" s="208">
        <v>0</v>
      </c>
      <c r="AK19" s="208">
        <v>0</v>
      </c>
      <c r="AL19" s="208">
        <v>0</v>
      </c>
      <c r="AM19" s="208">
        <v>0</v>
      </c>
      <c r="AN19" s="310">
        <v>1</v>
      </c>
      <c r="AO19" s="310"/>
      <c r="AP19" s="212">
        <v>1</v>
      </c>
      <c r="AQ19" s="218">
        <v>0</v>
      </c>
      <c r="AR19" s="306">
        <v>0</v>
      </c>
      <c r="AS19" s="218">
        <v>0</v>
      </c>
      <c r="AT19" s="218">
        <v>0</v>
      </c>
      <c r="AU19" s="218">
        <v>0</v>
      </c>
      <c r="AV19" s="307">
        <v>0</v>
      </c>
      <c r="AW19" s="311">
        <v>0</v>
      </c>
      <c r="AX19" s="306">
        <v>0</v>
      </c>
      <c r="AY19" s="214">
        <v>0</v>
      </c>
      <c r="AZ19" s="214">
        <v>0</v>
      </c>
      <c r="BA19" s="214">
        <v>0</v>
      </c>
      <c r="BB19" s="307">
        <v>0</v>
      </c>
      <c r="BC19" s="208" t="s">
        <v>1349</v>
      </c>
      <c r="BD19" s="208"/>
      <c r="BE19" s="208"/>
      <c r="BF19" s="208"/>
      <c r="BG19" s="208"/>
    </row>
    <row r="20" spans="1:59" x14ac:dyDescent="0.25">
      <c r="A20" s="208" t="s">
        <v>44</v>
      </c>
      <c r="B20" s="208" t="s">
        <v>1365</v>
      </c>
      <c r="C20" s="208"/>
      <c r="D20" s="208" t="s">
        <v>45</v>
      </c>
      <c r="E20" s="208" t="s">
        <v>46</v>
      </c>
      <c r="F20" s="301">
        <v>40609</v>
      </c>
      <c r="G20" s="309"/>
      <c r="H20" s="301" t="s">
        <v>1167</v>
      </c>
      <c r="I20" s="298" t="s">
        <v>1232</v>
      </c>
      <c r="J20" s="208"/>
      <c r="K20" s="308"/>
      <c r="L20" s="319">
        <v>517650</v>
      </c>
      <c r="M20" s="319">
        <v>169624</v>
      </c>
      <c r="N20" s="208"/>
      <c r="O20" s="208"/>
      <c r="P20" s="208"/>
      <c r="Q20" s="208"/>
      <c r="R20" s="208"/>
      <c r="S20" s="208"/>
      <c r="T20" s="208"/>
      <c r="U20" s="208"/>
      <c r="V20" s="208">
        <v>0</v>
      </c>
      <c r="W20" s="208"/>
      <c r="X20" s="208">
        <v>4</v>
      </c>
      <c r="Y20" s="208">
        <v>7</v>
      </c>
      <c r="Z20" s="208"/>
      <c r="AA20" s="208"/>
      <c r="AB20" s="208"/>
      <c r="AC20" s="208"/>
      <c r="AD20" s="208"/>
      <c r="AE20" s="208">
        <v>11</v>
      </c>
      <c r="AF20" s="208">
        <v>0</v>
      </c>
      <c r="AG20" s="208">
        <v>4</v>
      </c>
      <c r="AH20" s="208">
        <v>7</v>
      </c>
      <c r="AI20" s="208">
        <v>0</v>
      </c>
      <c r="AJ20" s="208">
        <v>0</v>
      </c>
      <c r="AK20" s="208">
        <v>0</v>
      </c>
      <c r="AL20" s="208">
        <v>0</v>
      </c>
      <c r="AM20" s="208">
        <v>0</v>
      </c>
      <c r="AN20" s="310">
        <v>11</v>
      </c>
      <c r="AO20" s="310"/>
      <c r="AP20" s="214">
        <v>0</v>
      </c>
      <c r="AQ20" s="215">
        <v>11</v>
      </c>
      <c r="AR20" s="306">
        <v>0</v>
      </c>
      <c r="AS20" s="218">
        <v>0</v>
      </c>
      <c r="AT20" s="218">
        <v>0</v>
      </c>
      <c r="AU20" s="218">
        <v>0</v>
      </c>
      <c r="AV20" s="307">
        <v>0</v>
      </c>
      <c r="AW20" s="311">
        <v>0</v>
      </c>
      <c r="AX20" s="306">
        <v>0</v>
      </c>
      <c r="AY20" s="214">
        <v>0</v>
      </c>
      <c r="AZ20" s="214">
        <v>0</v>
      </c>
      <c r="BA20" s="214">
        <v>0</v>
      </c>
      <c r="BB20" s="307">
        <v>0</v>
      </c>
      <c r="BC20" s="208" t="s">
        <v>1311</v>
      </c>
      <c r="BD20" s="208"/>
      <c r="BE20" s="208" t="s">
        <v>1311</v>
      </c>
      <c r="BF20" s="208"/>
      <c r="BG20" s="208" t="s">
        <v>1295</v>
      </c>
    </row>
    <row r="21" spans="1:59" x14ac:dyDescent="0.25">
      <c r="A21" s="208" t="s">
        <v>47</v>
      </c>
      <c r="B21" s="208" t="s">
        <v>1365</v>
      </c>
      <c r="C21" s="208"/>
      <c r="D21" s="208" t="s">
        <v>48</v>
      </c>
      <c r="E21" s="208" t="s">
        <v>49</v>
      </c>
      <c r="F21" s="301">
        <v>42077</v>
      </c>
      <c r="G21" s="309"/>
      <c r="H21" s="301" t="s">
        <v>1167</v>
      </c>
      <c r="I21" s="298" t="s">
        <v>1232</v>
      </c>
      <c r="J21" s="208"/>
      <c r="K21" s="308"/>
      <c r="L21" s="319">
        <v>516095</v>
      </c>
      <c r="M21" s="319">
        <v>173690</v>
      </c>
      <c r="N21" s="208"/>
      <c r="O21" s="208"/>
      <c r="P21" s="208"/>
      <c r="Q21" s="208"/>
      <c r="R21" s="208"/>
      <c r="S21" s="208"/>
      <c r="T21" s="208"/>
      <c r="U21" s="208"/>
      <c r="V21" s="208">
        <v>0</v>
      </c>
      <c r="W21" s="208"/>
      <c r="X21" s="208">
        <v>24</v>
      </c>
      <c r="Y21" s="208">
        <v>79</v>
      </c>
      <c r="Z21" s="208">
        <v>12</v>
      </c>
      <c r="AA21" s="208"/>
      <c r="AB21" s="208"/>
      <c r="AC21" s="208"/>
      <c r="AD21" s="208"/>
      <c r="AE21" s="208">
        <v>115</v>
      </c>
      <c r="AF21" s="208">
        <v>0</v>
      </c>
      <c r="AG21" s="208">
        <v>24</v>
      </c>
      <c r="AH21" s="208">
        <v>79</v>
      </c>
      <c r="AI21" s="208">
        <v>12</v>
      </c>
      <c r="AJ21" s="208">
        <v>0</v>
      </c>
      <c r="AK21" s="208">
        <v>0</v>
      </c>
      <c r="AL21" s="208">
        <v>0</v>
      </c>
      <c r="AM21" s="208">
        <v>0</v>
      </c>
      <c r="AN21" s="310">
        <v>115</v>
      </c>
      <c r="AO21" s="310"/>
      <c r="AP21" s="214">
        <v>0</v>
      </c>
      <c r="AQ21" s="218">
        <v>0</v>
      </c>
      <c r="AR21" s="217">
        <v>57.5</v>
      </c>
      <c r="AS21" s="215">
        <v>57.5</v>
      </c>
      <c r="AT21" s="218">
        <v>0</v>
      </c>
      <c r="AU21" s="218">
        <v>0</v>
      </c>
      <c r="AV21" s="307">
        <v>0</v>
      </c>
      <c r="AW21" s="311" t="s">
        <v>4</v>
      </c>
      <c r="AX21" s="306">
        <v>0</v>
      </c>
      <c r="AY21" s="214">
        <v>0</v>
      </c>
      <c r="AZ21" s="214">
        <v>0</v>
      </c>
      <c r="BA21" s="214">
        <v>0</v>
      </c>
      <c r="BB21" s="307">
        <v>0</v>
      </c>
      <c r="BC21" s="208" t="s">
        <v>1509</v>
      </c>
      <c r="BD21" s="208"/>
      <c r="BE21" s="208"/>
      <c r="BF21" s="208" t="s">
        <v>1298</v>
      </c>
      <c r="BG21" s="208"/>
    </row>
    <row r="22" spans="1:59" x14ac:dyDescent="0.25">
      <c r="A22" s="208" t="s">
        <v>50</v>
      </c>
      <c r="B22" s="208" t="s">
        <v>1361</v>
      </c>
      <c r="C22" s="208"/>
      <c r="D22" s="208" t="s">
        <v>51</v>
      </c>
      <c r="E22" s="208" t="s">
        <v>52</v>
      </c>
      <c r="F22" s="301">
        <v>42614</v>
      </c>
      <c r="G22" s="309">
        <v>43144</v>
      </c>
      <c r="H22" s="301" t="s">
        <v>1166</v>
      </c>
      <c r="I22" s="298" t="s">
        <v>1232</v>
      </c>
      <c r="J22" s="208"/>
      <c r="K22" s="308"/>
      <c r="L22" s="319">
        <v>517147</v>
      </c>
      <c r="M22" s="319">
        <v>175728</v>
      </c>
      <c r="N22" s="208"/>
      <c r="O22" s="208"/>
      <c r="P22" s="208">
        <v>1</v>
      </c>
      <c r="Q22" s="208"/>
      <c r="R22" s="208"/>
      <c r="S22" s="208"/>
      <c r="T22" s="208"/>
      <c r="U22" s="208"/>
      <c r="V22" s="208">
        <v>1</v>
      </c>
      <c r="W22" s="208"/>
      <c r="X22" s="208"/>
      <c r="Y22" s="208">
        <v>2</v>
      </c>
      <c r="Z22" s="208"/>
      <c r="AA22" s="208">
        <v>1</v>
      </c>
      <c r="AB22" s="208"/>
      <c r="AC22" s="208"/>
      <c r="AD22" s="208"/>
      <c r="AE22" s="208">
        <v>3</v>
      </c>
      <c r="AF22" s="208">
        <v>0</v>
      </c>
      <c r="AG22" s="208">
        <v>0</v>
      </c>
      <c r="AH22" s="208">
        <v>1</v>
      </c>
      <c r="AI22" s="208">
        <v>0</v>
      </c>
      <c r="AJ22" s="208">
        <v>1</v>
      </c>
      <c r="AK22" s="208">
        <v>0</v>
      </c>
      <c r="AL22" s="208">
        <v>0</v>
      </c>
      <c r="AM22" s="208">
        <v>0</v>
      </c>
      <c r="AN22" s="310">
        <v>2</v>
      </c>
      <c r="AO22" s="310"/>
      <c r="AP22" s="212">
        <v>2</v>
      </c>
      <c r="AQ22" s="302">
        <v>0</v>
      </c>
      <c r="AR22" s="303">
        <v>0</v>
      </c>
      <c r="AS22" s="302">
        <v>0</v>
      </c>
      <c r="AT22" s="302">
        <v>0</v>
      </c>
      <c r="AU22" s="302">
        <v>0</v>
      </c>
      <c r="AV22" s="304">
        <v>0</v>
      </c>
      <c r="AW22" s="311">
        <v>0</v>
      </c>
      <c r="AX22" s="306">
        <v>0</v>
      </c>
      <c r="AY22" s="214">
        <v>0</v>
      </c>
      <c r="AZ22" s="214">
        <v>0</v>
      </c>
      <c r="BA22" s="214">
        <v>0</v>
      </c>
      <c r="BB22" s="307">
        <v>0</v>
      </c>
      <c r="BC22" s="208" t="s">
        <v>1315</v>
      </c>
      <c r="BD22" s="208"/>
      <c r="BE22" s="208"/>
      <c r="BF22" s="208"/>
      <c r="BG22" s="208" t="s">
        <v>1295</v>
      </c>
    </row>
    <row r="23" spans="1:59" x14ac:dyDescent="0.25">
      <c r="A23" s="208" t="s">
        <v>53</v>
      </c>
      <c r="B23" s="208" t="s">
        <v>1365</v>
      </c>
      <c r="C23" s="208"/>
      <c r="D23" s="208" t="s">
        <v>54</v>
      </c>
      <c r="E23" s="208" t="s">
        <v>55</v>
      </c>
      <c r="F23" s="301">
        <v>41183</v>
      </c>
      <c r="G23" s="309"/>
      <c r="H23" s="301" t="s">
        <v>1167</v>
      </c>
      <c r="I23" s="298" t="s">
        <v>1232</v>
      </c>
      <c r="J23" s="208"/>
      <c r="K23" s="308"/>
      <c r="L23" s="319">
        <v>516120</v>
      </c>
      <c r="M23" s="319">
        <v>173429</v>
      </c>
      <c r="N23" s="208"/>
      <c r="O23" s="208"/>
      <c r="P23" s="208"/>
      <c r="Q23" s="208"/>
      <c r="R23" s="208"/>
      <c r="S23" s="208"/>
      <c r="T23" s="208"/>
      <c r="U23" s="208"/>
      <c r="V23" s="208">
        <v>0</v>
      </c>
      <c r="W23" s="208"/>
      <c r="X23" s="208">
        <v>6</v>
      </c>
      <c r="Y23" s="208">
        <v>1</v>
      </c>
      <c r="Z23" s="208"/>
      <c r="AA23" s="208"/>
      <c r="AB23" s="208"/>
      <c r="AC23" s="208"/>
      <c r="AD23" s="208"/>
      <c r="AE23" s="208">
        <v>7</v>
      </c>
      <c r="AF23" s="208">
        <v>0</v>
      </c>
      <c r="AG23" s="208">
        <v>6</v>
      </c>
      <c r="AH23" s="208">
        <v>1</v>
      </c>
      <c r="AI23" s="208">
        <v>0</v>
      </c>
      <c r="AJ23" s="208">
        <v>0</v>
      </c>
      <c r="AK23" s="208">
        <v>0</v>
      </c>
      <c r="AL23" s="208">
        <v>0</v>
      </c>
      <c r="AM23" s="208">
        <v>0</v>
      </c>
      <c r="AN23" s="310">
        <v>7</v>
      </c>
      <c r="AO23" s="310"/>
      <c r="AP23" s="214">
        <v>0</v>
      </c>
      <c r="AQ23" s="215">
        <v>3.5</v>
      </c>
      <c r="AR23" s="217">
        <v>3.5</v>
      </c>
      <c r="AS23" s="218">
        <v>0</v>
      </c>
      <c r="AT23" s="218">
        <v>0</v>
      </c>
      <c r="AU23" s="218">
        <v>0</v>
      </c>
      <c r="AV23" s="307">
        <v>0</v>
      </c>
      <c r="AW23" s="311" t="s">
        <v>4</v>
      </c>
      <c r="AX23" s="306">
        <v>0</v>
      </c>
      <c r="AY23" s="214">
        <v>0</v>
      </c>
      <c r="AZ23" s="214">
        <v>0</v>
      </c>
      <c r="BA23" s="214">
        <v>0</v>
      </c>
      <c r="BB23" s="307">
        <v>0</v>
      </c>
      <c r="BC23" s="208" t="s">
        <v>1319</v>
      </c>
      <c r="BD23" s="208"/>
      <c r="BE23" s="208"/>
      <c r="BF23" s="208" t="s">
        <v>1298</v>
      </c>
      <c r="BG23" s="208"/>
    </row>
    <row r="24" spans="1:59" x14ac:dyDescent="0.25">
      <c r="A24" s="208" t="s">
        <v>56</v>
      </c>
      <c r="B24" s="208" t="s">
        <v>1365</v>
      </c>
      <c r="C24" s="208"/>
      <c r="D24" s="208" t="s">
        <v>57</v>
      </c>
      <c r="E24" s="208" t="s">
        <v>58</v>
      </c>
      <c r="F24" s="301">
        <v>42037</v>
      </c>
      <c r="G24" s="309">
        <v>42828</v>
      </c>
      <c r="H24" s="301" t="s">
        <v>1166</v>
      </c>
      <c r="I24" s="298" t="s">
        <v>1232</v>
      </c>
      <c r="J24" s="208"/>
      <c r="K24" s="308"/>
      <c r="L24" s="319">
        <v>515991</v>
      </c>
      <c r="M24" s="319">
        <v>171166</v>
      </c>
      <c r="N24" s="208"/>
      <c r="O24" s="208"/>
      <c r="P24" s="208">
        <v>1</v>
      </c>
      <c r="Q24" s="208"/>
      <c r="R24" s="208"/>
      <c r="S24" s="208"/>
      <c r="T24" s="208"/>
      <c r="U24" s="208"/>
      <c r="V24" s="208">
        <v>1</v>
      </c>
      <c r="W24" s="208"/>
      <c r="X24" s="208"/>
      <c r="Y24" s="208">
        <v>2</v>
      </c>
      <c r="Z24" s="208"/>
      <c r="AA24" s="208"/>
      <c r="AB24" s="208"/>
      <c r="AC24" s="208"/>
      <c r="AD24" s="208"/>
      <c r="AE24" s="208">
        <v>2</v>
      </c>
      <c r="AF24" s="208">
        <v>0</v>
      </c>
      <c r="AG24" s="208">
        <v>0</v>
      </c>
      <c r="AH24" s="208">
        <v>1</v>
      </c>
      <c r="AI24" s="208">
        <v>0</v>
      </c>
      <c r="AJ24" s="208">
        <v>0</v>
      </c>
      <c r="AK24" s="208">
        <v>0</v>
      </c>
      <c r="AL24" s="208">
        <v>0</v>
      </c>
      <c r="AM24" s="208">
        <v>0</v>
      </c>
      <c r="AN24" s="310">
        <v>1</v>
      </c>
      <c r="AO24" s="310"/>
      <c r="AP24" s="212">
        <v>1</v>
      </c>
      <c r="AQ24" s="302">
        <v>0</v>
      </c>
      <c r="AR24" s="303">
        <v>0</v>
      </c>
      <c r="AS24" s="302">
        <v>0</v>
      </c>
      <c r="AT24" s="302">
        <v>0</v>
      </c>
      <c r="AU24" s="302">
        <v>0</v>
      </c>
      <c r="AV24" s="304">
        <v>0</v>
      </c>
      <c r="AW24" s="311">
        <v>0</v>
      </c>
      <c r="AX24" s="306">
        <v>0</v>
      </c>
      <c r="AY24" s="214">
        <v>0</v>
      </c>
      <c r="AZ24" s="214">
        <v>0</v>
      </c>
      <c r="BA24" s="214">
        <v>0</v>
      </c>
      <c r="BB24" s="307">
        <v>0</v>
      </c>
      <c r="BC24" s="208" t="s">
        <v>1296</v>
      </c>
      <c r="BD24" s="208"/>
      <c r="BE24" s="208"/>
      <c r="BF24" s="208"/>
      <c r="BG24" s="208"/>
    </row>
    <row r="25" spans="1:59" x14ac:dyDescent="0.25">
      <c r="A25" s="208" t="s">
        <v>59</v>
      </c>
      <c r="B25" s="208" t="s">
        <v>1362</v>
      </c>
      <c r="C25" s="208"/>
      <c r="D25" s="208" t="s">
        <v>60</v>
      </c>
      <c r="E25" s="208" t="s">
        <v>61</v>
      </c>
      <c r="F25" s="301">
        <v>42491</v>
      </c>
      <c r="G25" s="309"/>
      <c r="H25" s="301" t="s">
        <v>1167</v>
      </c>
      <c r="I25" s="298" t="s">
        <v>1232</v>
      </c>
      <c r="J25" s="208"/>
      <c r="K25" s="308"/>
      <c r="L25" s="319">
        <v>513865</v>
      </c>
      <c r="M25" s="319">
        <v>169502</v>
      </c>
      <c r="N25" s="208"/>
      <c r="O25" s="208">
        <v>1</v>
      </c>
      <c r="P25" s="208">
        <v>1</v>
      </c>
      <c r="Q25" s="208"/>
      <c r="R25" s="208"/>
      <c r="S25" s="208"/>
      <c r="T25" s="208"/>
      <c r="U25" s="208"/>
      <c r="V25" s="208">
        <v>2</v>
      </c>
      <c r="W25" s="208"/>
      <c r="X25" s="208">
        <v>3</v>
      </c>
      <c r="Y25" s="208">
        <v>2</v>
      </c>
      <c r="Z25" s="208">
        <v>1</v>
      </c>
      <c r="AA25" s="208"/>
      <c r="AB25" s="208"/>
      <c r="AC25" s="208"/>
      <c r="AD25" s="208"/>
      <c r="AE25" s="208">
        <v>6</v>
      </c>
      <c r="AF25" s="208">
        <v>0</v>
      </c>
      <c r="AG25" s="208">
        <v>2</v>
      </c>
      <c r="AH25" s="208">
        <v>1</v>
      </c>
      <c r="AI25" s="208">
        <v>1</v>
      </c>
      <c r="AJ25" s="208">
        <v>0</v>
      </c>
      <c r="AK25" s="208">
        <v>0</v>
      </c>
      <c r="AL25" s="208">
        <v>0</v>
      </c>
      <c r="AM25" s="208">
        <v>0</v>
      </c>
      <c r="AN25" s="310">
        <v>4</v>
      </c>
      <c r="AO25" s="310"/>
      <c r="AP25" s="214">
        <v>0</v>
      </c>
      <c r="AQ25" s="215">
        <v>2</v>
      </c>
      <c r="AR25" s="217">
        <v>2</v>
      </c>
      <c r="AS25" s="218">
        <v>0</v>
      </c>
      <c r="AT25" s="218">
        <v>0</v>
      </c>
      <c r="AU25" s="218">
        <v>0</v>
      </c>
      <c r="AV25" s="307">
        <v>0</v>
      </c>
      <c r="AW25" s="311" t="s">
        <v>4</v>
      </c>
      <c r="AX25" s="306">
        <v>0</v>
      </c>
      <c r="AY25" s="214">
        <v>0</v>
      </c>
      <c r="AZ25" s="214">
        <v>0</v>
      </c>
      <c r="BA25" s="214">
        <v>0</v>
      </c>
      <c r="BB25" s="307">
        <v>0</v>
      </c>
      <c r="BC25" s="208" t="s">
        <v>1310</v>
      </c>
      <c r="BD25" s="208"/>
      <c r="BE25" s="208" t="s">
        <v>1387</v>
      </c>
      <c r="BF25" s="208"/>
      <c r="BG25" s="208" t="s">
        <v>1295</v>
      </c>
    </row>
    <row r="26" spans="1:59" x14ac:dyDescent="0.25">
      <c r="A26" s="208" t="s">
        <v>63</v>
      </c>
      <c r="B26" s="208" t="s">
        <v>1363</v>
      </c>
      <c r="C26" s="208"/>
      <c r="D26" s="208" t="s">
        <v>64</v>
      </c>
      <c r="E26" s="208" t="s">
        <v>65</v>
      </c>
      <c r="F26" s="301">
        <v>43009</v>
      </c>
      <c r="G26" s="309"/>
      <c r="H26" s="301" t="s">
        <v>1167</v>
      </c>
      <c r="I26" s="298" t="s">
        <v>1232</v>
      </c>
      <c r="J26" s="208"/>
      <c r="K26" s="308"/>
      <c r="L26" s="319">
        <v>515521</v>
      </c>
      <c r="M26" s="319">
        <v>171408</v>
      </c>
      <c r="N26" s="208"/>
      <c r="O26" s="208"/>
      <c r="P26" s="208">
        <v>1</v>
      </c>
      <c r="Q26" s="208"/>
      <c r="R26" s="208"/>
      <c r="S26" s="208"/>
      <c r="T26" s="208"/>
      <c r="U26" s="208"/>
      <c r="V26" s="208">
        <v>1</v>
      </c>
      <c r="W26" s="208"/>
      <c r="X26" s="208">
        <v>2</v>
      </c>
      <c r="Y26" s="208"/>
      <c r="Z26" s="208"/>
      <c r="AA26" s="208"/>
      <c r="AB26" s="208"/>
      <c r="AC26" s="208"/>
      <c r="AD26" s="208"/>
      <c r="AE26" s="208">
        <v>2</v>
      </c>
      <c r="AF26" s="208">
        <v>0</v>
      </c>
      <c r="AG26" s="208">
        <v>2</v>
      </c>
      <c r="AH26" s="208">
        <v>-1</v>
      </c>
      <c r="AI26" s="208">
        <v>0</v>
      </c>
      <c r="AJ26" s="208">
        <v>0</v>
      </c>
      <c r="AK26" s="208">
        <v>0</v>
      </c>
      <c r="AL26" s="208">
        <v>0</v>
      </c>
      <c r="AM26" s="208">
        <v>0</v>
      </c>
      <c r="AN26" s="310">
        <v>1</v>
      </c>
      <c r="AO26" s="310"/>
      <c r="AP26" s="214">
        <v>0</v>
      </c>
      <c r="AQ26" s="215">
        <v>1</v>
      </c>
      <c r="AR26" s="306">
        <v>0</v>
      </c>
      <c r="AS26" s="218">
        <v>0</v>
      </c>
      <c r="AT26" s="218">
        <v>0</v>
      </c>
      <c r="AU26" s="218">
        <v>0</v>
      </c>
      <c r="AV26" s="307">
        <v>0</v>
      </c>
      <c r="AW26" s="311">
        <v>0</v>
      </c>
      <c r="AX26" s="306">
        <v>0</v>
      </c>
      <c r="AY26" s="214">
        <v>0</v>
      </c>
      <c r="AZ26" s="214">
        <v>0</v>
      </c>
      <c r="BA26" s="214">
        <v>0</v>
      </c>
      <c r="BB26" s="307">
        <v>0</v>
      </c>
      <c r="BC26" s="208" t="s">
        <v>1349</v>
      </c>
      <c r="BD26" s="208"/>
      <c r="BE26" s="208"/>
      <c r="BF26" s="208"/>
      <c r="BG26" s="208"/>
    </row>
    <row r="27" spans="1:59" x14ac:dyDescent="0.25">
      <c r="A27" s="208" t="s">
        <v>66</v>
      </c>
      <c r="B27" s="208" t="s">
        <v>1365</v>
      </c>
      <c r="C27" s="208"/>
      <c r="D27" s="208" t="s">
        <v>67</v>
      </c>
      <c r="E27" s="208" t="s">
        <v>68</v>
      </c>
      <c r="F27" s="301">
        <v>41944</v>
      </c>
      <c r="G27" s="309">
        <v>42887</v>
      </c>
      <c r="H27" s="301" t="s">
        <v>1166</v>
      </c>
      <c r="I27" s="298" t="s">
        <v>1232</v>
      </c>
      <c r="J27" s="208"/>
      <c r="K27" s="308"/>
      <c r="L27" s="319">
        <v>515984</v>
      </c>
      <c r="M27" s="319">
        <v>173660</v>
      </c>
      <c r="N27" s="208"/>
      <c r="O27" s="208"/>
      <c r="P27" s="208"/>
      <c r="Q27" s="208"/>
      <c r="R27" s="208"/>
      <c r="S27" s="208"/>
      <c r="T27" s="208"/>
      <c r="U27" s="208"/>
      <c r="V27" s="208">
        <v>0</v>
      </c>
      <c r="W27" s="208"/>
      <c r="X27" s="208"/>
      <c r="Y27" s="208"/>
      <c r="Z27" s="208">
        <v>6</v>
      </c>
      <c r="AA27" s="208">
        <v>22</v>
      </c>
      <c r="AB27" s="208"/>
      <c r="AC27" s="208"/>
      <c r="AD27" s="208"/>
      <c r="AE27" s="208">
        <v>28</v>
      </c>
      <c r="AF27" s="208">
        <v>0</v>
      </c>
      <c r="AG27" s="208">
        <v>0</v>
      </c>
      <c r="AH27" s="208">
        <v>0</v>
      </c>
      <c r="AI27" s="208">
        <v>6</v>
      </c>
      <c r="AJ27" s="208">
        <v>22</v>
      </c>
      <c r="AK27" s="208">
        <v>0</v>
      </c>
      <c r="AL27" s="208">
        <v>0</v>
      </c>
      <c r="AM27" s="208">
        <v>0</v>
      </c>
      <c r="AN27" s="310">
        <v>28</v>
      </c>
      <c r="AO27" s="310" t="s">
        <v>4</v>
      </c>
      <c r="AP27" s="212">
        <v>28</v>
      </c>
      <c r="AQ27" s="302">
        <v>0</v>
      </c>
      <c r="AR27" s="303">
        <v>0</v>
      </c>
      <c r="AS27" s="302">
        <v>0</v>
      </c>
      <c r="AT27" s="302">
        <v>0</v>
      </c>
      <c r="AU27" s="302">
        <v>0</v>
      </c>
      <c r="AV27" s="304">
        <v>0</v>
      </c>
      <c r="AW27" s="311">
        <v>0</v>
      </c>
      <c r="AX27" s="306">
        <v>0</v>
      </c>
      <c r="AY27" s="214">
        <v>0</v>
      </c>
      <c r="AZ27" s="214">
        <v>0</v>
      </c>
      <c r="BA27" s="214">
        <v>0</v>
      </c>
      <c r="BB27" s="307">
        <v>0</v>
      </c>
      <c r="BC27" s="208" t="s">
        <v>1509</v>
      </c>
      <c r="BD27" s="208"/>
      <c r="BE27" s="208"/>
      <c r="BF27" s="208" t="s">
        <v>1298</v>
      </c>
      <c r="BG27" s="208"/>
    </row>
    <row r="28" spans="1:59" x14ac:dyDescent="0.25">
      <c r="A28" s="208" t="s">
        <v>70</v>
      </c>
      <c r="B28" s="208" t="s">
        <v>1362</v>
      </c>
      <c r="C28" s="208"/>
      <c r="D28" s="208" t="s">
        <v>69</v>
      </c>
      <c r="E28" s="208" t="s">
        <v>71</v>
      </c>
      <c r="F28" s="208"/>
      <c r="G28" s="309">
        <v>43125</v>
      </c>
      <c r="H28" s="301" t="s">
        <v>1166</v>
      </c>
      <c r="I28" s="298" t="s">
        <v>1232</v>
      </c>
      <c r="J28" s="208"/>
      <c r="K28" s="308"/>
      <c r="L28" s="319">
        <v>515563</v>
      </c>
      <c r="M28" s="319">
        <v>170996</v>
      </c>
      <c r="N28" s="208"/>
      <c r="O28" s="208"/>
      <c r="P28" s="208">
        <v>1</v>
      </c>
      <c r="Q28" s="208"/>
      <c r="R28" s="208"/>
      <c r="S28" s="208"/>
      <c r="T28" s="208"/>
      <c r="U28" s="208"/>
      <c r="V28" s="208">
        <v>1</v>
      </c>
      <c r="W28" s="208"/>
      <c r="X28" s="208">
        <v>2</v>
      </c>
      <c r="Y28" s="208"/>
      <c r="Z28" s="208"/>
      <c r="AA28" s="208"/>
      <c r="AB28" s="208"/>
      <c r="AC28" s="208"/>
      <c r="AD28" s="208"/>
      <c r="AE28" s="208">
        <v>2</v>
      </c>
      <c r="AF28" s="208">
        <v>0</v>
      </c>
      <c r="AG28" s="208">
        <v>2</v>
      </c>
      <c r="AH28" s="208">
        <v>-1</v>
      </c>
      <c r="AI28" s="208">
        <v>0</v>
      </c>
      <c r="AJ28" s="208">
        <v>0</v>
      </c>
      <c r="AK28" s="208">
        <v>0</v>
      </c>
      <c r="AL28" s="208">
        <v>0</v>
      </c>
      <c r="AM28" s="208">
        <v>0</v>
      </c>
      <c r="AN28" s="310">
        <v>1</v>
      </c>
      <c r="AO28" s="310"/>
      <c r="AP28" s="212">
        <v>1</v>
      </c>
      <c r="AQ28" s="302">
        <v>0</v>
      </c>
      <c r="AR28" s="303">
        <v>0</v>
      </c>
      <c r="AS28" s="302">
        <v>0</v>
      </c>
      <c r="AT28" s="302">
        <v>0</v>
      </c>
      <c r="AU28" s="302">
        <v>0</v>
      </c>
      <c r="AV28" s="304">
        <v>0</v>
      </c>
      <c r="AW28" s="311">
        <v>0</v>
      </c>
      <c r="AX28" s="306">
        <v>0</v>
      </c>
      <c r="AY28" s="214">
        <v>0</v>
      </c>
      <c r="AZ28" s="214">
        <v>0</v>
      </c>
      <c r="BA28" s="214">
        <v>0</v>
      </c>
      <c r="BB28" s="307">
        <v>0</v>
      </c>
      <c r="BC28" s="208" t="s">
        <v>1296</v>
      </c>
      <c r="BD28" s="208"/>
      <c r="BE28" s="208"/>
      <c r="BF28" s="208" t="s">
        <v>1296</v>
      </c>
      <c r="BG28" s="208"/>
    </row>
    <row r="29" spans="1:59" x14ac:dyDescent="0.25">
      <c r="A29" s="208" t="s">
        <v>72</v>
      </c>
      <c r="B29" s="208" t="s">
        <v>1365</v>
      </c>
      <c r="C29" s="208"/>
      <c r="D29" s="208" t="s">
        <v>73</v>
      </c>
      <c r="E29" s="208" t="s">
        <v>74</v>
      </c>
      <c r="F29" s="301">
        <v>42522</v>
      </c>
      <c r="G29" s="301">
        <v>43070</v>
      </c>
      <c r="H29" s="301" t="s">
        <v>1166</v>
      </c>
      <c r="I29" s="298" t="s">
        <v>1232</v>
      </c>
      <c r="J29" s="208"/>
      <c r="K29" s="308"/>
      <c r="L29" s="319">
        <v>518460</v>
      </c>
      <c r="M29" s="319">
        <v>174420</v>
      </c>
      <c r="N29" s="208"/>
      <c r="O29" s="208"/>
      <c r="P29" s="208"/>
      <c r="Q29" s="208"/>
      <c r="R29" s="208">
        <v>1</v>
      </c>
      <c r="S29" s="208"/>
      <c r="T29" s="208"/>
      <c r="U29" s="208"/>
      <c r="V29" s="208">
        <v>1</v>
      </c>
      <c r="W29" s="208"/>
      <c r="X29" s="208"/>
      <c r="Y29" s="208"/>
      <c r="Z29" s="208"/>
      <c r="AA29" s="208">
        <v>1</v>
      </c>
      <c r="AB29" s="208"/>
      <c r="AC29" s="208"/>
      <c r="AD29" s="208"/>
      <c r="AE29" s="208">
        <v>1</v>
      </c>
      <c r="AF29" s="208">
        <v>0</v>
      </c>
      <c r="AG29" s="208">
        <v>0</v>
      </c>
      <c r="AH29" s="208">
        <v>0</v>
      </c>
      <c r="AI29" s="208">
        <v>0</v>
      </c>
      <c r="AJ29" s="208">
        <v>0</v>
      </c>
      <c r="AK29" s="208">
        <v>0</v>
      </c>
      <c r="AL29" s="208">
        <v>0</v>
      </c>
      <c r="AM29" s="208">
        <v>0</v>
      </c>
      <c r="AN29" s="310">
        <v>0</v>
      </c>
      <c r="AO29" s="310"/>
      <c r="AP29" s="212">
        <v>0</v>
      </c>
      <c r="AQ29" s="302">
        <v>0</v>
      </c>
      <c r="AR29" s="303">
        <v>0</v>
      </c>
      <c r="AS29" s="302">
        <v>0</v>
      </c>
      <c r="AT29" s="302">
        <v>0</v>
      </c>
      <c r="AU29" s="302">
        <v>0</v>
      </c>
      <c r="AV29" s="304">
        <v>0</v>
      </c>
      <c r="AW29" s="311">
        <v>0</v>
      </c>
      <c r="AX29" s="306">
        <v>0</v>
      </c>
      <c r="AY29" s="214">
        <v>0</v>
      </c>
      <c r="AZ29" s="214">
        <v>0</v>
      </c>
      <c r="BA29" s="214">
        <v>0</v>
      </c>
      <c r="BB29" s="307">
        <v>0</v>
      </c>
      <c r="BC29" s="208" t="s">
        <v>1316</v>
      </c>
      <c r="BD29" s="208"/>
      <c r="BE29" s="208"/>
      <c r="BF29" s="208"/>
      <c r="BG29" s="208"/>
    </row>
    <row r="30" spans="1:59" x14ac:dyDescent="0.25">
      <c r="A30" s="208" t="s">
        <v>75</v>
      </c>
      <c r="B30" s="208" t="s">
        <v>1363</v>
      </c>
      <c r="C30" s="208"/>
      <c r="D30" s="208" t="s">
        <v>76</v>
      </c>
      <c r="E30" s="208" t="s">
        <v>77</v>
      </c>
      <c r="F30" s="301">
        <v>42147</v>
      </c>
      <c r="G30" s="301">
        <v>43063</v>
      </c>
      <c r="H30" s="301" t="s">
        <v>1166</v>
      </c>
      <c r="I30" s="298" t="s">
        <v>1232</v>
      </c>
      <c r="J30" s="208"/>
      <c r="K30" s="308"/>
      <c r="L30" s="319">
        <v>518751</v>
      </c>
      <c r="M30" s="319">
        <v>175366</v>
      </c>
      <c r="N30" s="208"/>
      <c r="O30" s="208"/>
      <c r="P30" s="208"/>
      <c r="Q30" s="208"/>
      <c r="R30" s="208"/>
      <c r="S30" s="208"/>
      <c r="T30" s="208"/>
      <c r="U30" s="208"/>
      <c r="V30" s="208">
        <v>0</v>
      </c>
      <c r="W30" s="208"/>
      <c r="X30" s="208"/>
      <c r="Y30" s="208">
        <v>2</v>
      </c>
      <c r="Z30" s="208"/>
      <c r="AA30" s="208"/>
      <c r="AB30" s="208"/>
      <c r="AC30" s="208"/>
      <c r="AD30" s="208"/>
      <c r="AE30" s="208">
        <v>2</v>
      </c>
      <c r="AF30" s="208">
        <v>0</v>
      </c>
      <c r="AG30" s="208">
        <v>0</v>
      </c>
      <c r="AH30" s="208">
        <v>2</v>
      </c>
      <c r="AI30" s="208">
        <v>0</v>
      </c>
      <c r="AJ30" s="208">
        <v>0</v>
      </c>
      <c r="AK30" s="208">
        <v>0</v>
      </c>
      <c r="AL30" s="208">
        <v>0</v>
      </c>
      <c r="AM30" s="208">
        <v>0</v>
      </c>
      <c r="AN30" s="310">
        <v>2</v>
      </c>
      <c r="AO30" s="310"/>
      <c r="AP30" s="212">
        <v>2</v>
      </c>
      <c r="AQ30" s="302">
        <v>0</v>
      </c>
      <c r="AR30" s="303">
        <v>0</v>
      </c>
      <c r="AS30" s="302">
        <v>0</v>
      </c>
      <c r="AT30" s="302">
        <v>0</v>
      </c>
      <c r="AU30" s="302">
        <v>0</v>
      </c>
      <c r="AV30" s="304">
        <v>0</v>
      </c>
      <c r="AW30" s="311">
        <v>0</v>
      </c>
      <c r="AX30" s="306">
        <v>0</v>
      </c>
      <c r="AY30" s="214">
        <v>0</v>
      </c>
      <c r="AZ30" s="214">
        <v>0</v>
      </c>
      <c r="BA30" s="214">
        <v>0</v>
      </c>
      <c r="BB30" s="307">
        <v>0</v>
      </c>
      <c r="BC30" s="208" t="s">
        <v>1315</v>
      </c>
      <c r="BD30" s="208"/>
      <c r="BE30" s="208"/>
      <c r="BF30" s="208"/>
      <c r="BG30" s="208"/>
    </row>
    <row r="31" spans="1:59" x14ac:dyDescent="0.25">
      <c r="A31" s="208" t="s">
        <v>78</v>
      </c>
      <c r="B31" s="208" t="s">
        <v>1361</v>
      </c>
      <c r="C31" s="208"/>
      <c r="D31" s="208" t="s">
        <v>79</v>
      </c>
      <c r="E31" s="208" t="s">
        <v>80</v>
      </c>
      <c r="F31" s="301">
        <v>42601</v>
      </c>
      <c r="G31" s="309"/>
      <c r="H31" s="301" t="s">
        <v>1167</v>
      </c>
      <c r="I31" s="298" t="s">
        <v>1232</v>
      </c>
      <c r="J31" s="208"/>
      <c r="K31" s="308" t="s">
        <v>1586</v>
      </c>
      <c r="L31" s="319">
        <v>518397</v>
      </c>
      <c r="M31" s="319">
        <v>173968</v>
      </c>
      <c r="N31" s="208"/>
      <c r="O31" s="208"/>
      <c r="P31" s="208"/>
      <c r="Q31" s="208"/>
      <c r="R31" s="208">
        <v>2</v>
      </c>
      <c r="S31" s="208"/>
      <c r="T31" s="208"/>
      <c r="U31" s="208"/>
      <c r="V31" s="208">
        <v>2</v>
      </c>
      <c r="W31" s="208"/>
      <c r="X31" s="208"/>
      <c r="Y31" s="208"/>
      <c r="Z31" s="208"/>
      <c r="AA31" s="208">
        <v>1</v>
      </c>
      <c r="AB31" s="208"/>
      <c r="AC31" s="208"/>
      <c r="AD31" s="208"/>
      <c r="AE31" s="208">
        <v>1</v>
      </c>
      <c r="AF31" s="208">
        <v>0</v>
      </c>
      <c r="AG31" s="208">
        <v>0</v>
      </c>
      <c r="AH31" s="208">
        <v>0</v>
      </c>
      <c r="AI31" s="208">
        <v>0</v>
      </c>
      <c r="AJ31" s="208">
        <v>-1</v>
      </c>
      <c r="AK31" s="208">
        <v>0</v>
      </c>
      <c r="AL31" s="208">
        <v>0</v>
      </c>
      <c r="AM31" s="208">
        <v>0</v>
      </c>
      <c r="AN31" s="310">
        <v>-1</v>
      </c>
      <c r="AO31" s="310"/>
      <c r="AP31" s="214">
        <v>0</v>
      </c>
      <c r="AQ31" s="218">
        <v>0</v>
      </c>
      <c r="AR31" s="217">
        <v>-1</v>
      </c>
      <c r="AS31" s="218">
        <v>0</v>
      </c>
      <c r="AT31" s="218">
        <v>0</v>
      </c>
      <c r="AU31" s="218">
        <v>0</v>
      </c>
      <c r="AV31" s="307">
        <v>0</v>
      </c>
      <c r="AW31" s="311">
        <v>0</v>
      </c>
      <c r="AX31" s="306">
        <v>0</v>
      </c>
      <c r="AY31" s="214">
        <v>0</v>
      </c>
      <c r="AZ31" s="214">
        <v>0</v>
      </c>
      <c r="BA31" s="214">
        <v>0</v>
      </c>
      <c r="BB31" s="307">
        <v>0</v>
      </c>
      <c r="BC31" s="208" t="s">
        <v>1508</v>
      </c>
      <c r="BD31" s="208"/>
      <c r="BE31" s="208"/>
      <c r="BF31" s="208"/>
      <c r="BG31" s="208" t="s">
        <v>1295</v>
      </c>
    </row>
    <row r="32" spans="1:59" x14ac:dyDescent="0.25">
      <c r="A32" s="208" t="s">
        <v>81</v>
      </c>
      <c r="B32" s="208" t="s">
        <v>1365</v>
      </c>
      <c r="C32" s="208"/>
      <c r="D32" s="208" t="s">
        <v>82</v>
      </c>
      <c r="E32" s="208" t="s">
        <v>83</v>
      </c>
      <c r="F32" s="208"/>
      <c r="G32" s="309"/>
      <c r="H32" s="309" t="s">
        <v>1168</v>
      </c>
      <c r="I32" s="298" t="s">
        <v>1232</v>
      </c>
      <c r="J32" s="208"/>
      <c r="K32" s="308" t="s">
        <v>1586</v>
      </c>
      <c r="L32" s="319">
        <v>517502</v>
      </c>
      <c r="M32" s="319">
        <v>174565</v>
      </c>
      <c r="N32" s="208"/>
      <c r="O32" s="208">
        <v>1</v>
      </c>
      <c r="P32" s="208">
        <v>1</v>
      </c>
      <c r="Q32" s="208"/>
      <c r="R32" s="208"/>
      <c r="S32" s="208"/>
      <c r="T32" s="208"/>
      <c r="U32" s="208"/>
      <c r="V32" s="208">
        <v>2</v>
      </c>
      <c r="W32" s="208"/>
      <c r="X32" s="208"/>
      <c r="Y32" s="208"/>
      <c r="Z32" s="208"/>
      <c r="AA32" s="208">
        <v>2</v>
      </c>
      <c r="AB32" s="208"/>
      <c r="AC32" s="208"/>
      <c r="AD32" s="208"/>
      <c r="AE32" s="208">
        <v>2</v>
      </c>
      <c r="AF32" s="208">
        <v>0</v>
      </c>
      <c r="AG32" s="208">
        <v>-1</v>
      </c>
      <c r="AH32" s="208">
        <v>-1</v>
      </c>
      <c r="AI32" s="208">
        <v>0</v>
      </c>
      <c r="AJ32" s="208">
        <v>2</v>
      </c>
      <c r="AK32" s="208">
        <v>0</v>
      </c>
      <c r="AL32" s="208">
        <v>0</v>
      </c>
      <c r="AM32" s="208">
        <v>0</v>
      </c>
      <c r="AN32" s="310">
        <v>0</v>
      </c>
      <c r="AO32" s="310"/>
      <c r="AP32" s="213">
        <v>0</v>
      </c>
      <c r="AQ32" s="302">
        <v>0</v>
      </c>
      <c r="AR32" s="217">
        <v>0</v>
      </c>
      <c r="AS32" s="302">
        <v>0</v>
      </c>
      <c r="AT32" s="302">
        <v>0</v>
      </c>
      <c r="AU32" s="302">
        <v>0</v>
      </c>
      <c r="AV32" s="304">
        <v>0</v>
      </c>
      <c r="AW32" s="311">
        <v>0</v>
      </c>
      <c r="AX32" s="306">
        <v>0</v>
      </c>
      <c r="AY32" s="214">
        <v>0</v>
      </c>
      <c r="AZ32" s="214">
        <v>0</v>
      </c>
      <c r="BA32" s="214">
        <v>0</v>
      </c>
      <c r="BB32" s="307">
        <v>0</v>
      </c>
      <c r="BC32" s="208" t="s">
        <v>1319</v>
      </c>
      <c r="BD32" s="208"/>
      <c r="BE32" s="208"/>
      <c r="BF32" s="208"/>
      <c r="BG32" s="208" t="s">
        <v>1295</v>
      </c>
    </row>
    <row r="33" spans="1:59" x14ac:dyDescent="0.25">
      <c r="A33" s="208" t="s">
        <v>84</v>
      </c>
      <c r="B33" s="208" t="s">
        <v>1361</v>
      </c>
      <c r="C33" s="208"/>
      <c r="D33" s="208" t="s">
        <v>85</v>
      </c>
      <c r="E33" s="208" t="s">
        <v>86</v>
      </c>
      <c r="F33" s="301">
        <v>42504</v>
      </c>
      <c r="G33" s="309">
        <v>42893</v>
      </c>
      <c r="H33" s="301" t="s">
        <v>1166</v>
      </c>
      <c r="I33" s="298" t="s">
        <v>1232</v>
      </c>
      <c r="J33" s="208"/>
      <c r="K33" s="308"/>
      <c r="L33" s="319">
        <v>513714</v>
      </c>
      <c r="M33" s="319">
        <v>169721</v>
      </c>
      <c r="N33" s="208"/>
      <c r="O33" s="208"/>
      <c r="P33" s="208"/>
      <c r="Q33" s="208"/>
      <c r="R33" s="208"/>
      <c r="S33" s="208"/>
      <c r="T33" s="208"/>
      <c r="U33" s="208"/>
      <c r="V33" s="208">
        <v>0</v>
      </c>
      <c r="W33" s="208"/>
      <c r="X33" s="208"/>
      <c r="Y33" s="208">
        <v>1</v>
      </c>
      <c r="Z33" s="208"/>
      <c r="AA33" s="208"/>
      <c r="AB33" s="208"/>
      <c r="AC33" s="208"/>
      <c r="AD33" s="208"/>
      <c r="AE33" s="208">
        <v>1</v>
      </c>
      <c r="AF33" s="208">
        <v>0</v>
      </c>
      <c r="AG33" s="208">
        <v>0</v>
      </c>
      <c r="AH33" s="208">
        <v>1</v>
      </c>
      <c r="AI33" s="208">
        <v>0</v>
      </c>
      <c r="AJ33" s="208">
        <v>0</v>
      </c>
      <c r="AK33" s="208">
        <v>0</v>
      </c>
      <c r="AL33" s="208">
        <v>0</v>
      </c>
      <c r="AM33" s="208">
        <v>0</v>
      </c>
      <c r="AN33" s="310">
        <v>1</v>
      </c>
      <c r="AO33" s="310"/>
      <c r="AP33" s="212">
        <v>1</v>
      </c>
      <c r="AQ33" s="302">
        <v>0</v>
      </c>
      <c r="AR33" s="303">
        <v>0</v>
      </c>
      <c r="AS33" s="302">
        <v>0</v>
      </c>
      <c r="AT33" s="302">
        <v>0</v>
      </c>
      <c r="AU33" s="302">
        <v>0</v>
      </c>
      <c r="AV33" s="304">
        <v>0</v>
      </c>
      <c r="AW33" s="311">
        <v>0</v>
      </c>
      <c r="AX33" s="306">
        <v>0</v>
      </c>
      <c r="AY33" s="214">
        <v>0</v>
      </c>
      <c r="AZ33" s="214">
        <v>0</v>
      </c>
      <c r="BA33" s="214">
        <v>0</v>
      </c>
      <c r="BB33" s="307">
        <v>0</v>
      </c>
      <c r="BC33" s="208" t="s">
        <v>1310</v>
      </c>
      <c r="BD33" s="208"/>
      <c r="BE33" s="208" t="s">
        <v>1386</v>
      </c>
      <c r="BF33" s="208"/>
      <c r="BG33" s="208"/>
    </row>
    <row r="34" spans="1:59" x14ac:dyDescent="0.25">
      <c r="A34" s="208" t="s">
        <v>87</v>
      </c>
      <c r="B34" s="208" t="s">
        <v>1365</v>
      </c>
      <c r="C34" s="208"/>
      <c r="D34" s="208" t="s">
        <v>88</v>
      </c>
      <c r="E34" s="208" t="s">
        <v>89</v>
      </c>
      <c r="F34" s="301">
        <v>42417</v>
      </c>
      <c r="G34" s="301">
        <v>42902</v>
      </c>
      <c r="H34" s="301" t="s">
        <v>1166</v>
      </c>
      <c r="I34" s="298" t="s">
        <v>1232</v>
      </c>
      <c r="J34" s="208"/>
      <c r="K34" s="308"/>
      <c r="L34" s="319">
        <v>515104</v>
      </c>
      <c r="M34" s="319">
        <v>173292</v>
      </c>
      <c r="N34" s="208"/>
      <c r="O34" s="208"/>
      <c r="P34" s="208"/>
      <c r="Q34" s="208"/>
      <c r="R34" s="208"/>
      <c r="S34" s="208"/>
      <c r="T34" s="208"/>
      <c r="U34" s="208"/>
      <c r="V34" s="208">
        <v>0</v>
      </c>
      <c r="W34" s="208"/>
      <c r="X34" s="208"/>
      <c r="Y34" s="208"/>
      <c r="Z34" s="208"/>
      <c r="AA34" s="208">
        <v>2</v>
      </c>
      <c r="AB34" s="208"/>
      <c r="AC34" s="208"/>
      <c r="AD34" s="208"/>
      <c r="AE34" s="208">
        <v>2</v>
      </c>
      <c r="AF34" s="208">
        <v>0</v>
      </c>
      <c r="AG34" s="208">
        <v>0</v>
      </c>
      <c r="AH34" s="208">
        <v>0</v>
      </c>
      <c r="AI34" s="208">
        <v>0</v>
      </c>
      <c r="AJ34" s="208">
        <v>2</v>
      </c>
      <c r="AK34" s="208">
        <v>0</v>
      </c>
      <c r="AL34" s="208">
        <v>0</v>
      </c>
      <c r="AM34" s="208">
        <v>0</v>
      </c>
      <c r="AN34" s="310">
        <v>2</v>
      </c>
      <c r="AO34" s="310"/>
      <c r="AP34" s="212">
        <v>2</v>
      </c>
      <c r="AQ34" s="302">
        <v>0</v>
      </c>
      <c r="AR34" s="303">
        <v>0</v>
      </c>
      <c r="AS34" s="302">
        <v>0</v>
      </c>
      <c r="AT34" s="302">
        <v>0</v>
      </c>
      <c r="AU34" s="302">
        <v>0</v>
      </c>
      <c r="AV34" s="304">
        <v>0</v>
      </c>
      <c r="AW34" s="311">
        <v>0</v>
      </c>
      <c r="AX34" s="306">
        <v>0</v>
      </c>
      <c r="AY34" s="214">
        <v>0</v>
      </c>
      <c r="AZ34" s="214">
        <v>0</v>
      </c>
      <c r="BA34" s="214">
        <v>0</v>
      </c>
      <c r="BB34" s="307">
        <v>0</v>
      </c>
      <c r="BC34" s="208" t="s">
        <v>1317</v>
      </c>
      <c r="BD34" s="208"/>
      <c r="BE34" s="208"/>
      <c r="BF34" s="208"/>
      <c r="BG34" s="208"/>
    </row>
    <row r="35" spans="1:59" x14ac:dyDescent="0.25">
      <c r="A35" s="208" t="s">
        <v>90</v>
      </c>
      <c r="B35" s="208" t="s">
        <v>1361</v>
      </c>
      <c r="C35" s="208" t="s">
        <v>1366</v>
      </c>
      <c r="D35" s="208" t="s">
        <v>91</v>
      </c>
      <c r="E35" s="208" t="s">
        <v>92</v>
      </c>
      <c r="F35" s="301">
        <v>42461</v>
      </c>
      <c r="G35" s="309"/>
      <c r="H35" s="301" t="s">
        <v>1167</v>
      </c>
      <c r="I35" s="298" t="s">
        <v>1232</v>
      </c>
      <c r="J35" s="208">
        <v>6</v>
      </c>
      <c r="K35" s="308"/>
      <c r="L35" s="319">
        <v>520540</v>
      </c>
      <c r="M35" s="319">
        <v>175748</v>
      </c>
      <c r="N35" s="208"/>
      <c r="O35" s="208"/>
      <c r="P35" s="208"/>
      <c r="Q35" s="208"/>
      <c r="R35" s="208"/>
      <c r="S35" s="208"/>
      <c r="T35" s="208"/>
      <c r="U35" s="208"/>
      <c r="V35" s="208">
        <v>0</v>
      </c>
      <c r="W35" s="208"/>
      <c r="X35" s="208"/>
      <c r="Y35" s="208"/>
      <c r="Z35" s="208"/>
      <c r="AA35" s="208"/>
      <c r="AB35" s="208"/>
      <c r="AC35" s="208"/>
      <c r="AD35" s="208"/>
      <c r="AE35" s="208">
        <v>0</v>
      </c>
      <c r="AF35" s="208">
        <v>0</v>
      </c>
      <c r="AG35" s="208">
        <v>0</v>
      </c>
      <c r="AH35" s="208">
        <v>0</v>
      </c>
      <c r="AI35" s="208">
        <v>0</v>
      </c>
      <c r="AJ35" s="208">
        <v>0</v>
      </c>
      <c r="AK35" s="208">
        <v>0</v>
      </c>
      <c r="AL35" s="208">
        <v>0</v>
      </c>
      <c r="AM35" s="208">
        <v>0</v>
      </c>
      <c r="AN35" s="310">
        <v>6</v>
      </c>
      <c r="AO35" s="310"/>
      <c r="AP35" s="214">
        <v>0</v>
      </c>
      <c r="AQ35" s="215">
        <v>3</v>
      </c>
      <c r="AR35" s="217">
        <v>3</v>
      </c>
      <c r="AS35" s="218">
        <v>0</v>
      </c>
      <c r="AT35" s="218">
        <v>0</v>
      </c>
      <c r="AU35" s="218">
        <v>0</v>
      </c>
      <c r="AV35" s="307">
        <v>0</v>
      </c>
      <c r="AW35" s="311" t="s">
        <v>4</v>
      </c>
      <c r="AX35" s="306">
        <v>0</v>
      </c>
      <c r="AY35" s="214">
        <v>0</v>
      </c>
      <c r="AZ35" s="214">
        <v>0</v>
      </c>
      <c r="BA35" s="214">
        <v>0</v>
      </c>
      <c r="BB35" s="307">
        <v>0</v>
      </c>
      <c r="BC35" s="208" t="s">
        <v>1293</v>
      </c>
      <c r="BD35" s="208"/>
      <c r="BE35" s="208"/>
      <c r="BF35" s="208" t="s">
        <v>1293</v>
      </c>
      <c r="BG35" s="208"/>
    </row>
    <row r="36" spans="1:59" x14ac:dyDescent="0.25">
      <c r="A36" s="208" t="s">
        <v>93</v>
      </c>
      <c r="B36" s="208" t="s">
        <v>1361</v>
      </c>
      <c r="C36" s="208" t="s">
        <v>1366</v>
      </c>
      <c r="D36" s="208" t="s">
        <v>94</v>
      </c>
      <c r="E36" s="208" t="s">
        <v>95</v>
      </c>
      <c r="F36" s="301">
        <v>42186</v>
      </c>
      <c r="G36" s="309"/>
      <c r="H36" s="301" t="s">
        <v>1167</v>
      </c>
      <c r="I36" s="298" t="s">
        <v>1232</v>
      </c>
      <c r="J36" s="208">
        <v>1</v>
      </c>
      <c r="K36" s="308"/>
      <c r="L36" s="319">
        <v>522336</v>
      </c>
      <c r="M36" s="319">
        <v>177503</v>
      </c>
      <c r="N36" s="208"/>
      <c r="O36" s="208"/>
      <c r="P36" s="208"/>
      <c r="Q36" s="208"/>
      <c r="R36" s="208"/>
      <c r="S36" s="208"/>
      <c r="T36" s="208"/>
      <c r="U36" s="208"/>
      <c r="V36" s="208">
        <v>0</v>
      </c>
      <c r="W36" s="208"/>
      <c r="X36" s="208"/>
      <c r="Y36" s="208"/>
      <c r="Z36" s="208"/>
      <c r="AA36" s="208"/>
      <c r="AB36" s="208"/>
      <c r="AC36" s="208"/>
      <c r="AD36" s="208"/>
      <c r="AE36" s="208">
        <v>0</v>
      </c>
      <c r="AF36" s="208">
        <v>0</v>
      </c>
      <c r="AG36" s="208">
        <v>0</v>
      </c>
      <c r="AH36" s="208">
        <v>0</v>
      </c>
      <c r="AI36" s="208">
        <v>0</v>
      </c>
      <c r="AJ36" s="208">
        <v>0</v>
      </c>
      <c r="AK36" s="208">
        <v>0</v>
      </c>
      <c r="AL36" s="208">
        <v>0</v>
      </c>
      <c r="AM36" s="208">
        <v>0</v>
      </c>
      <c r="AN36" s="310">
        <v>1</v>
      </c>
      <c r="AO36" s="310"/>
      <c r="AP36" s="214">
        <v>0</v>
      </c>
      <c r="AQ36" s="215">
        <v>1</v>
      </c>
      <c r="AR36" s="306">
        <v>0</v>
      </c>
      <c r="AS36" s="218">
        <v>0</v>
      </c>
      <c r="AT36" s="218">
        <v>0</v>
      </c>
      <c r="AU36" s="218">
        <v>0</v>
      </c>
      <c r="AV36" s="307">
        <v>0</v>
      </c>
      <c r="AW36" s="311">
        <v>0</v>
      </c>
      <c r="AX36" s="306">
        <v>0</v>
      </c>
      <c r="AY36" s="214">
        <v>0</v>
      </c>
      <c r="AZ36" s="214">
        <v>0</v>
      </c>
      <c r="BA36" s="214">
        <v>0</v>
      </c>
      <c r="BB36" s="307">
        <v>0</v>
      </c>
      <c r="BC36" s="208" t="s">
        <v>1306</v>
      </c>
      <c r="BD36" s="208"/>
      <c r="BE36" s="208"/>
      <c r="BF36" s="208"/>
      <c r="BG36" s="208"/>
    </row>
    <row r="37" spans="1:59" x14ac:dyDescent="0.25">
      <c r="A37" s="208" t="s">
        <v>96</v>
      </c>
      <c r="B37" s="208" t="s">
        <v>1361</v>
      </c>
      <c r="C37" s="208" t="s">
        <v>1366</v>
      </c>
      <c r="D37" s="208" t="s">
        <v>97</v>
      </c>
      <c r="E37" s="208" t="s">
        <v>98</v>
      </c>
      <c r="F37" s="301">
        <v>42608</v>
      </c>
      <c r="G37" s="309">
        <v>42944</v>
      </c>
      <c r="H37" s="301" t="s">
        <v>1166</v>
      </c>
      <c r="I37" s="298" t="s">
        <v>1232</v>
      </c>
      <c r="J37" s="208">
        <v>4</v>
      </c>
      <c r="K37" s="308"/>
      <c r="L37" s="319">
        <v>516126</v>
      </c>
      <c r="M37" s="319">
        <v>173185</v>
      </c>
      <c r="N37" s="208"/>
      <c r="O37" s="208"/>
      <c r="P37" s="208"/>
      <c r="Q37" s="208"/>
      <c r="R37" s="208"/>
      <c r="S37" s="208"/>
      <c r="T37" s="208"/>
      <c r="U37" s="208"/>
      <c r="V37" s="208">
        <v>0</v>
      </c>
      <c r="W37" s="208">
        <v>1</v>
      </c>
      <c r="X37" s="208">
        <v>3</v>
      </c>
      <c r="Y37" s="208"/>
      <c r="Z37" s="208"/>
      <c r="AA37" s="208"/>
      <c r="AB37" s="208"/>
      <c r="AC37" s="208"/>
      <c r="AD37" s="208"/>
      <c r="AE37" s="208">
        <v>4</v>
      </c>
      <c r="AF37" s="208">
        <v>1</v>
      </c>
      <c r="AG37" s="208">
        <v>3</v>
      </c>
      <c r="AH37" s="208">
        <v>0</v>
      </c>
      <c r="AI37" s="208">
        <v>0</v>
      </c>
      <c r="AJ37" s="208">
        <v>0</v>
      </c>
      <c r="AK37" s="208">
        <v>0</v>
      </c>
      <c r="AL37" s="208">
        <v>0</v>
      </c>
      <c r="AM37" s="208">
        <v>0</v>
      </c>
      <c r="AN37" s="310">
        <v>4</v>
      </c>
      <c r="AO37" s="310"/>
      <c r="AP37" s="212">
        <v>4</v>
      </c>
      <c r="AQ37" s="302">
        <v>0</v>
      </c>
      <c r="AR37" s="303">
        <v>0</v>
      </c>
      <c r="AS37" s="302">
        <v>0</v>
      </c>
      <c r="AT37" s="302">
        <v>0</v>
      </c>
      <c r="AU37" s="302">
        <v>0</v>
      </c>
      <c r="AV37" s="304">
        <v>0</v>
      </c>
      <c r="AW37" s="311">
        <v>0</v>
      </c>
      <c r="AX37" s="306">
        <v>0</v>
      </c>
      <c r="AY37" s="214">
        <v>0</v>
      </c>
      <c r="AZ37" s="214">
        <v>0</v>
      </c>
      <c r="BA37" s="214">
        <v>0</v>
      </c>
      <c r="BB37" s="307">
        <v>0</v>
      </c>
      <c r="BC37" s="208" t="s">
        <v>1319</v>
      </c>
      <c r="BD37" s="208"/>
      <c r="BE37" s="208"/>
      <c r="BF37" s="208" t="s">
        <v>1298</v>
      </c>
      <c r="BG37" s="208"/>
    </row>
    <row r="38" spans="1:59" x14ac:dyDescent="0.25">
      <c r="A38" s="208" t="s">
        <v>99</v>
      </c>
      <c r="B38" s="208" t="s">
        <v>1364</v>
      </c>
      <c r="C38" s="208"/>
      <c r="D38" s="208" t="s">
        <v>100</v>
      </c>
      <c r="E38" s="208" t="s">
        <v>101</v>
      </c>
      <c r="F38" s="301">
        <v>42278</v>
      </c>
      <c r="G38" s="301">
        <v>43040</v>
      </c>
      <c r="H38" s="301" t="s">
        <v>1166</v>
      </c>
      <c r="I38" s="298" t="s">
        <v>1232</v>
      </c>
      <c r="J38" s="208"/>
      <c r="K38" s="308"/>
      <c r="L38" s="319">
        <v>514533</v>
      </c>
      <c r="M38" s="319">
        <v>171298</v>
      </c>
      <c r="N38" s="208"/>
      <c r="O38" s="208"/>
      <c r="P38" s="208">
        <v>1</v>
      </c>
      <c r="Q38" s="208">
        <v>1</v>
      </c>
      <c r="R38" s="208"/>
      <c r="S38" s="208"/>
      <c r="T38" s="208"/>
      <c r="U38" s="208"/>
      <c r="V38" s="208">
        <v>2</v>
      </c>
      <c r="W38" s="208"/>
      <c r="X38" s="208">
        <v>7</v>
      </c>
      <c r="Y38" s="208">
        <v>1</v>
      </c>
      <c r="Z38" s="208"/>
      <c r="AA38" s="208"/>
      <c r="AB38" s="208"/>
      <c r="AC38" s="208"/>
      <c r="AD38" s="208"/>
      <c r="AE38" s="208">
        <v>8</v>
      </c>
      <c r="AF38" s="208">
        <v>0</v>
      </c>
      <c r="AG38" s="208">
        <v>7</v>
      </c>
      <c r="AH38" s="208">
        <v>0</v>
      </c>
      <c r="AI38" s="208">
        <v>-1</v>
      </c>
      <c r="AJ38" s="208">
        <v>0</v>
      </c>
      <c r="AK38" s="208">
        <v>0</v>
      </c>
      <c r="AL38" s="208">
        <v>0</v>
      </c>
      <c r="AM38" s="208">
        <v>0</v>
      </c>
      <c r="AN38" s="310">
        <v>6</v>
      </c>
      <c r="AO38" s="310"/>
      <c r="AP38" s="212">
        <v>6</v>
      </c>
      <c r="AQ38" s="302">
        <v>0</v>
      </c>
      <c r="AR38" s="303">
        <v>0</v>
      </c>
      <c r="AS38" s="302">
        <v>0</v>
      </c>
      <c r="AT38" s="302">
        <v>0</v>
      </c>
      <c r="AU38" s="302">
        <v>0</v>
      </c>
      <c r="AV38" s="304">
        <v>0</v>
      </c>
      <c r="AW38" s="311">
        <v>0</v>
      </c>
      <c r="AX38" s="306">
        <v>0</v>
      </c>
      <c r="AY38" s="214">
        <v>0</v>
      </c>
      <c r="AZ38" s="214">
        <v>0</v>
      </c>
      <c r="BA38" s="214">
        <v>0</v>
      </c>
      <c r="BB38" s="307">
        <v>0</v>
      </c>
      <c r="BC38" s="208" t="s">
        <v>1349</v>
      </c>
      <c r="BD38" s="208"/>
      <c r="BE38" s="208" t="s">
        <v>1380</v>
      </c>
      <c r="BF38" s="208"/>
      <c r="BG38" s="208"/>
    </row>
    <row r="39" spans="1:59" x14ac:dyDescent="0.25">
      <c r="A39" s="208" t="s">
        <v>102</v>
      </c>
      <c r="B39" s="208" t="s">
        <v>1362</v>
      </c>
      <c r="C39" s="208"/>
      <c r="D39" s="208" t="s">
        <v>103</v>
      </c>
      <c r="E39" s="208" t="s">
        <v>104</v>
      </c>
      <c r="F39" s="208"/>
      <c r="G39" s="309"/>
      <c r="H39" s="309" t="s">
        <v>1168</v>
      </c>
      <c r="I39" s="298" t="s">
        <v>1232</v>
      </c>
      <c r="J39" s="208"/>
      <c r="K39" s="308"/>
      <c r="L39" s="319">
        <v>521902</v>
      </c>
      <c r="M39" s="319">
        <v>176507</v>
      </c>
      <c r="N39" s="208"/>
      <c r="O39" s="208"/>
      <c r="P39" s="208"/>
      <c r="Q39" s="208"/>
      <c r="R39" s="208">
        <v>1</v>
      </c>
      <c r="S39" s="208"/>
      <c r="T39" s="208"/>
      <c r="U39" s="208"/>
      <c r="V39" s="208">
        <v>1</v>
      </c>
      <c r="W39" s="208"/>
      <c r="X39" s="208">
        <v>1</v>
      </c>
      <c r="Y39" s="208"/>
      <c r="Z39" s="208"/>
      <c r="AA39" s="208">
        <v>1</v>
      </c>
      <c r="AB39" s="208"/>
      <c r="AC39" s="208"/>
      <c r="AD39" s="208"/>
      <c r="AE39" s="208">
        <v>2</v>
      </c>
      <c r="AF39" s="208">
        <v>0</v>
      </c>
      <c r="AG39" s="208">
        <v>1</v>
      </c>
      <c r="AH39" s="208">
        <v>0</v>
      </c>
      <c r="AI39" s="208">
        <v>0</v>
      </c>
      <c r="AJ39" s="208">
        <v>0</v>
      </c>
      <c r="AK39" s="208">
        <v>0</v>
      </c>
      <c r="AL39" s="208">
        <v>0</v>
      </c>
      <c r="AM39" s="208">
        <v>0</v>
      </c>
      <c r="AN39" s="310">
        <v>1</v>
      </c>
      <c r="AO39" s="310"/>
      <c r="AP39" s="213">
        <v>0</v>
      </c>
      <c r="AQ39" s="302">
        <v>0</v>
      </c>
      <c r="AR39" s="217">
        <v>1</v>
      </c>
      <c r="AS39" s="302">
        <v>0</v>
      </c>
      <c r="AT39" s="302">
        <v>0</v>
      </c>
      <c r="AU39" s="302">
        <v>0</v>
      </c>
      <c r="AV39" s="304">
        <v>0</v>
      </c>
      <c r="AW39" s="311" t="s">
        <v>4</v>
      </c>
      <c r="AX39" s="306">
        <v>0</v>
      </c>
      <c r="AY39" s="214">
        <v>0</v>
      </c>
      <c r="AZ39" s="214">
        <v>0</v>
      </c>
      <c r="BA39" s="214">
        <v>0</v>
      </c>
      <c r="BB39" s="307">
        <v>0</v>
      </c>
      <c r="BC39" s="208" t="s">
        <v>1306</v>
      </c>
      <c r="BD39" s="208"/>
      <c r="BE39" s="208"/>
      <c r="BF39" s="208"/>
      <c r="BG39" s="208"/>
    </row>
    <row r="40" spans="1:59" x14ac:dyDescent="0.25">
      <c r="A40" s="208" t="s">
        <v>105</v>
      </c>
      <c r="B40" s="208" t="s">
        <v>1361</v>
      </c>
      <c r="C40" s="208"/>
      <c r="D40" s="208" t="s">
        <v>106</v>
      </c>
      <c r="E40" s="208" t="s">
        <v>107</v>
      </c>
      <c r="F40" s="301">
        <v>43063</v>
      </c>
      <c r="G40" s="309"/>
      <c r="H40" s="301" t="s">
        <v>1167</v>
      </c>
      <c r="I40" s="298" t="s">
        <v>1232</v>
      </c>
      <c r="J40" s="208"/>
      <c r="K40" s="308"/>
      <c r="L40" s="319">
        <v>517807</v>
      </c>
      <c r="M40" s="319">
        <v>174892</v>
      </c>
      <c r="N40" s="208"/>
      <c r="O40" s="208"/>
      <c r="P40" s="208"/>
      <c r="Q40" s="208"/>
      <c r="R40" s="208"/>
      <c r="S40" s="208"/>
      <c r="T40" s="208"/>
      <c r="U40" s="208"/>
      <c r="V40" s="208">
        <v>0</v>
      </c>
      <c r="W40" s="208"/>
      <c r="X40" s="208"/>
      <c r="Y40" s="208"/>
      <c r="Z40" s="208"/>
      <c r="AA40" s="208"/>
      <c r="AB40" s="208">
        <v>1</v>
      </c>
      <c r="AC40" s="208"/>
      <c r="AD40" s="208"/>
      <c r="AE40" s="208">
        <v>1</v>
      </c>
      <c r="AF40" s="208">
        <v>0</v>
      </c>
      <c r="AG40" s="208">
        <v>0</v>
      </c>
      <c r="AH40" s="208">
        <v>0</v>
      </c>
      <c r="AI40" s="208">
        <v>0</v>
      </c>
      <c r="AJ40" s="208">
        <v>0</v>
      </c>
      <c r="AK40" s="208">
        <v>1</v>
      </c>
      <c r="AL40" s="208">
        <v>0</v>
      </c>
      <c r="AM40" s="208">
        <v>0</v>
      </c>
      <c r="AN40" s="310">
        <v>1</v>
      </c>
      <c r="AO40" s="310"/>
      <c r="AP40" s="214">
        <v>0</v>
      </c>
      <c r="AQ40" s="215">
        <v>1</v>
      </c>
      <c r="AR40" s="306">
        <v>0</v>
      </c>
      <c r="AS40" s="218">
        <v>0</v>
      </c>
      <c r="AT40" s="218">
        <v>0</v>
      </c>
      <c r="AU40" s="218">
        <v>0</v>
      </c>
      <c r="AV40" s="307">
        <v>0</v>
      </c>
      <c r="AW40" s="311">
        <v>0</v>
      </c>
      <c r="AX40" s="306">
        <v>0</v>
      </c>
      <c r="AY40" s="214">
        <v>0</v>
      </c>
      <c r="AZ40" s="214">
        <v>0</v>
      </c>
      <c r="BA40" s="214">
        <v>0</v>
      </c>
      <c r="BB40" s="307">
        <v>0</v>
      </c>
      <c r="BC40" s="208" t="s">
        <v>1316</v>
      </c>
      <c r="BD40" s="208"/>
      <c r="BE40" s="208"/>
      <c r="BF40" s="208" t="s">
        <v>1294</v>
      </c>
      <c r="BG40" s="208"/>
    </row>
    <row r="41" spans="1:59" x14ac:dyDescent="0.25">
      <c r="A41" s="208" t="s">
        <v>108</v>
      </c>
      <c r="B41" s="208" t="s">
        <v>1361</v>
      </c>
      <c r="C41" s="208"/>
      <c r="D41" s="208" t="s">
        <v>109</v>
      </c>
      <c r="E41" s="208" t="s">
        <v>110</v>
      </c>
      <c r="F41" s="301">
        <v>42040</v>
      </c>
      <c r="G41" s="309"/>
      <c r="H41" s="301" t="s">
        <v>1167</v>
      </c>
      <c r="I41" s="298" t="s">
        <v>1232</v>
      </c>
      <c r="J41" s="208"/>
      <c r="K41" s="308"/>
      <c r="L41" s="319">
        <v>518424</v>
      </c>
      <c r="M41" s="319">
        <v>173759</v>
      </c>
      <c r="N41" s="208"/>
      <c r="O41" s="208"/>
      <c r="P41" s="208"/>
      <c r="Q41" s="208"/>
      <c r="R41" s="208"/>
      <c r="S41" s="208"/>
      <c r="T41" s="208"/>
      <c r="U41" s="208"/>
      <c r="V41" s="208">
        <v>0</v>
      </c>
      <c r="W41" s="208"/>
      <c r="X41" s="208">
        <v>29</v>
      </c>
      <c r="Y41" s="208">
        <v>24</v>
      </c>
      <c r="Z41" s="208">
        <v>30</v>
      </c>
      <c r="AA41" s="208">
        <v>3</v>
      </c>
      <c r="AB41" s="208"/>
      <c r="AC41" s="208"/>
      <c r="AD41" s="208"/>
      <c r="AE41" s="208">
        <v>86</v>
      </c>
      <c r="AF41" s="208">
        <v>0</v>
      </c>
      <c r="AG41" s="208">
        <v>29</v>
      </c>
      <c r="AH41" s="208">
        <v>24</v>
      </c>
      <c r="AI41" s="208">
        <v>30</v>
      </c>
      <c r="AJ41" s="208">
        <v>3</v>
      </c>
      <c r="AK41" s="208">
        <v>0</v>
      </c>
      <c r="AL41" s="208">
        <v>0</v>
      </c>
      <c r="AM41" s="208">
        <v>0</v>
      </c>
      <c r="AN41" s="310">
        <v>86</v>
      </c>
      <c r="AO41" s="310"/>
      <c r="AP41" s="214">
        <v>0</v>
      </c>
      <c r="AQ41" s="215">
        <v>86</v>
      </c>
      <c r="AR41" s="306">
        <v>0</v>
      </c>
      <c r="AS41" s="218">
        <v>0</v>
      </c>
      <c r="AT41" s="218">
        <v>0</v>
      </c>
      <c r="AU41" s="218">
        <v>0</v>
      </c>
      <c r="AV41" s="307">
        <v>0</v>
      </c>
      <c r="AW41" s="311">
        <v>0</v>
      </c>
      <c r="AX41" s="306">
        <v>0</v>
      </c>
      <c r="AY41" s="214">
        <v>0</v>
      </c>
      <c r="AZ41" s="214">
        <v>0</v>
      </c>
      <c r="BA41" s="214">
        <v>0</v>
      </c>
      <c r="BB41" s="307">
        <v>0</v>
      </c>
      <c r="BC41" s="208" t="s">
        <v>1508</v>
      </c>
      <c r="BD41" s="208"/>
      <c r="BE41" s="208"/>
      <c r="BF41" s="208"/>
      <c r="BG41" s="208" t="s">
        <v>1295</v>
      </c>
    </row>
    <row r="42" spans="1:59" x14ac:dyDescent="0.25">
      <c r="A42" s="208" t="s">
        <v>111</v>
      </c>
      <c r="B42" s="208" t="s">
        <v>1362</v>
      </c>
      <c r="C42" s="208"/>
      <c r="D42" s="208" t="s">
        <v>112</v>
      </c>
      <c r="E42" s="208" t="s">
        <v>113</v>
      </c>
      <c r="F42" s="301">
        <v>42825</v>
      </c>
      <c r="G42" s="309">
        <v>42872</v>
      </c>
      <c r="H42" s="301" t="s">
        <v>1166</v>
      </c>
      <c r="I42" s="298" t="s">
        <v>1232</v>
      </c>
      <c r="J42" s="208"/>
      <c r="K42" s="308"/>
      <c r="L42" s="319">
        <v>518334</v>
      </c>
      <c r="M42" s="319">
        <v>175672</v>
      </c>
      <c r="N42" s="208"/>
      <c r="O42" s="208">
        <v>1</v>
      </c>
      <c r="P42" s="208">
        <v>1</v>
      </c>
      <c r="Q42" s="208"/>
      <c r="R42" s="208"/>
      <c r="S42" s="208"/>
      <c r="T42" s="208"/>
      <c r="U42" s="208"/>
      <c r="V42" s="208">
        <v>2</v>
      </c>
      <c r="W42" s="208"/>
      <c r="X42" s="208"/>
      <c r="Y42" s="208"/>
      <c r="Z42" s="208"/>
      <c r="AA42" s="208">
        <v>1</v>
      </c>
      <c r="AB42" s="208"/>
      <c r="AC42" s="208"/>
      <c r="AD42" s="208"/>
      <c r="AE42" s="208">
        <v>1</v>
      </c>
      <c r="AF42" s="208">
        <v>0</v>
      </c>
      <c r="AG42" s="208">
        <v>-1</v>
      </c>
      <c r="AH42" s="208">
        <v>-1</v>
      </c>
      <c r="AI42" s="208">
        <v>0</v>
      </c>
      <c r="AJ42" s="208">
        <v>1</v>
      </c>
      <c r="AK42" s="208">
        <v>0</v>
      </c>
      <c r="AL42" s="208">
        <v>0</v>
      </c>
      <c r="AM42" s="208">
        <v>0</v>
      </c>
      <c r="AN42" s="310">
        <v>-1</v>
      </c>
      <c r="AO42" s="310"/>
      <c r="AP42" s="212">
        <v>-1</v>
      </c>
      <c r="AQ42" s="302">
        <v>0</v>
      </c>
      <c r="AR42" s="303">
        <v>0</v>
      </c>
      <c r="AS42" s="302">
        <v>0</v>
      </c>
      <c r="AT42" s="302">
        <v>0</v>
      </c>
      <c r="AU42" s="302">
        <v>0</v>
      </c>
      <c r="AV42" s="304">
        <v>0</v>
      </c>
      <c r="AW42" s="311">
        <v>0</v>
      </c>
      <c r="AX42" s="306">
        <v>0</v>
      </c>
      <c r="AY42" s="214">
        <v>0</v>
      </c>
      <c r="AZ42" s="214">
        <v>0</v>
      </c>
      <c r="BA42" s="214">
        <v>0</v>
      </c>
      <c r="BB42" s="307">
        <v>0</v>
      </c>
      <c r="BC42" s="208" t="s">
        <v>1315</v>
      </c>
      <c r="BD42" s="208"/>
      <c r="BE42" s="208"/>
      <c r="BF42" s="208"/>
      <c r="BG42" s="208"/>
    </row>
    <row r="43" spans="1:59" x14ac:dyDescent="0.25">
      <c r="A43" s="208" t="s">
        <v>114</v>
      </c>
      <c r="B43" s="208" t="s">
        <v>1362</v>
      </c>
      <c r="C43" s="208"/>
      <c r="D43" s="208" t="s">
        <v>115</v>
      </c>
      <c r="E43" s="208" t="s">
        <v>116</v>
      </c>
      <c r="F43" s="208"/>
      <c r="G43" s="309">
        <v>43018</v>
      </c>
      <c r="H43" s="301" t="s">
        <v>1166</v>
      </c>
      <c r="I43" s="298" t="s">
        <v>1232</v>
      </c>
      <c r="J43" s="208"/>
      <c r="K43" s="308"/>
      <c r="L43" s="319">
        <v>518715</v>
      </c>
      <c r="M43" s="319">
        <v>174066</v>
      </c>
      <c r="N43" s="208"/>
      <c r="O43" s="208">
        <v>2</v>
      </c>
      <c r="P43" s="208"/>
      <c r="Q43" s="208"/>
      <c r="R43" s="208"/>
      <c r="S43" s="208"/>
      <c r="T43" s="208"/>
      <c r="U43" s="208"/>
      <c r="V43" s="208">
        <v>2</v>
      </c>
      <c r="W43" s="208"/>
      <c r="X43" s="208"/>
      <c r="Y43" s="208"/>
      <c r="Z43" s="208"/>
      <c r="AA43" s="208">
        <v>1</v>
      </c>
      <c r="AB43" s="208"/>
      <c r="AC43" s="208"/>
      <c r="AD43" s="208"/>
      <c r="AE43" s="208">
        <v>1</v>
      </c>
      <c r="AF43" s="208">
        <v>0</v>
      </c>
      <c r="AG43" s="208">
        <v>-2</v>
      </c>
      <c r="AH43" s="208">
        <v>0</v>
      </c>
      <c r="AI43" s="208">
        <v>0</v>
      </c>
      <c r="AJ43" s="208">
        <v>1</v>
      </c>
      <c r="AK43" s="208">
        <v>0</v>
      </c>
      <c r="AL43" s="208">
        <v>0</v>
      </c>
      <c r="AM43" s="208">
        <v>0</v>
      </c>
      <c r="AN43" s="310">
        <v>-1</v>
      </c>
      <c r="AO43" s="310"/>
      <c r="AP43" s="212">
        <v>-1</v>
      </c>
      <c r="AQ43" s="302">
        <v>0</v>
      </c>
      <c r="AR43" s="303">
        <v>0</v>
      </c>
      <c r="AS43" s="302">
        <v>0</v>
      </c>
      <c r="AT43" s="302">
        <v>0</v>
      </c>
      <c r="AU43" s="302">
        <v>0</v>
      </c>
      <c r="AV43" s="304">
        <v>0</v>
      </c>
      <c r="AW43" s="311">
        <v>0</v>
      </c>
      <c r="AX43" s="306">
        <v>0</v>
      </c>
      <c r="AY43" s="214">
        <v>0</v>
      </c>
      <c r="AZ43" s="214">
        <v>0</v>
      </c>
      <c r="BA43" s="214">
        <v>0</v>
      </c>
      <c r="BB43" s="307">
        <v>0</v>
      </c>
      <c r="BC43" s="208" t="s">
        <v>1316</v>
      </c>
      <c r="BD43" s="208"/>
      <c r="BE43" s="208"/>
      <c r="BF43" s="208"/>
      <c r="BG43" s="208"/>
    </row>
    <row r="44" spans="1:59" x14ac:dyDescent="0.25">
      <c r="A44" s="208" t="s">
        <v>117</v>
      </c>
      <c r="B44" s="208" t="s">
        <v>1361</v>
      </c>
      <c r="C44" s="208"/>
      <c r="D44" s="208" t="s">
        <v>118</v>
      </c>
      <c r="E44" s="208" t="s">
        <v>119</v>
      </c>
      <c r="F44" s="301">
        <v>42309</v>
      </c>
      <c r="G44" s="309">
        <v>42948</v>
      </c>
      <c r="H44" s="301" t="s">
        <v>1166</v>
      </c>
      <c r="I44" s="298" t="s">
        <v>1232</v>
      </c>
      <c r="J44" s="208"/>
      <c r="K44" s="308"/>
      <c r="L44" s="319">
        <v>522434</v>
      </c>
      <c r="M44" s="319">
        <v>176961</v>
      </c>
      <c r="N44" s="208"/>
      <c r="O44" s="208">
        <v>11</v>
      </c>
      <c r="P44" s="208"/>
      <c r="Q44" s="208"/>
      <c r="R44" s="208"/>
      <c r="S44" s="208"/>
      <c r="T44" s="208"/>
      <c r="U44" s="208"/>
      <c r="V44" s="208">
        <v>11</v>
      </c>
      <c r="W44" s="208"/>
      <c r="X44" s="208"/>
      <c r="Y44" s="208"/>
      <c r="Z44" s="208"/>
      <c r="AA44" s="208">
        <v>1</v>
      </c>
      <c r="AB44" s="208"/>
      <c r="AC44" s="208"/>
      <c r="AD44" s="208"/>
      <c r="AE44" s="208">
        <v>1</v>
      </c>
      <c r="AF44" s="208">
        <v>0</v>
      </c>
      <c r="AG44" s="208">
        <v>-11</v>
      </c>
      <c r="AH44" s="208">
        <v>0</v>
      </c>
      <c r="AI44" s="208">
        <v>0</v>
      </c>
      <c r="AJ44" s="208">
        <v>1</v>
      </c>
      <c r="AK44" s="208">
        <v>0</v>
      </c>
      <c r="AL44" s="208">
        <v>0</v>
      </c>
      <c r="AM44" s="208">
        <v>0</v>
      </c>
      <c r="AN44" s="310">
        <v>-10</v>
      </c>
      <c r="AO44" s="310"/>
      <c r="AP44" s="212">
        <v>-10</v>
      </c>
      <c r="AQ44" s="302">
        <v>0</v>
      </c>
      <c r="AR44" s="303">
        <v>0</v>
      </c>
      <c r="AS44" s="302">
        <v>0</v>
      </c>
      <c r="AT44" s="302">
        <v>0</v>
      </c>
      <c r="AU44" s="302">
        <v>0</v>
      </c>
      <c r="AV44" s="304">
        <v>0</v>
      </c>
      <c r="AW44" s="311">
        <v>0</v>
      </c>
      <c r="AX44" s="306">
        <v>0</v>
      </c>
      <c r="AY44" s="214">
        <v>0</v>
      </c>
      <c r="AZ44" s="214">
        <v>0</v>
      </c>
      <c r="BA44" s="214">
        <v>0</v>
      </c>
      <c r="BB44" s="307">
        <v>0</v>
      </c>
      <c r="BC44" s="208" t="s">
        <v>1306</v>
      </c>
      <c r="BD44" s="208"/>
      <c r="BE44" s="208"/>
      <c r="BF44" s="208"/>
      <c r="BG44" s="208"/>
    </row>
    <row r="45" spans="1:59" x14ac:dyDescent="0.25">
      <c r="A45" s="208" t="s">
        <v>120</v>
      </c>
      <c r="B45" s="208" t="s">
        <v>1365</v>
      </c>
      <c r="C45" s="208"/>
      <c r="D45" s="208" t="s">
        <v>121</v>
      </c>
      <c r="E45" s="208" t="s">
        <v>122</v>
      </c>
      <c r="F45" s="301">
        <v>41071</v>
      </c>
      <c r="G45" s="309"/>
      <c r="H45" s="301" t="s">
        <v>1167</v>
      </c>
      <c r="I45" s="298" t="s">
        <v>1232</v>
      </c>
      <c r="J45" s="208"/>
      <c r="K45" s="308"/>
      <c r="L45" s="319">
        <v>513223</v>
      </c>
      <c r="M45" s="319">
        <v>170169</v>
      </c>
      <c r="N45" s="208"/>
      <c r="O45" s="208"/>
      <c r="P45" s="208"/>
      <c r="Q45" s="208">
        <v>1</v>
      </c>
      <c r="R45" s="208"/>
      <c r="S45" s="208"/>
      <c r="T45" s="208"/>
      <c r="U45" s="208"/>
      <c r="V45" s="208">
        <v>1</v>
      </c>
      <c r="W45" s="208"/>
      <c r="X45" s="208"/>
      <c r="Y45" s="208"/>
      <c r="Z45" s="208"/>
      <c r="AA45" s="208">
        <v>2</v>
      </c>
      <c r="AB45" s="208"/>
      <c r="AC45" s="208"/>
      <c r="AD45" s="208"/>
      <c r="AE45" s="208">
        <v>2</v>
      </c>
      <c r="AF45" s="208">
        <v>0</v>
      </c>
      <c r="AG45" s="208">
        <v>0</v>
      </c>
      <c r="AH45" s="208">
        <v>0</v>
      </c>
      <c r="AI45" s="208">
        <v>-1</v>
      </c>
      <c r="AJ45" s="208">
        <v>2</v>
      </c>
      <c r="AK45" s="208">
        <v>0</v>
      </c>
      <c r="AL45" s="208">
        <v>0</v>
      </c>
      <c r="AM45" s="208">
        <v>0</v>
      </c>
      <c r="AN45" s="310">
        <v>1</v>
      </c>
      <c r="AO45" s="310"/>
      <c r="AP45" s="214">
        <v>0</v>
      </c>
      <c r="AQ45" s="215">
        <v>1</v>
      </c>
      <c r="AR45" s="306">
        <v>0</v>
      </c>
      <c r="AS45" s="218">
        <v>0</v>
      </c>
      <c r="AT45" s="218">
        <v>0</v>
      </c>
      <c r="AU45" s="218">
        <v>0</v>
      </c>
      <c r="AV45" s="307">
        <v>0</v>
      </c>
      <c r="AW45" s="311">
        <v>0</v>
      </c>
      <c r="AX45" s="306">
        <v>0</v>
      </c>
      <c r="AY45" s="214">
        <v>0</v>
      </c>
      <c r="AZ45" s="214">
        <v>0</v>
      </c>
      <c r="BA45" s="214">
        <v>0</v>
      </c>
      <c r="BB45" s="307">
        <v>0</v>
      </c>
      <c r="BC45" s="208" t="s">
        <v>1310</v>
      </c>
      <c r="BD45" s="208"/>
      <c r="BE45" s="208"/>
      <c r="BF45" s="208"/>
      <c r="BG45" s="208"/>
    </row>
    <row r="46" spans="1:59" x14ac:dyDescent="0.25">
      <c r="A46" s="208" t="s">
        <v>123</v>
      </c>
      <c r="B46" s="208" t="s">
        <v>1361</v>
      </c>
      <c r="C46" s="208" t="s">
        <v>1366</v>
      </c>
      <c r="D46" s="208" t="s">
        <v>124</v>
      </c>
      <c r="E46" s="208" t="s">
        <v>125</v>
      </c>
      <c r="F46" s="208"/>
      <c r="G46" s="309">
        <v>42979</v>
      </c>
      <c r="H46" s="301" t="s">
        <v>1166</v>
      </c>
      <c r="I46" s="298" t="s">
        <v>1232</v>
      </c>
      <c r="J46" s="208">
        <v>0</v>
      </c>
      <c r="K46" s="308"/>
      <c r="L46" s="319">
        <v>515389</v>
      </c>
      <c r="M46" s="319">
        <v>171460</v>
      </c>
      <c r="N46" s="208"/>
      <c r="O46" s="208"/>
      <c r="P46" s="208">
        <v>1</v>
      </c>
      <c r="Q46" s="208"/>
      <c r="R46" s="208"/>
      <c r="S46" s="208"/>
      <c r="T46" s="208"/>
      <c r="U46" s="208"/>
      <c r="V46" s="208">
        <v>1</v>
      </c>
      <c r="W46" s="208"/>
      <c r="X46" s="208"/>
      <c r="Y46" s="208"/>
      <c r="Z46" s="208">
        <v>1</v>
      </c>
      <c r="AA46" s="208"/>
      <c r="AB46" s="208"/>
      <c r="AC46" s="208"/>
      <c r="AD46" s="208"/>
      <c r="AE46" s="208">
        <v>1</v>
      </c>
      <c r="AF46" s="208">
        <v>0</v>
      </c>
      <c r="AG46" s="208">
        <v>0</v>
      </c>
      <c r="AH46" s="208">
        <v>-1</v>
      </c>
      <c r="AI46" s="208">
        <v>1</v>
      </c>
      <c r="AJ46" s="208">
        <v>0</v>
      </c>
      <c r="AK46" s="208">
        <v>0</v>
      </c>
      <c r="AL46" s="208">
        <v>0</v>
      </c>
      <c r="AM46" s="208">
        <v>0</v>
      </c>
      <c r="AN46" s="310">
        <v>0</v>
      </c>
      <c r="AO46" s="310"/>
      <c r="AP46" s="212">
        <v>0</v>
      </c>
      <c r="AQ46" s="302">
        <v>0</v>
      </c>
      <c r="AR46" s="303">
        <v>0</v>
      </c>
      <c r="AS46" s="302">
        <v>0</v>
      </c>
      <c r="AT46" s="302">
        <v>0</v>
      </c>
      <c r="AU46" s="302">
        <v>0</v>
      </c>
      <c r="AV46" s="304">
        <v>0</v>
      </c>
      <c r="AW46" s="311">
        <v>0</v>
      </c>
      <c r="AX46" s="306">
        <v>0</v>
      </c>
      <c r="AY46" s="214">
        <v>0</v>
      </c>
      <c r="AZ46" s="214">
        <v>0</v>
      </c>
      <c r="BA46" s="214">
        <v>0</v>
      </c>
      <c r="BB46" s="307">
        <v>0</v>
      </c>
      <c r="BC46" s="208" t="s">
        <v>1349</v>
      </c>
      <c r="BD46" s="208"/>
      <c r="BE46" s="208"/>
      <c r="BF46" s="208"/>
      <c r="BG46" s="208"/>
    </row>
    <row r="47" spans="1:59" x14ac:dyDescent="0.25">
      <c r="A47" s="208" t="s">
        <v>126</v>
      </c>
      <c r="B47" s="208" t="s">
        <v>1365</v>
      </c>
      <c r="C47" s="208"/>
      <c r="D47" s="208" t="s">
        <v>127</v>
      </c>
      <c r="E47" s="208" t="s">
        <v>128</v>
      </c>
      <c r="F47" s="208"/>
      <c r="G47" s="309"/>
      <c r="H47" s="309" t="s">
        <v>1168</v>
      </c>
      <c r="I47" s="298" t="s">
        <v>1432</v>
      </c>
      <c r="J47" s="208"/>
      <c r="K47" s="308" t="s">
        <v>1586</v>
      </c>
      <c r="L47" s="319">
        <v>515337</v>
      </c>
      <c r="M47" s="319">
        <v>173383</v>
      </c>
      <c r="N47" s="208"/>
      <c r="O47" s="208"/>
      <c r="P47" s="208"/>
      <c r="Q47" s="208"/>
      <c r="R47" s="208"/>
      <c r="S47" s="208"/>
      <c r="T47" s="208"/>
      <c r="U47" s="208"/>
      <c r="V47" s="208">
        <v>0</v>
      </c>
      <c r="W47" s="208"/>
      <c r="X47" s="208">
        <v>5</v>
      </c>
      <c r="Y47" s="208">
        <v>3</v>
      </c>
      <c r="Z47" s="208">
        <v>1</v>
      </c>
      <c r="AA47" s="208"/>
      <c r="AB47" s="208"/>
      <c r="AC47" s="208"/>
      <c r="AD47" s="208"/>
      <c r="AE47" s="208">
        <v>9</v>
      </c>
      <c r="AF47" s="208">
        <v>0</v>
      </c>
      <c r="AG47" s="208">
        <v>5</v>
      </c>
      <c r="AH47" s="208">
        <v>3</v>
      </c>
      <c r="AI47" s="208">
        <v>1</v>
      </c>
      <c r="AJ47" s="208">
        <v>0</v>
      </c>
      <c r="AK47" s="208">
        <v>0</v>
      </c>
      <c r="AL47" s="208">
        <v>0</v>
      </c>
      <c r="AM47" s="208">
        <v>0</v>
      </c>
      <c r="AN47" s="310">
        <v>9</v>
      </c>
      <c r="AO47" s="310"/>
      <c r="AP47" s="213">
        <v>0</v>
      </c>
      <c r="AQ47" s="302">
        <v>0</v>
      </c>
      <c r="AR47" s="217">
        <v>3</v>
      </c>
      <c r="AS47" s="215">
        <v>3</v>
      </c>
      <c r="AT47" s="215">
        <v>3</v>
      </c>
      <c r="AU47" s="302">
        <v>0</v>
      </c>
      <c r="AV47" s="304">
        <v>0</v>
      </c>
      <c r="AW47" s="311">
        <v>0</v>
      </c>
      <c r="AX47" s="306">
        <v>0</v>
      </c>
      <c r="AY47" s="214">
        <v>0</v>
      </c>
      <c r="AZ47" s="214">
        <v>0</v>
      </c>
      <c r="BA47" s="214">
        <v>0</v>
      </c>
      <c r="BB47" s="307">
        <v>0</v>
      </c>
      <c r="BC47" s="208" t="s">
        <v>1317</v>
      </c>
      <c r="BD47" s="208"/>
      <c r="BE47" s="208"/>
      <c r="BF47" s="208"/>
      <c r="BG47" s="208"/>
    </row>
    <row r="48" spans="1:59" x14ac:dyDescent="0.25">
      <c r="A48" s="208" t="s">
        <v>129</v>
      </c>
      <c r="B48" s="208" t="s">
        <v>1361</v>
      </c>
      <c r="C48" s="208" t="s">
        <v>1366</v>
      </c>
      <c r="D48" s="208" t="s">
        <v>130</v>
      </c>
      <c r="E48" s="208" t="s">
        <v>131</v>
      </c>
      <c r="F48" s="301">
        <v>41955</v>
      </c>
      <c r="G48" s="301">
        <v>43160</v>
      </c>
      <c r="H48" s="301" t="s">
        <v>1166</v>
      </c>
      <c r="I48" s="298" t="s">
        <v>1232</v>
      </c>
      <c r="J48" s="208">
        <v>2</v>
      </c>
      <c r="K48" s="308"/>
      <c r="L48" s="319">
        <v>519196</v>
      </c>
      <c r="M48" s="319">
        <v>175620</v>
      </c>
      <c r="N48" s="208"/>
      <c r="O48" s="208"/>
      <c r="P48" s="208"/>
      <c r="Q48" s="208"/>
      <c r="R48" s="208"/>
      <c r="S48" s="208"/>
      <c r="T48" s="208"/>
      <c r="U48" s="208"/>
      <c r="V48" s="208">
        <v>0</v>
      </c>
      <c r="W48" s="208"/>
      <c r="X48" s="208">
        <v>1</v>
      </c>
      <c r="Y48" s="208">
        <v>1</v>
      </c>
      <c r="Z48" s="208"/>
      <c r="AA48" s="208"/>
      <c r="AB48" s="208"/>
      <c r="AC48" s="208"/>
      <c r="AD48" s="208"/>
      <c r="AE48" s="208">
        <v>2</v>
      </c>
      <c r="AF48" s="208">
        <v>0</v>
      </c>
      <c r="AG48" s="208">
        <v>1</v>
      </c>
      <c r="AH48" s="208">
        <v>1</v>
      </c>
      <c r="AI48" s="208">
        <v>0</v>
      </c>
      <c r="AJ48" s="208">
        <v>0</v>
      </c>
      <c r="AK48" s="208">
        <v>0</v>
      </c>
      <c r="AL48" s="208">
        <v>0</v>
      </c>
      <c r="AM48" s="208">
        <v>0</v>
      </c>
      <c r="AN48" s="310">
        <v>2</v>
      </c>
      <c r="AO48" s="310"/>
      <c r="AP48" s="212">
        <v>2</v>
      </c>
      <c r="AQ48" s="302">
        <v>0</v>
      </c>
      <c r="AR48" s="303">
        <v>0</v>
      </c>
      <c r="AS48" s="302">
        <v>0</v>
      </c>
      <c r="AT48" s="302">
        <v>0</v>
      </c>
      <c r="AU48" s="302">
        <v>0</v>
      </c>
      <c r="AV48" s="304">
        <v>0</v>
      </c>
      <c r="AW48" s="311">
        <v>0</v>
      </c>
      <c r="AX48" s="306">
        <v>0</v>
      </c>
      <c r="AY48" s="214">
        <v>0</v>
      </c>
      <c r="AZ48" s="214">
        <v>0</v>
      </c>
      <c r="BA48" s="214">
        <v>0</v>
      </c>
      <c r="BB48" s="307">
        <v>0</v>
      </c>
      <c r="BC48" s="208" t="s">
        <v>1315</v>
      </c>
      <c r="BD48" s="208"/>
      <c r="BE48" s="208"/>
      <c r="BF48" s="208"/>
      <c r="BG48" s="208"/>
    </row>
    <row r="49" spans="1:59" x14ac:dyDescent="0.25">
      <c r="A49" s="208" t="s">
        <v>132</v>
      </c>
      <c r="B49" s="208" t="s">
        <v>1361</v>
      </c>
      <c r="C49" s="208" t="s">
        <v>1366</v>
      </c>
      <c r="D49" s="208" t="s">
        <v>130</v>
      </c>
      <c r="E49" s="208" t="s">
        <v>133</v>
      </c>
      <c r="F49" s="301">
        <v>41955</v>
      </c>
      <c r="G49" s="301">
        <v>43160</v>
      </c>
      <c r="H49" s="301" t="s">
        <v>1166</v>
      </c>
      <c r="I49" s="298" t="s">
        <v>1232</v>
      </c>
      <c r="J49" s="208">
        <v>2</v>
      </c>
      <c r="K49" s="308"/>
      <c r="L49" s="319">
        <v>519196</v>
      </c>
      <c r="M49" s="319">
        <v>175620</v>
      </c>
      <c r="N49" s="208"/>
      <c r="O49" s="208"/>
      <c r="P49" s="208"/>
      <c r="Q49" s="208"/>
      <c r="R49" s="208"/>
      <c r="S49" s="208"/>
      <c r="T49" s="208"/>
      <c r="U49" s="208"/>
      <c r="V49" s="208">
        <v>0</v>
      </c>
      <c r="W49" s="208"/>
      <c r="X49" s="208">
        <v>1</v>
      </c>
      <c r="Y49" s="208">
        <v>1</v>
      </c>
      <c r="Z49" s="208"/>
      <c r="AA49" s="208"/>
      <c r="AB49" s="208"/>
      <c r="AC49" s="208"/>
      <c r="AD49" s="208"/>
      <c r="AE49" s="208">
        <v>2</v>
      </c>
      <c r="AF49" s="208">
        <v>0</v>
      </c>
      <c r="AG49" s="208">
        <v>1</v>
      </c>
      <c r="AH49" s="208">
        <v>1</v>
      </c>
      <c r="AI49" s="208">
        <v>0</v>
      </c>
      <c r="AJ49" s="208">
        <v>0</v>
      </c>
      <c r="AK49" s="208">
        <v>0</v>
      </c>
      <c r="AL49" s="208">
        <v>0</v>
      </c>
      <c r="AM49" s="208">
        <v>0</v>
      </c>
      <c r="AN49" s="310">
        <v>2</v>
      </c>
      <c r="AO49" s="310"/>
      <c r="AP49" s="212">
        <v>2</v>
      </c>
      <c r="AQ49" s="302">
        <v>0</v>
      </c>
      <c r="AR49" s="303">
        <v>0</v>
      </c>
      <c r="AS49" s="302">
        <v>0</v>
      </c>
      <c r="AT49" s="302">
        <v>0</v>
      </c>
      <c r="AU49" s="302">
        <v>0</v>
      </c>
      <c r="AV49" s="304">
        <v>0</v>
      </c>
      <c r="AW49" s="311">
        <v>0</v>
      </c>
      <c r="AX49" s="306">
        <v>0</v>
      </c>
      <c r="AY49" s="214">
        <v>0</v>
      </c>
      <c r="AZ49" s="214">
        <v>0</v>
      </c>
      <c r="BA49" s="214">
        <v>0</v>
      </c>
      <c r="BB49" s="307">
        <v>0</v>
      </c>
      <c r="BC49" s="208" t="s">
        <v>1315</v>
      </c>
      <c r="BD49" s="208"/>
      <c r="BE49" s="208"/>
      <c r="BF49" s="208"/>
      <c r="BG49" s="208"/>
    </row>
    <row r="50" spans="1:59" x14ac:dyDescent="0.25">
      <c r="A50" s="208" t="s">
        <v>134</v>
      </c>
      <c r="B50" s="208" t="s">
        <v>1361</v>
      </c>
      <c r="C50" s="208" t="s">
        <v>1366</v>
      </c>
      <c r="D50" s="208" t="s">
        <v>130</v>
      </c>
      <c r="E50" s="208" t="s">
        <v>135</v>
      </c>
      <c r="F50" s="301">
        <v>41955</v>
      </c>
      <c r="G50" s="309">
        <v>43160</v>
      </c>
      <c r="H50" s="301" t="s">
        <v>1166</v>
      </c>
      <c r="I50" s="298" t="s">
        <v>1232</v>
      </c>
      <c r="J50" s="208">
        <v>3</v>
      </c>
      <c r="K50" s="308"/>
      <c r="L50" s="319">
        <v>519196</v>
      </c>
      <c r="M50" s="319">
        <v>175620</v>
      </c>
      <c r="N50" s="208"/>
      <c r="O50" s="208"/>
      <c r="P50" s="208"/>
      <c r="Q50" s="208"/>
      <c r="R50" s="208"/>
      <c r="S50" s="208"/>
      <c r="T50" s="208"/>
      <c r="U50" s="208"/>
      <c r="V50" s="208">
        <v>0</v>
      </c>
      <c r="W50" s="208"/>
      <c r="X50" s="208">
        <v>3</v>
      </c>
      <c r="Y50" s="208"/>
      <c r="Z50" s="208"/>
      <c r="AA50" s="208"/>
      <c r="AB50" s="208"/>
      <c r="AC50" s="208"/>
      <c r="AD50" s="208"/>
      <c r="AE50" s="208">
        <v>3</v>
      </c>
      <c r="AF50" s="208">
        <v>0</v>
      </c>
      <c r="AG50" s="208">
        <v>3</v>
      </c>
      <c r="AH50" s="208">
        <v>0</v>
      </c>
      <c r="AI50" s="208">
        <v>0</v>
      </c>
      <c r="AJ50" s="208">
        <v>0</v>
      </c>
      <c r="AK50" s="208">
        <v>0</v>
      </c>
      <c r="AL50" s="208">
        <v>0</v>
      </c>
      <c r="AM50" s="208">
        <v>0</v>
      </c>
      <c r="AN50" s="310">
        <v>3</v>
      </c>
      <c r="AO50" s="310"/>
      <c r="AP50" s="212">
        <v>3</v>
      </c>
      <c r="AQ50" s="302">
        <v>0</v>
      </c>
      <c r="AR50" s="303">
        <v>0</v>
      </c>
      <c r="AS50" s="302">
        <v>0</v>
      </c>
      <c r="AT50" s="302">
        <v>0</v>
      </c>
      <c r="AU50" s="302">
        <v>0</v>
      </c>
      <c r="AV50" s="304">
        <v>0</v>
      </c>
      <c r="AW50" s="311">
        <v>0</v>
      </c>
      <c r="AX50" s="306">
        <v>0</v>
      </c>
      <c r="AY50" s="214">
        <v>0</v>
      </c>
      <c r="AZ50" s="214">
        <v>0</v>
      </c>
      <c r="BA50" s="214">
        <v>0</v>
      </c>
      <c r="BB50" s="307">
        <v>0</v>
      </c>
      <c r="BC50" s="208" t="s">
        <v>1315</v>
      </c>
      <c r="BD50" s="208"/>
      <c r="BE50" s="208"/>
      <c r="BF50" s="208"/>
      <c r="BG50" s="208"/>
    </row>
    <row r="51" spans="1:59" x14ac:dyDescent="0.25">
      <c r="A51" s="208" t="s">
        <v>136</v>
      </c>
      <c r="B51" s="208" t="s">
        <v>1361</v>
      </c>
      <c r="C51" s="208" t="s">
        <v>1366</v>
      </c>
      <c r="D51" s="208" t="s">
        <v>137</v>
      </c>
      <c r="E51" s="208" t="s">
        <v>138</v>
      </c>
      <c r="F51" s="208"/>
      <c r="G51" s="309"/>
      <c r="H51" s="309" t="s">
        <v>1168</v>
      </c>
      <c r="I51" s="298" t="s">
        <v>1232</v>
      </c>
      <c r="J51" s="208">
        <v>1</v>
      </c>
      <c r="K51" s="308"/>
      <c r="L51" s="319">
        <v>515652</v>
      </c>
      <c r="M51" s="319">
        <v>171261</v>
      </c>
      <c r="N51" s="208"/>
      <c r="O51" s="208"/>
      <c r="P51" s="208"/>
      <c r="Q51" s="208"/>
      <c r="R51" s="208"/>
      <c r="S51" s="208"/>
      <c r="T51" s="208"/>
      <c r="U51" s="208"/>
      <c r="V51" s="208">
        <v>0</v>
      </c>
      <c r="W51" s="208"/>
      <c r="X51" s="208"/>
      <c r="Y51" s="208"/>
      <c r="Z51" s="208"/>
      <c r="AA51" s="208"/>
      <c r="AB51" s="208"/>
      <c r="AC51" s="208"/>
      <c r="AD51" s="208"/>
      <c r="AE51" s="208">
        <v>0</v>
      </c>
      <c r="AF51" s="208">
        <v>0</v>
      </c>
      <c r="AG51" s="208">
        <v>0</v>
      </c>
      <c r="AH51" s="208">
        <v>0</v>
      </c>
      <c r="AI51" s="208">
        <v>0</v>
      </c>
      <c r="AJ51" s="208">
        <v>0</v>
      </c>
      <c r="AK51" s="208">
        <v>0</v>
      </c>
      <c r="AL51" s="208">
        <v>0</v>
      </c>
      <c r="AM51" s="208">
        <v>0</v>
      </c>
      <c r="AN51" s="310">
        <v>1</v>
      </c>
      <c r="AO51" s="310"/>
      <c r="AP51" s="213">
        <v>0</v>
      </c>
      <c r="AQ51" s="302">
        <v>0</v>
      </c>
      <c r="AR51" s="217">
        <v>0.33333333333333331</v>
      </c>
      <c r="AS51" s="215">
        <v>0.33333333333333331</v>
      </c>
      <c r="AT51" s="215">
        <v>0.33333333333333331</v>
      </c>
      <c r="AU51" s="302">
        <v>0</v>
      </c>
      <c r="AV51" s="304">
        <v>0</v>
      </c>
      <c r="AW51" s="311" t="s">
        <v>4</v>
      </c>
      <c r="AX51" s="306">
        <v>0</v>
      </c>
      <c r="AY51" s="214">
        <v>0</v>
      </c>
      <c r="AZ51" s="214">
        <v>0</v>
      </c>
      <c r="BA51" s="214">
        <v>0</v>
      </c>
      <c r="BB51" s="307">
        <v>0</v>
      </c>
      <c r="BC51" s="208" t="s">
        <v>1296</v>
      </c>
      <c r="BD51" s="208"/>
      <c r="BE51" s="208"/>
      <c r="BF51" s="208"/>
      <c r="BG51" s="208"/>
    </row>
    <row r="52" spans="1:59" x14ac:dyDescent="0.25">
      <c r="A52" s="208" t="s">
        <v>139</v>
      </c>
      <c r="B52" s="208" t="s">
        <v>1361</v>
      </c>
      <c r="C52" s="208" t="s">
        <v>1366</v>
      </c>
      <c r="D52" s="208" t="s">
        <v>140</v>
      </c>
      <c r="E52" s="208" t="s">
        <v>141</v>
      </c>
      <c r="F52" s="301">
        <v>41883</v>
      </c>
      <c r="G52" s="309"/>
      <c r="H52" s="301" t="s">
        <v>1167</v>
      </c>
      <c r="I52" s="298" t="s">
        <v>1232</v>
      </c>
      <c r="J52" s="208">
        <v>1</v>
      </c>
      <c r="K52" s="308" t="s">
        <v>1586</v>
      </c>
      <c r="L52" s="319">
        <v>513841</v>
      </c>
      <c r="M52" s="319">
        <v>170798</v>
      </c>
      <c r="N52" s="208"/>
      <c r="O52" s="208"/>
      <c r="P52" s="208"/>
      <c r="Q52" s="208"/>
      <c r="R52" s="208"/>
      <c r="S52" s="208"/>
      <c r="T52" s="208"/>
      <c r="U52" s="208"/>
      <c r="V52" s="208">
        <v>0</v>
      </c>
      <c r="W52" s="208"/>
      <c r="X52" s="208"/>
      <c r="Y52" s="208"/>
      <c r="Z52" s="208"/>
      <c r="AA52" s="208"/>
      <c r="AB52" s="208"/>
      <c r="AC52" s="208"/>
      <c r="AD52" s="208"/>
      <c r="AE52" s="208">
        <v>0</v>
      </c>
      <c r="AF52" s="208">
        <v>0</v>
      </c>
      <c r="AG52" s="208">
        <v>0</v>
      </c>
      <c r="AH52" s="208">
        <v>0</v>
      </c>
      <c r="AI52" s="208">
        <v>0</v>
      </c>
      <c r="AJ52" s="208">
        <v>0</v>
      </c>
      <c r="AK52" s="208">
        <v>0</v>
      </c>
      <c r="AL52" s="208">
        <v>0</v>
      </c>
      <c r="AM52" s="208">
        <v>0</v>
      </c>
      <c r="AN52" s="310">
        <v>1</v>
      </c>
      <c r="AO52" s="310"/>
      <c r="AP52" s="214">
        <v>0</v>
      </c>
      <c r="AQ52" s="218">
        <v>0</v>
      </c>
      <c r="AR52" s="217">
        <v>1</v>
      </c>
      <c r="AS52" s="218">
        <v>0</v>
      </c>
      <c r="AT52" s="218">
        <v>0</v>
      </c>
      <c r="AU52" s="218">
        <v>0</v>
      </c>
      <c r="AV52" s="307">
        <v>0</v>
      </c>
      <c r="AW52" s="311">
        <v>0</v>
      </c>
      <c r="AX52" s="306">
        <v>0</v>
      </c>
      <c r="AY52" s="214">
        <v>0</v>
      </c>
      <c r="AZ52" s="214">
        <v>0</v>
      </c>
      <c r="BA52" s="214">
        <v>0</v>
      </c>
      <c r="BB52" s="307">
        <v>0</v>
      </c>
      <c r="BC52" s="208" t="s">
        <v>1309</v>
      </c>
      <c r="BD52" s="208"/>
      <c r="BE52" s="208"/>
      <c r="BF52" s="208"/>
      <c r="BG52" s="208"/>
    </row>
    <row r="53" spans="1:59" x14ac:dyDescent="0.25">
      <c r="A53" s="208" t="s">
        <v>142</v>
      </c>
      <c r="B53" s="208" t="s">
        <v>1365</v>
      </c>
      <c r="C53" s="208"/>
      <c r="D53" s="208" t="s">
        <v>143</v>
      </c>
      <c r="E53" s="208" t="s">
        <v>144</v>
      </c>
      <c r="F53" s="301"/>
      <c r="G53" s="309"/>
      <c r="H53" s="309" t="s">
        <v>1168</v>
      </c>
      <c r="I53" s="298" t="s">
        <v>1232</v>
      </c>
      <c r="J53" s="208"/>
      <c r="K53" s="308"/>
      <c r="L53" s="319">
        <v>522672</v>
      </c>
      <c r="M53" s="319">
        <v>177849</v>
      </c>
      <c r="N53" s="208"/>
      <c r="O53" s="208"/>
      <c r="P53" s="208"/>
      <c r="Q53" s="208"/>
      <c r="R53" s="208"/>
      <c r="S53" s="208"/>
      <c r="T53" s="208"/>
      <c r="U53" s="208"/>
      <c r="V53" s="208">
        <v>0</v>
      </c>
      <c r="W53" s="208"/>
      <c r="X53" s="208"/>
      <c r="Y53" s="208"/>
      <c r="Z53" s="208">
        <v>1</v>
      </c>
      <c r="AA53" s="208"/>
      <c r="AB53" s="208"/>
      <c r="AC53" s="208"/>
      <c r="AD53" s="208"/>
      <c r="AE53" s="208">
        <v>1</v>
      </c>
      <c r="AF53" s="208">
        <v>0</v>
      </c>
      <c r="AG53" s="208">
        <v>0</v>
      </c>
      <c r="AH53" s="208">
        <v>0</v>
      </c>
      <c r="AI53" s="208">
        <v>1</v>
      </c>
      <c r="AJ53" s="208">
        <v>0</v>
      </c>
      <c r="AK53" s="208">
        <v>0</v>
      </c>
      <c r="AL53" s="208">
        <v>0</v>
      </c>
      <c r="AM53" s="208">
        <v>0</v>
      </c>
      <c r="AN53" s="310">
        <v>1</v>
      </c>
      <c r="AO53" s="310"/>
      <c r="AP53" s="213">
        <v>0</v>
      </c>
      <c r="AQ53" s="302">
        <v>0</v>
      </c>
      <c r="AR53" s="217">
        <v>1</v>
      </c>
      <c r="AS53" s="302">
        <v>0</v>
      </c>
      <c r="AT53" s="302">
        <v>0</v>
      </c>
      <c r="AU53" s="302">
        <v>0</v>
      </c>
      <c r="AV53" s="304">
        <v>0</v>
      </c>
      <c r="AW53" s="311" t="s">
        <v>4</v>
      </c>
      <c r="AX53" s="306">
        <v>0</v>
      </c>
      <c r="AY53" s="214">
        <v>0</v>
      </c>
      <c r="AZ53" s="214">
        <v>0</v>
      </c>
      <c r="BA53" s="214">
        <v>0</v>
      </c>
      <c r="BB53" s="307">
        <v>0</v>
      </c>
      <c r="BC53" s="208" t="s">
        <v>1306</v>
      </c>
      <c r="BD53" s="208"/>
      <c r="BE53" s="208"/>
      <c r="BF53" s="208"/>
      <c r="BG53" s="208"/>
    </row>
    <row r="54" spans="1:59" x14ac:dyDescent="0.25">
      <c r="A54" s="208" t="s">
        <v>145</v>
      </c>
      <c r="B54" s="208" t="s">
        <v>1361</v>
      </c>
      <c r="C54" s="208"/>
      <c r="D54" s="208" t="s">
        <v>146</v>
      </c>
      <c r="E54" s="208" t="s">
        <v>147</v>
      </c>
      <c r="F54" s="301">
        <v>42401</v>
      </c>
      <c r="G54" s="309">
        <v>43160</v>
      </c>
      <c r="H54" s="301" t="s">
        <v>1166</v>
      </c>
      <c r="I54" s="298" t="s">
        <v>1232</v>
      </c>
      <c r="J54" s="208"/>
      <c r="K54" s="308"/>
      <c r="L54" s="319">
        <v>517592</v>
      </c>
      <c r="M54" s="319">
        <v>169473</v>
      </c>
      <c r="N54" s="208"/>
      <c r="O54" s="208"/>
      <c r="P54" s="208"/>
      <c r="Q54" s="208"/>
      <c r="R54" s="208"/>
      <c r="S54" s="208"/>
      <c r="T54" s="208"/>
      <c r="U54" s="208"/>
      <c r="V54" s="208">
        <v>0</v>
      </c>
      <c r="W54" s="208"/>
      <c r="X54" s="208"/>
      <c r="Y54" s="208">
        <v>3</v>
      </c>
      <c r="Z54" s="208"/>
      <c r="AA54" s="208"/>
      <c r="AB54" s="208"/>
      <c r="AC54" s="208"/>
      <c r="AD54" s="208"/>
      <c r="AE54" s="208">
        <v>3</v>
      </c>
      <c r="AF54" s="208">
        <v>0</v>
      </c>
      <c r="AG54" s="208">
        <v>0</v>
      </c>
      <c r="AH54" s="208">
        <v>3</v>
      </c>
      <c r="AI54" s="208">
        <v>0</v>
      </c>
      <c r="AJ54" s="208">
        <v>0</v>
      </c>
      <c r="AK54" s="208">
        <v>0</v>
      </c>
      <c r="AL54" s="208">
        <v>0</v>
      </c>
      <c r="AM54" s="208">
        <v>0</v>
      </c>
      <c r="AN54" s="310">
        <v>3</v>
      </c>
      <c r="AO54" s="310"/>
      <c r="AP54" s="212">
        <v>3</v>
      </c>
      <c r="AQ54" s="302">
        <v>0</v>
      </c>
      <c r="AR54" s="303">
        <v>0</v>
      </c>
      <c r="AS54" s="302">
        <v>0</v>
      </c>
      <c r="AT54" s="302">
        <v>0</v>
      </c>
      <c r="AU54" s="302">
        <v>0</v>
      </c>
      <c r="AV54" s="304">
        <v>0</v>
      </c>
      <c r="AW54" s="311">
        <v>0</v>
      </c>
      <c r="AX54" s="306">
        <v>0</v>
      </c>
      <c r="AY54" s="214">
        <v>0</v>
      </c>
      <c r="AZ54" s="214">
        <v>0</v>
      </c>
      <c r="BA54" s="214">
        <v>0</v>
      </c>
      <c r="BB54" s="307">
        <v>0</v>
      </c>
      <c r="BC54" s="208" t="s">
        <v>1311</v>
      </c>
      <c r="BD54" s="208"/>
      <c r="BE54" s="208" t="s">
        <v>1311</v>
      </c>
      <c r="BF54" s="208"/>
      <c r="BG54" s="208" t="s">
        <v>1295</v>
      </c>
    </row>
    <row r="55" spans="1:59" x14ac:dyDescent="0.25">
      <c r="A55" s="208" t="s">
        <v>145</v>
      </c>
      <c r="B55" s="208" t="s">
        <v>1361</v>
      </c>
      <c r="C55" s="208"/>
      <c r="D55" s="208" t="s">
        <v>146</v>
      </c>
      <c r="E55" s="208" t="s">
        <v>147</v>
      </c>
      <c r="F55" s="301">
        <v>42401</v>
      </c>
      <c r="G55" s="309"/>
      <c r="H55" s="301" t="s">
        <v>1167</v>
      </c>
      <c r="I55" s="298" t="s">
        <v>1232</v>
      </c>
      <c r="J55" s="208"/>
      <c r="K55" s="308"/>
      <c r="L55" s="319">
        <v>517592</v>
      </c>
      <c r="M55" s="319">
        <v>169473</v>
      </c>
      <c r="N55" s="208"/>
      <c r="O55" s="208"/>
      <c r="P55" s="208"/>
      <c r="Q55" s="208"/>
      <c r="R55" s="208"/>
      <c r="S55" s="208"/>
      <c r="T55" s="208"/>
      <c r="U55" s="208"/>
      <c r="V55" s="208">
        <v>0</v>
      </c>
      <c r="W55" s="208"/>
      <c r="X55" s="208"/>
      <c r="Y55" s="208"/>
      <c r="Z55" s="208">
        <v>2</v>
      </c>
      <c r="AA55" s="208">
        <v>1</v>
      </c>
      <c r="AB55" s="208"/>
      <c r="AC55" s="208"/>
      <c r="AD55" s="208"/>
      <c r="AE55" s="208">
        <v>3</v>
      </c>
      <c r="AF55" s="208">
        <v>0</v>
      </c>
      <c r="AG55" s="208">
        <v>0</v>
      </c>
      <c r="AH55" s="208">
        <v>0</v>
      </c>
      <c r="AI55" s="208">
        <v>2</v>
      </c>
      <c r="AJ55" s="208">
        <v>1</v>
      </c>
      <c r="AK55" s="208">
        <v>0</v>
      </c>
      <c r="AL55" s="208">
        <v>0</v>
      </c>
      <c r="AM55" s="208">
        <v>0</v>
      </c>
      <c r="AN55" s="310">
        <v>3</v>
      </c>
      <c r="AO55" s="310"/>
      <c r="AP55" s="214">
        <v>0</v>
      </c>
      <c r="AQ55" s="215">
        <v>3</v>
      </c>
      <c r="AR55" s="306">
        <v>0</v>
      </c>
      <c r="AS55" s="218">
        <v>0</v>
      </c>
      <c r="AT55" s="218">
        <v>0</v>
      </c>
      <c r="AU55" s="218">
        <v>0</v>
      </c>
      <c r="AV55" s="307">
        <v>0</v>
      </c>
      <c r="AW55" s="311">
        <v>0</v>
      </c>
      <c r="AX55" s="306">
        <v>0</v>
      </c>
      <c r="AY55" s="214">
        <v>0</v>
      </c>
      <c r="AZ55" s="214">
        <v>0</v>
      </c>
      <c r="BA55" s="214">
        <v>0</v>
      </c>
      <c r="BB55" s="307">
        <v>0</v>
      </c>
      <c r="BC55" s="208" t="s">
        <v>1311</v>
      </c>
      <c r="BD55" s="208"/>
      <c r="BE55" s="208" t="s">
        <v>1311</v>
      </c>
      <c r="BF55" s="208"/>
      <c r="BG55" s="208" t="s">
        <v>1295</v>
      </c>
    </row>
    <row r="56" spans="1:59" x14ac:dyDescent="0.25">
      <c r="A56" s="208" t="s">
        <v>148</v>
      </c>
      <c r="B56" s="208" t="s">
        <v>1361</v>
      </c>
      <c r="C56" s="208"/>
      <c r="D56" s="208" t="s">
        <v>149</v>
      </c>
      <c r="E56" s="208" t="s">
        <v>150</v>
      </c>
      <c r="F56" s="301">
        <v>42430</v>
      </c>
      <c r="G56" s="301">
        <v>42846</v>
      </c>
      <c r="H56" s="301" t="s">
        <v>1166</v>
      </c>
      <c r="I56" s="298" t="s">
        <v>1232</v>
      </c>
      <c r="J56" s="208"/>
      <c r="K56" s="308"/>
      <c r="L56" s="319">
        <v>514178</v>
      </c>
      <c r="M56" s="319">
        <v>172443</v>
      </c>
      <c r="N56" s="208"/>
      <c r="O56" s="208"/>
      <c r="P56" s="208"/>
      <c r="Q56" s="208">
        <v>1</v>
      </c>
      <c r="R56" s="208"/>
      <c r="S56" s="208"/>
      <c r="T56" s="208"/>
      <c r="U56" s="208"/>
      <c r="V56" s="208">
        <v>1</v>
      </c>
      <c r="W56" s="208"/>
      <c r="X56" s="208">
        <v>3</v>
      </c>
      <c r="Y56" s="208"/>
      <c r="Z56" s="208"/>
      <c r="AA56" s="208"/>
      <c r="AB56" s="208"/>
      <c r="AC56" s="208"/>
      <c r="AD56" s="208"/>
      <c r="AE56" s="208">
        <v>3</v>
      </c>
      <c r="AF56" s="208">
        <v>0</v>
      </c>
      <c r="AG56" s="208">
        <v>3</v>
      </c>
      <c r="AH56" s="208">
        <v>0</v>
      </c>
      <c r="AI56" s="208">
        <v>-1</v>
      </c>
      <c r="AJ56" s="208">
        <v>0</v>
      </c>
      <c r="AK56" s="208">
        <v>0</v>
      </c>
      <c r="AL56" s="208">
        <v>0</v>
      </c>
      <c r="AM56" s="208">
        <v>0</v>
      </c>
      <c r="AN56" s="310">
        <v>2</v>
      </c>
      <c r="AO56" s="310"/>
      <c r="AP56" s="212">
        <v>2</v>
      </c>
      <c r="AQ56" s="302">
        <v>0</v>
      </c>
      <c r="AR56" s="303">
        <v>0</v>
      </c>
      <c r="AS56" s="302">
        <v>0</v>
      </c>
      <c r="AT56" s="302">
        <v>0</v>
      </c>
      <c r="AU56" s="302">
        <v>0</v>
      </c>
      <c r="AV56" s="304">
        <v>0</v>
      </c>
      <c r="AW56" s="311">
        <v>0</v>
      </c>
      <c r="AX56" s="306">
        <v>0</v>
      </c>
      <c r="AY56" s="214">
        <v>0</v>
      </c>
      <c r="AZ56" s="214">
        <v>0</v>
      </c>
      <c r="BA56" s="214">
        <v>0</v>
      </c>
      <c r="BB56" s="307">
        <v>0</v>
      </c>
      <c r="BC56" s="208" t="s">
        <v>1320</v>
      </c>
      <c r="BD56" s="208"/>
      <c r="BE56" s="208"/>
      <c r="BF56" s="208"/>
      <c r="BG56" s="208"/>
    </row>
    <row r="57" spans="1:59" x14ac:dyDescent="0.25">
      <c r="A57" s="208" t="s">
        <v>151</v>
      </c>
      <c r="B57" s="208" t="s">
        <v>1361</v>
      </c>
      <c r="C57" s="208"/>
      <c r="D57" s="208" t="s">
        <v>152</v>
      </c>
      <c r="E57" s="208" t="s">
        <v>153</v>
      </c>
      <c r="F57" s="208"/>
      <c r="G57" s="309"/>
      <c r="H57" s="309" t="s">
        <v>1168</v>
      </c>
      <c r="I57" s="298" t="s">
        <v>1232</v>
      </c>
      <c r="J57" s="208"/>
      <c r="K57" s="308"/>
      <c r="L57" s="319">
        <v>517955</v>
      </c>
      <c r="M57" s="319">
        <v>174763</v>
      </c>
      <c r="N57" s="208"/>
      <c r="O57" s="208"/>
      <c r="P57" s="208"/>
      <c r="Q57" s="208"/>
      <c r="R57" s="208"/>
      <c r="S57" s="208"/>
      <c r="T57" s="208"/>
      <c r="U57" s="208"/>
      <c r="V57" s="208">
        <v>0</v>
      </c>
      <c r="W57" s="208"/>
      <c r="X57" s="208"/>
      <c r="Y57" s="208"/>
      <c r="Z57" s="208"/>
      <c r="AA57" s="208">
        <v>1</v>
      </c>
      <c r="AB57" s="208"/>
      <c r="AC57" s="208"/>
      <c r="AD57" s="208"/>
      <c r="AE57" s="208">
        <v>1</v>
      </c>
      <c r="AF57" s="208">
        <v>0</v>
      </c>
      <c r="AG57" s="208">
        <v>0</v>
      </c>
      <c r="AH57" s="208">
        <v>0</v>
      </c>
      <c r="AI57" s="208">
        <v>0</v>
      </c>
      <c r="AJ57" s="208">
        <v>1</v>
      </c>
      <c r="AK57" s="208">
        <v>0</v>
      </c>
      <c r="AL57" s="208">
        <v>0</v>
      </c>
      <c r="AM57" s="208">
        <v>0</v>
      </c>
      <c r="AN57" s="310">
        <v>1</v>
      </c>
      <c r="AO57" s="310"/>
      <c r="AP57" s="213">
        <v>0</v>
      </c>
      <c r="AQ57" s="215">
        <v>0.5</v>
      </c>
      <c r="AR57" s="217">
        <v>0.5</v>
      </c>
      <c r="AS57" s="302">
        <v>0</v>
      </c>
      <c r="AT57" s="302">
        <v>0</v>
      </c>
      <c r="AU57" s="302">
        <v>0</v>
      </c>
      <c r="AV57" s="304">
        <v>0</v>
      </c>
      <c r="AW57" s="311" t="s">
        <v>4</v>
      </c>
      <c r="AX57" s="306">
        <v>0</v>
      </c>
      <c r="AY57" s="214">
        <v>0</v>
      </c>
      <c r="AZ57" s="214">
        <v>0</v>
      </c>
      <c r="BA57" s="214">
        <v>0</v>
      </c>
      <c r="BB57" s="307">
        <v>0</v>
      </c>
      <c r="BC57" s="208" t="s">
        <v>1316</v>
      </c>
      <c r="BD57" s="208"/>
      <c r="BE57" s="208"/>
      <c r="BF57" s="208" t="s">
        <v>1294</v>
      </c>
      <c r="BG57" s="208"/>
    </row>
    <row r="58" spans="1:59" x14ac:dyDescent="0.25">
      <c r="A58" s="208" t="s">
        <v>154</v>
      </c>
      <c r="B58" s="208" t="s">
        <v>1361</v>
      </c>
      <c r="C58" s="208" t="s">
        <v>1366</v>
      </c>
      <c r="D58" s="208" t="s">
        <v>155</v>
      </c>
      <c r="E58" s="208" t="s">
        <v>156</v>
      </c>
      <c r="F58" s="208"/>
      <c r="G58" s="309"/>
      <c r="H58" s="309" t="s">
        <v>1168</v>
      </c>
      <c r="I58" s="298" t="s">
        <v>1232</v>
      </c>
      <c r="J58" s="208">
        <v>1</v>
      </c>
      <c r="K58" s="308"/>
      <c r="L58" s="319">
        <v>515728</v>
      </c>
      <c r="M58" s="319">
        <v>171032</v>
      </c>
      <c r="N58" s="208"/>
      <c r="O58" s="208"/>
      <c r="P58" s="208"/>
      <c r="Q58" s="208"/>
      <c r="R58" s="208"/>
      <c r="S58" s="208"/>
      <c r="T58" s="208"/>
      <c r="U58" s="208"/>
      <c r="V58" s="208">
        <v>0</v>
      </c>
      <c r="W58" s="208"/>
      <c r="X58" s="208"/>
      <c r="Y58" s="208"/>
      <c r="Z58" s="208"/>
      <c r="AA58" s="208"/>
      <c r="AB58" s="208"/>
      <c r="AC58" s="208"/>
      <c r="AD58" s="208"/>
      <c r="AE58" s="208">
        <v>0</v>
      </c>
      <c r="AF58" s="208">
        <v>0</v>
      </c>
      <c r="AG58" s="208">
        <v>0</v>
      </c>
      <c r="AH58" s="208">
        <v>0</v>
      </c>
      <c r="AI58" s="208">
        <v>0</v>
      </c>
      <c r="AJ58" s="208">
        <v>0</v>
      </c>
      <c r="AK58" s="208">
        <v>0</v>
      </c>
      <c r="AL58" s="208">
        <v>0</v>
      </c>
      <c r="AM58" s="208">
        <v>0</v>
      </c>
      <c r="AN58" s="310">
        <v>1</v>
      </c>
      <c r="AO58" s="310"/>
      <c r="AP58" s="213">
        <v>0</v>
      </c>
      <c r="AQ58" s="215">
        <v>0.5</v>
      </c>
      <c r="AR58" s="217">
        <v>0.5</v>
      </c>
      <c r="AS58" s="302">
        <v>0</v>
      </c>
      <c r="AT58" s="302">
        <v>0</v>
      </c>
      <c r="AU58" s="302">
        <v>0</v>
      </c>
      <c r="AV58" s="304">
        <v>0</v>
      </c>
      <c r="AW58" s="311" t="s">
        <v>4</v>
      </c>
      <c r="AX58" s="306">
        <v>0</v>
      </c>
      <c r="AY58" s="214">
        <v>0</v>
      </c>
      <c r="AZ58" s="214">
        <v>0</v>
      </c>
      <c r="BA58" s="214">
        <v>0</v>
      </c>
      <c r="BB58" s="307">
        <v>0</v>
      </c>
      <c r="BC58" s="208" t="s">
        <v>1296</v>
      </c>
      <c r="BD58" s="208"/>
      <c r="BE58" s="208"/>
      <c r="BF58" s="208" t="s">
        <v>1296</v>
      </c>
      <c r="BG58" s="208"/>
    </row>
    <row r="59" spans="1:59" x14ac:dyDescent="0.25">
      <c r="A59" s="208" t="s">
        <v>157</v>
      </c>
      <c r="B59" s="208" t="s">
        <v>1365</v>
      </c>
      <c r="C59" s="208"/>
      <c r="D59" s="208" t="s">
        <v>1171</v>
      </c>
      <c r="E59" s="208" t="s">
        <v>158</v>
      </c>
      <c r="F59" s="301">
        <v>42218</v>
      </c>
      <c r="G59" s="309">
        <v>43189</v>
      </c>
      <c r="H59" s="301" t="s">
        <v>1166</v>
      </c>
      <c r="I59" s="298" t="s">
        <v>1232</v>
      </c>
      <c r="J59" s="208"/>
      <c r="K59" s="308"/>
      <c r="L59" s="319">
        <v>519650</v>
      </c>
      <c r="M59" s="319">
        <v>177074</v>
      </c>
      <c r="N59" s="208"/>
      <c r="O59" s="208"/>
      <c r="P59" s="208"/>
      <c r="Q59" s="208"/>
      <c r="R59" s="208"/>
      <c r="S59" s="208"/>
      <c r="T59" s="208"/>
      <c r="U59" s="208"/>
      <c r="V59" s="208">
        <v>0</v>
      </c>
      <c r="W59" s="208"/>
      <c r="X59" s="208">
        <v>58</v>
      </c>
      <c r="Y59" s="208">
        <v>68</v>
      </c>
      <c r="Z59" s="208">
        <v>2</v>
      </c>
      <c r="AA59" s="208"/>
      <c r="AB59" s="208"/>
      <c r="AC59" s="208"/>
      <c r="AD59" s="208"/>
      <c r="AE59" s="208">
        <v>128</v>
      </c>
      <c r="AF59" s="208">
        <v>0</v>
      </c>
      <c r="AG59" s="208">
        <v>58</v>
      </c>
      <c r="AH59" s="208">
        <v>68</v>
      </c>
      <c r="AI59" s="208">
        <v>2</v>
      </c>
      <c r="AJ59" s="208">
        <v>0</v>
      </c>
      <c r="AK59" s="208">
        <v>0</v>
      </c>
      <c r="AL59" s="208">
        <v>0</v>
      </c>
      <c r="AM59" s="208">
        <v>0</v>
      </c>
      <c r="AN59" s="310">
        <v>128</v>
      </c>
      <c r="AO59" s="310" t="s">
        <v>4</v>
      </c>
      <c r="AP59" s="212">
        <v>128</v>
      </c>
      <c r="AQ59" s="218">
        <v>0</v>
      </c>
      <c r="AR59" s="306">
        <v>0</v>
      </c>
      <c r="AS59" s="218">
        <v>0</v>
      </c>
      <c r="AT59" s="218">
        <v>0</v>
      </c>
      <c r="AU59" s="218">
        <v>0</v>
      </c>
      <c r="AV59" s="307">
        <v>0</v>
      </c>
      <c r="AW59" s="311">
        <v>0</v>
      </c>
      <c r="AX59" s="306">
        <v>0</v>
      </c>
      <c r="AY59" s="214">
        <v>0</v>
      </c>
      <c r="AZ59" s="214">
        <v>0</v>
      </c>
      <c r="BA59" s="214">
        <v>0</v>
      </c>
      <c r="BB59" s="307">
        <v>0</v>
      </c>
      <c r="BC59" s="208" t="s">
        <v>1313</v>
      </c>
      <c r="BD59" s="208"/>
      <c r="BE59" s="208"/>
      <c r="BF59" s="208"/>
      <c r="BG59" s="208"/>
    </row>
    <row r="60" spans="1:59" x14ac:dyDescent="0.25">
      <c r="A60" s="208" t="s">
        <v>157</v>
      </c>
      <c r="B60" s="208" t="s">
        <v>1365</v>
      </c>
      <c r="C60" s="208"/>
      <c r="D60" s="208" t="s">
        <v>1171</v>
      </c>
      <c r="E60" s="208" t="s">
        <v>158</v>
      </c>
      <c r="F60" s="301">
        <v>42218</v>
      </c>
      <c r="G60" s="309">
        <v>43189</v>
      </c>
      <c r="H60" s="301" t="s">
        <v>1166</v>
      </c>
      <c r="I60" s="298" t="s">
        <v>1432</v>
      </c>
      <c r="J60" s="208"/>
      <c r="K60" s="308"/>
      <c r="L60" s="319">
        <v>519650</v>
      </c>
      <c r="M60" s="319">
        <v>177074</v>
      </c>
      <c r="N60" s="208"/>
      <c r="O60" s="208"/>
      <c r="P60" s="208"/>
      <c r="Q60" s="208"/>
      <c r="R60" s="208"/>
      <c r="S60" s="208"/>
      <c r="T60" s="208"/>
      <c r="U60" s="208"/>
      <c r="V60" s="208">
        <v>0</v>
      </c>
      <c r="W60" s="208"/>
      <c r="X60" s="208">
        <v>0</v>
      </c>
      <c r="Y60" s="208">
        <v>0</v>
      </c>
      <c r="Z60" s="208">
        <v>1</v>
      </c>
      <c r="AA60" s="208"/>
      <c r="AB60" s="208"/>
      <c r="AC60" s="208"/>
      <c r="AD60" s="208"/>
      <c r="AE60" s="208">
        <v>1</v>
      </c>
      <c r="AF60" s="208">
        <v>0</v>
      </c>
      <c r="AG60" s="208">
        <v>0</v>
      </c>
      <c r="AH60" s="208">
        <v>0</v>
      </c>
      <c r="AI60" s="208">
        <v>1</v>
      </c>
      <c r="AJ60" s="208">
        <v>0</v>
      </c>
      <c r="AK60" s="208">
        <v>0</v>
      </c>
      <c r="AL60" s="208">
        <v>0</v>
      </c>
      <c r="AM60" s="208">
        <v>0</v>
      </c>
      <c r="AN60" s="310">
        <v>1</v>
      </c>
      <c r="AO60" s="310" t="s">
        <v>4</v>
      </c>
      <c r="AP60" s="212">
        <v>1</v>
      </c>
      <c r="AQ60" s="218">
        <v>0</v>
      </c>
      <c r="AR60" s="306">
        <v>0</v>
      </c>
      <c r="AS60" s="218">
        <v>0</v>
      </c>
      <c r="AT60" s="218">
        <v>0</v>
      </c>
      <c r="AU60" s="218">
        <v>0</v>
      </c>
      <c r="AV60" s="307">
        <v>0</v>
      </c>
      <c r="AW60" s="311">
        <v>0</v>
      </c>
      <c r="AX60" s="306">
        <v>0</v>
      </c>
      <c r="AY60" s="214">
        <v>0</v>
      </c>
      <c r="AZ60" s="214">
        <v>0</v>
      </c>
      <c r="BA60" s="214">
        <v>0</v>
      </c>
      <c r="BB60" s="307">
        <v>0</v>
      </c>
      <c r="BC60" s="208" t="s">
        <v>1313</v>
      </c>
      <c r="BD60" s="208"/>
      <c r="BE60" s="208"/>
      <c r="BF60" s="208"/>
      <c r="BG60" s="208"/>
    </row>
    <row r="61" spans="1:59" x14ac:dyDescent="0.25">
      <c r="A61" s="208" t="s">
        <v>157</v>
      </c>
      <c r="B61" s="208" t="s">
        <v>1365</v>
      </c>
      <c r="C61" s="208"/>
      <c r="D61" s="208" t="s">
        <v>1171</v>
      </c>
      <c r="E61" s="208" t="s">
        <v>158</v>
      </c>
      <c r="F61" s="301">
        <v>42218</v>
      </c>
      <c r="G61" s="309">
        <v>43189</v>
      </c>
      <c r="H61" s="301" t="s">
        <v>1166</v>
      </c>
      <c r="I61" s="301" t="s">
        <v>1237</v>
      </c>
      <c r="J61" s="208"/>
      <c r="K61" s="308"/>
      <c r="L61" s="319">
        <v>519650</v>
      </c>
      <c r="M61" s="319">
        <v>177074</v>
      </c>
      <c r="N61" s="208"/>
      <c r="O61" s="208"/>
      <c r="P61" s="208"/>
      <c r="Q61" s="208"/>
      <c r="R61" s="208"/>
      <c r="S61" s="208"/>
      <c r="T61" s="208"/>
      <c r="U61" s="208"/>
      <c r="V61" s="208">
        <v>0</v>
      </c>
      <c r="W61" s="208"/>
      <c r="X61" s="208">
        <v>0</v>
      </c>
      <c r="Y61" s="208">
        <v>0</v>
      </c>
      <c r="Z61" s="208">
        <v>1</v>
      </c>
      <c r="AA61" s="208"/>
      <c r="AB61" s="208"/>
      <c r="AC61" s="208"/>
      <c r="AD61" s="208"/>
      <c r="AE61" s="208">
        <v>1</v>
      </c>
      <c r="AF61" s="208">
        <v>0</v>
      </c>
      <c r="AG61" s="208">
        <v>0</v>
      </c>
      <c r="AH61" s="208">
        <v>0</v>
      </c>
      <c r="AI61" s="208">
        <v>1</v>
      </c>
      <c r="AJ61" s="208">
        <v>0</v>
      </c>
      <c r="AK61" s="208">
        <v>0</v>
      </c>
      <c r="AL61" s="208">
        <v>0</v>
      </c>
      <c r="AM61" s="208">
        <v>0</v>
      </c>
      <c r="AN61" s="310">
        <v>1</v>
      </c>
      <c r="AO61" s="310" t="s">
        <v>4</v>
      </c>
      <c r="AP61" s="212">
        <v>1</v>
      </c>
      <c r="AQ61" s="218">
        <v>0</v>
      </c>
      <c r="AR61" s="306">
        <v>0</v>
      </c>
      <c r="AS61" s="218">
        <v>0</v>
      </c>
      <c r="AT61" s="218">
        <v>0</v>
      </c>
      <c r="AU61" s="218">
        <v>0</v>
      </c>
      <c r="AV61" s="307">
        <v>0</v>
      </c>
      <c r="AW61" s="311">
        <v>0</v>
      </c>
      <c r="AX61" s="306">
        <v>0</v>
      </c>
      <c r="AY61" s="214">
        <v>0</v>
      </c>
      <c r="AZ61" s="214">
        <v>0</v>
      </c>
      <c r="BA61" s="214">
        <v>0</v>
      </c>
      <c r="BB61" s="307">
        <v>0</v>
      </c>
      <c r="BC61" s="208" t="s">
        <v>1313</v>
      </c>
      <c r="BD61" s="208"/>
      <c r="BE61" s="208"/>
      <c r="BF61" s="208"/>
      <c r="BG61" s="208"/>
    </row>
    <row r="62" spans="1:59" x14ac:dyDescent="0.25">
      <c r="A62" s="208" t="s">
        <v>157</v>
      </c>
      <c r="B62" s="208" t="s">
        <v>1365</v>
      </c>
      <c r="C62" s="208"/>
      <c r="D62" s="208" t="s">
        <v>1171</v>
      </c>
      <c r="E62" s="208" t="s">
        <v>158</v>
      </c>
      <c r="F62" s="301">
        <v>42218</v>
      </c>
      <c r="G62" s="309">
        <v>43312</v>
      </c>
      <c r="H62" s="301" t="s">
        <v>1167</v>
      </c>
      <c r="I62" s="298" t="s">
        <v>1432</v>
      </c>
      <c r="J62" s="208"/>
      <c r="K62" s="308"/>
      <c r="L62" s="319">
        <v>519650</v>
      </c>
      <c r="M62" s="319">
        <v>177074</v>
      </c>
      <c r="N62" s="208"/>
      <c r="O62" s="208"/>
      <c r="P62" s="208"/>
      <c r="Q62" s="208"/>
      <c r="R62" s="208"/>
      <c r="S62" s="208"/>
      <c r="T62" s="208"/>
      <c r="U62" s="208"/>
      <c r="V62" s="208">
        <v>0</v>
      </c>
      <c r="W62" s="208"/>
      <c r="X62" s="208">
        <v>4</v>
      </c>
      <c r="Y62" s="208">
        <v>16</v>
      </c>
      <c r="Z62" s="208"/>
      <c r="AA62" s="208"/>
      <c r="AB62" s="208"/>
      <c r="AC62" s="208"/>
      <c r="AD62" s="208"/>
      <c r="AE62" s="208">
        <v>20</v>
      </c>
      <c r="AF62" s="208">
        <v>0</v>
      </c>
      <c r="AG62" s="208">
        <v>4</v>
      </c>
      <c r="AH62" s="208">
        <v>16</v>
      </c>
      <c r="AI62" s="208">
        <v>0</v>
      </c>
      <c r="AJ62" s="208">
        <v>0</v>
      </c>
      <c r="AK62" s="208">
        <v>0</v>
      </c>
      <c r="AL62" s="208">
        <v>0</v>
      </c>
      <c r="AM62" s="208">
        <v>0</v>
      </c>
      <c r="AN62" s="310">
        <v>20</v>
      </c>
      <c r="AO62" s="310"/>
      <c r="AP62" s="214">
        <v>0</v>
      </c>
      <c r="AQ62" s="215">
        <v>20</v>
      </c>
      <c r="AR62" s="306">
        <v>0</v>
      </c>
      <c r="AS62" s="218">
        <v>0</v>
      </c>
      <c r="AT62" s="218">
        <v>0</v>
      </c>
      <c r="AU62" s="218">
        <v>0</v>
      </c>
      <c r="AV62" s="307">
        <v>0</v>
      </c>
      <c r="AW62" s="311">
        <v>0</v>
      </c>
      <c r="AX62" s="306">
        <v>0</v>
      </c>
      <c r="AY62" s="214">
        <v>0</v>
      </c>
      <c r="AZ62" s="214">
        <v>0</v>
      </c>
      <c r="BA62" s="214">
        <v>0</v>
      </c>
      <c r="BB62" s="307">
        <v>0</v>
      </c>
      <c r="BC62" s="208" t="s">
        <v>1313</v>
      </c>
      <c r="BD62" s="208"/>
      <c r="BE62" s="208"/>
      <c r="BF62" s="208"/>
      <c r="BG62" s="208"/>
    </row>
    <row r="63" spans="1:59" x14ac:dyDescent="0.25">
      <c r="A63" s="208" t="s">
        <v>157</v>
      </c>
      <c r="B63" s="208" t="s">
        <v>1365</v>
      </c>
      <c r="C63" s="208"/>
      <c r="D63" s="208" t="s">
        <v>1171</v>
      </c>
      <c r="E63" s="208" t="s">
        <v>158</v>
      </c>
      <c r="F63" s="301">
        <v>42218</v>
      </c>
      <c r="G63" s="309">
        <v>43312</v>
      </c>
      <c r="H63" s="301" t="s">
        <v>1167</v>
      </c>
      <c r="I63" s="298" t="s">
        <v>1232</v>
      </c>
      <c r="J63" s="208"/>
      <c r="K63" s="308"/>
      <c r="L63" s="319">
        <v>519650</v>
      </c>
      <c r="M63" s="319">
        <v>177074</v>
      </c>
      <c r="N63" s="208"/>
      <c r="O63" s="208"/>
      <c r="P63" s="208"/>
      <c r="Q63" s="208"/>
      <c r="R63" s="208"/>
      <c r="S63" s="208"/>
      <c r="T63" s="208"/>
      <c r="U63" s="208"/>
      <c r="V63" s="208">
        <v>0</v>
      </c>
      <c r="W63" s="208"/>
      <c r="X63" s="208">
        <v>3</v>
      </c>
      <c r="Y63" s="208">
        <v>12</v>
      </c>
      <c r="Z63" s="208"/>
      <c r="AA63" s="208"/>
      <c r="AB63" s="208"/>
      <c r="AC63" s="208"/>
      <c r="AD63" s="208"/>
      <c r="AE63" s="208">
        <v>15</v>
      </c>
      <c r="AF63" s="208">
        <v>0</v>
      </c>
      <c r="AG63" s="208">
        <v>3</v>
      </c>
      <c r="AH63" s="208">
        <v>12</v>
      </c>
      <c r="AI63" s="208">
        <v>0</v>
      </c>
      <c r="AJ63" s="208">
        <v>0</v>
      </c>
      <c r="AK63" s="208">
        <v>0</v>
      </c>
      <c r="AL63" s="208">
        <v>0</v>
      </c>
      <c r="AM63" s="208">
        <v>0</v>
      </c>
      <c r="AN63" s="310">
        <v>15</v>
      </c>
      <c r="AO63" s="310"/>
      <c r="AP63" s="214">
        <v>0</v>
      </c>
      <c r="AQ63" s="215">
        <v>15</v>
      </c>
      <c r="AR63" s="306">
        <v>0</v>
      </c>
      <c r="AS63" s="218">
        <v>0</v>
      </c>
      <c r="AT63" s="218">
        <v>0</v>
      </c>
      <c r="AU63" s="218">
        <v>0</v>
      </c>
      <c r="AV63" s="307">
        <v>0</v>
      </c>
      <c r="AW63" s="311">
        <v>0</v>
      </c>
      <c r="AX63" s="306">
        <v>0</v>
      </c>
      <c r="AY63" s="214">
        <v>0</v>
      </c>
      <c r="AZ63" s="214">
        <v>0</v>
      </c>
      <c r="BA63" s="214">
        <v>0</v>
      </c>
      <c r="BB63" s="307">
        <v>0</v>
      </c>
      <c r="BC63" s="208" t="s">
        <v>1313</v>
      </c>
      <c r="BD63" s="208"/>
      <c r="BE63" s="208"/>
      <c r="BF63" s="208"/>
      <c r="BG63" s="208"/>
    </row>
    <row r="64" spans="1:59" x14ac:dyDescent="0.25">
      <c r="A64" s="208" t="s">
        <v>157</v>
      </c>
      <c r="B64" s="208" t="s">
        <v>1365</v>
      </c>
      <c r="C64" s="208"/>
      <c r="D64" s="208" t="s">
        <v>1171</v>
      </c>
      <c r="E64" s="208" t="s">
        <v>158</v>
      </c>
      <c r="F64" s="301">
        <v>42218</v>
      </c>
      <c r="G64" s="309">
        <v>43312</v>
      </c>
      <c r="H64" s="301" t="s">
        <v>1167</v>
      </c>
      <c r="I64" s="301" t="s">
        <v>1237</v>
      </c>
      <c r="J64" s="208"/>
      <c r="K64" s="308"/>
      <c r="L64" s="319">
        <v>519650</v>
      </c>
      <c r="M64" s="319">
        <v>177074</v>
      </c>
      <c r="N64" s="208"/>
      <c r="O64" s="208"/>
      <c r="P64" s="208"/>
      <c r="Q64" s="208"/>
      <c r="R64" s="208"/>
      <c r="S64" s="208"/>
      <c r="T64" s="208"/>
      <c r="U64" s="208"/>
      <c r="V64" s="208">
        <v>0</v>
      </c>
      <c r="W64" s="208"/>
      <c r="X64" s="208">
        <v>1</v>
      </c>
      <c r="Y64" s="208">
        <v>4</v>
      </c>
      <c r="Z64" s="208"/>
      <c r="AA64" s="208"/>
      <c r="AB64" s="208"/>
      <c r="AC64" s="208"/>
      <c r="AD64" s="208"/>
      <c r="AE64" s="208">
        <v>5</v>
      </c>
      <c r="AF64" s="208">
        <v>0</v>
      </c>
      <c r="AG64" s="208">
        <v>1</v>
      </c>
      <c r="AH64" s="208">
        <v>4</v>
      </c>
      <c r="AI64" s="208">
        <v>0</v>
      </c>
      <c r="AJ64" s="208">
        <v>0</v>
      </c>
      <c r="AK64" s="208">
        <v>0</v>
      </c>
      <c r="AL64" s="208">
        <v>0</v>
      </c>
      <c r="AM64" s="208">
        <v>0</v>
      </c>
      <c r="AN64" s="310">
        <v>5</v>
      </c>
      <c r="AO64" s="310"/>
      <c r="AP64" s="214">
        <v>0</v>
      </c>
      <c r="AQ64" s="215">
        <v>5</v>
      </c>
      <c r="AR64" s="306">
        <v>0</v>
      </c>
      <c r="AS64" s="218">
        <v>0</v>
      </c>
      <c r="AT64" s="218">
        <v>0</v>
      </c>
      <c r="AU64" s="218">
        <v>0</v>
      </c>
      <c r="AV64" s="307">
        <v>0</v>
      </c>
      <c r="AW64" s="311">
        <v>0</v>
      </c>
      <c r="AX64" s="306">
        <v>0</v>
      </c>
      <c r="AY64" s="214">
        <v>0</v>
      </c>
      <c r="AZ64" s="214">
        <v>0</v>
      </c>
      <c r="BA64" s="214">
        <v>0</v>
      </c>
      <c r="BB64" s="307">
        <v>0</v>
      </c>
      <c r="BC64" s="208" t="s">
        <v>1313</v>
      </c>
      <c r="BD64" s="208"/>
      <c r="BE64" s="208"/>
      <c r="BF64" s="208"/>
      <c r="BG64" s="208"/>
    </row>
    <row r="65" spans="1:59" x14ac:dyDescent="0.25">
      <c r="A65" s="208" t="s">
        <v>159</v>
      </c>
      <c r="B65" s="208" t="s">
        <v>1363</v>
      </c>
      <c r="C65" s="208"/>
      <c r="D65" s="208" t="s">
        <v>160</v>
      </c>
      <c r="E65" s="208" t="s">
        <v>161</v>
      </c>
      <c r="F65" s="301"/>
      <c r="G65" s="301">
        <v>43160</v>
      </c>
      <c r="H65" s="301" t="s">
        <v>1166</v>
      </c>
      <c r="I65" s="298" t="s">
        <v>1232</v>
      </c>
      <c r="J65" s="208"/>
      <c r="K65" s="308"/>
      <c r="L65" s="319">
        <v>515122</v>
      </c>
      <c r="M65" s="319">
        <v>171593</v>
      </c>
      <c r="N65" s="208"/>
      <c r="O65" s="208"/>
      <c r="P65" s="208"/>
      <c r="Q65" s="208"/>
      <c r="R65" s="208"/>
      <c r="S65" s="208"/>
      <c r="T65" s="208"/>
      <c r="U65" s="208"/>
      <c r="V65" s="208">
        <v>0</v>
      </c>
      <c r="W65" s="208"/>
      <c r="X65" s="208">
        <v>1</v>
      </c>
      <c r="Y65" s="208"/>
      <c r="Z65" s="208"/>
      <c r="AA65" s="208"/>
      <c r="AB65" s="208"/>
      <c r="AC65" s="208"/>
      <c r="AD65" s="208"/>
      <c r="AE65" s="208">
        <v>1</v>
      </c>
      <c r="AF65" s="208">
        <v>0</v>
      </c>
      <c r="AG65" s="208">
        <v>1</v>
      </c>
      <c r="AH65" s="208">
        <v>0</v>
      </c>
      <c r="AI65" s="208">
        <v>0</v>
      </c>
      <c r="AJ65" s="208">
        <v>0</v>
      </c>
      <c r="AK65" s="208">
        <v>0</v>
      </c>
      <c r="AL65" s="208">
        <v>0</v>
      </c>
      <c r="AM65" s="208">
        <v>0</v>
      </c>
      <c r="AN65" s="310">
        <v>1</v>
      </c>
      <c r="AO65" s="310"/>
      <c r="AP65" s="212">
        <v>1</v>
      </c>
      <c r="AQ65" s="302">
        <v>0</v>
      </c>
      <c r="AR65" s="303">
        <v>0</v>
      </c>
      <c r="AS65" s="302">
        <v>0</v>
      </c>
      <c r="AT65" s="302">
        <v>0</v>
      </c>
      <c r="AU65" s="302">
        <v>0</v>
      </c>
      <c r="AV65" s="304">
        <v>0</v>
      </c>
      <c r="AW65" s="311">
        <v>0</v>
      </c>
      <c r="AX65" s="306">
        <v>0</v>
      </c>
      <c r="AY65" s="214">
        <v>0</v>
      </c>
      <c r="AZ65" s="214">
        <v>0</v>
      </c>
      <c r="BA65" s="214">
        <v>0</v>
      </c>
      <c r="BB65" s="307">
        <v>0</v>
      </c>
      <c r="BC65" s="208" t="s">
        <v>1349</v>
      </c>
      <c r="BD65" s="208"/>
      <c r="BE65" s="208" t="s">
        <v>1510</v>
      </c>
      <c r="BF65" s="208"/>
      <c r="BG65" s="208"/>
    </row>
    <row r="66" spans="1:59" x14ac:dyDescent="0.25">
      <c r="A66" s="208" t="s">
        <v>162</v>
      </c>
      <c r="B66" s="208" t="s">
        <v>1361</v>
      </c>
      <c r="C66" s="208"/>
      <c r="D66" s="208" t="s">
        <v>163</v>
      </c>
      <c r="E66" s="208" t="s">
        <v>164</v>
      </c>
      <c r="F66" s="208"/>
      <c r="G66" s="301">
        <v>42826</v>
      </c>
      <c r="H66" s="301" t="s">
        <v>1166</v>
      </c>
      <c r="I66" s="298" t="s">
        <v>1232</v>
      </c>
      <c r="J66" s="208"/>
      <c r="K66" s="308"/>
      <c r="L66" s="319">
        <v>513725</v>
      </c>
      <c r="M66" s="319">
        <v>169715</v>
      </c>
      <c r="N66" s="208"/>
      <c r="O66" s="208"/>
      <c r="P66" s="208"/>
      <c r="Q66" s="208"/>
      <c r="R66" s="208"/>
      <c r="S66" s="208"/>
      <c r="T66" s="208"/>
      <c r="U66" s="208"/>
      <c r="V66" s="208">
        <v>0</v>
      </c>
      <c r="W66" s="208"/>
      <c r="X66" s="208"/>
      <c r="Y66" s="208">
        <v>1</v>
      </c>
      <c r="Z66" s="208"/>
      <c r="AA66" s="208"/>
      <c r="AB66" s="208"/>
      <c r="AC66" s="208"/>
      <c r="AD66" s="208"/>
      <c r="AE66" s="208">
        <v>1</v>
      </c>
      <c r="AF66" s="208">
        <v>0</v>
      </c>
      <c r="AG66" s="208">
        <v>0</v>
      </c>
      <c r="AH66" s="208">
        <v>1</v>
      </c>
      <c r="AI66" s="208">
        <v>0</v>
      </c>
      <c r="AJ66" s="208">
        <v>0</v>
      </c>
      <c r="AK66" s="208">
        <v>0</v>
      </c>
      <c r="AL66" s="208">
        <v>0</v>
      </c>
      <c r="AM66" s="208">
        <v>0</v>
      </c>
      <c r="AN66" s="310">
        <v>1</v>
      </c>
      <c r="AO66" s="310"/>
      <c r="AP66" s="212">
        <v>1</v>
      </c>
      <c r="AQ66" s="302">
        <v>0</v>
      </c>
      <c r="AR66" s="303">
        <v>0</v>
      </c>
      <c r="AS66" s="302">
        <v>0</v>
      </c>
      <c r="AT66" s="302">
        <v>0</v>
      </c>
      <c r="AU66" s="302">
        <v>0</v>
      </c>
      <c r="AV66" s="304">
        <v>0</v>
      </c>
      <c r="AW66" s="311">
        <v>0</v>
      </c>
      <c r="AX66" s="306">
        <v>0</v>
      </c>
      <c r="AY66" s="214">
        <v>0</v>
      </c>
      <c r="AZ66" s="214">
        <v>0</v>
      </c>
      <c r="BA66" s="214">
        <v>0</v>
      </c>
      <c r="BB66" s="307">
        <v>0</v>
      </c>
      <c r="BC66" s="208" t="s">
        <v>1310</v>
      </c>
      <c r="BD66" s="208"/>
      <c r="BE66" s="208" t="s">
        <v>1386</v>
      </c>
      <c r="BF66" s="208"/>
      <c r="BG66" s="208"/>
    </row>
    <row r="67" spans="1:59" x14ac:dyDescent="0.25">
      <c r="A67" s="208" t="s">
        <v>165</v>
      </c>
      <c r="B67" s="208" t="s">
        <v>1365</v>
      </c>
      <c r="C67" s="208"/>
      <c r="D67" s="208" t="s">
        <v>166</v>
      </c>
      <c r="E67" s="208" t="s">
        <v>167</v>
      </c>
      <c r="F67" s="301">
        <v>42826</v>
      </c>
      <c r="G67" s="309">
        <v>43070</v>
      </c>
      <c r="H67" s="301" t="s">
        <v>1166</v>
      </c>
      <c r="I67" s="298" t="s">
        <v>1232</v>
      </c>
      <c r="J67" s="208"/>
      <c r="K67" s="308"/>
      <c r="L67" s="319">
        <v>514477</v>
      </c>
      <c r="M67" s="319">
        <v>173472</v>
      </c>
      <c r="N67" s="208"/>
      <c r="O67" s="208"/>
      <c r="P67" s="208"/>
      <c r="Q67" s="208"/>
      <c r="R67" s="208"/>
      <c r="S67" s="208"/>
      <c r="T67" s="208"/>
      <c r="U67" s="208"/>
      <c r="V67" s="208">
        <v>0</v>
      </c>
      <c r="W67" s="208"/>
      <c r="X67" s="208">
        <v>0</v>
      </c>
      <c r="Y67" s="208"/>
      <c r="Z67" s="208"/>
      <c r="AA67" s="208"/>
      <c r="AB67" s="208"/>
      <c r="AC67" s="208"/>
      <c r="AD67" s="208"/>
      <c r="AE67" s="208">
        <v>0</v>
      </c>
      <c r="AF67" s="208">
        <v>0</v>
      </c>
      <c r="AG67" s="208">
        <v>0</v>
      </c>
      <c r="AH67" s="208">
        <v>0</v>
      </c>
      <c r="AI67" s="208">
        <v>0</v>
      </c>
      <c r="AJ67" s="208">
        <v>0</v>
      </c>
      <c r="AK67" s="208">
        <v>0</v>
      </c>
      <c r="AL67" s="208">
        <v>0</v>
      </c>
      <c r="AM67" s="208">
        <v>0</v>
      </c>
      <c r="AN67" s="310">
        <v>0</v>
      </c>
      <c r="AO67" s="310"/>
      <c r="AP67" s="212">
        <v>0</v>
      </c>
      <c r="AQ67" s="302">
        <v>0</v>
      </c>
      <c r="AR67" s="303">
        <v>0</v>
      </c>
      <c r="AS67" s="302">
        <v>0</v>
      </c>
      <c r="AT67" s="302">
        <v>0</v>
      </c>
      <c r="AU67" s="302">
        <v>0</v>
      </c>
      <c r="AV67" s="304">
        <v>0</v>
      </c>
      <c r="AW67" s="311">
        <v>0</v>
      </c>
      <c r="AX67" s="306">
        <v>0</v>
      </c>
      <c r="AY67" s="214">
        <v>0</v>
      </c>
      <c r="AZ67" s="214">
        <v>0</v>
      </c>
      <c r="BA67" s="214">
        <v>0</v>
      </c>
      <c r="BB67" s="307">
        <v>0</v>
      </c>
      <c r="BC67" s="208" t="s">
        <v>1312</v>
      </c>
      <c r="BD67" s="208"/>
      <c r="BE67" s="208"/>
      <c r="BF67" s="208"/>
      <c r="BG67" s="208"/>
    </row>
    <row r="68" spans="1:59" x14ac:dyDescent="0.25">
      <c r="A68" s="208" t="s">
        <v>168</v>
      </c>
      <c r="B68" s="208" t="s">
        <v>1365</v>
      </c>
      <c r="C68" s="208"/>
      <c r="D68" s="208" t="s">
        <v>169</v>
      </c>
      <c r="E68" s="208" t="s">
        <v>170</v>
      </c>
      <c r="F68" s="208"/>
      <c r="G68" s="309"/>
      <c r="H68" s="309" t="s">
        <v>1168</v>
      </c>
      <c r="I68" s="298" t="s">
        <v>1232</v>
      </c>
      <c r="J68" s="208"/>
      <c r="K68" s="308" t="s">
        <v>1586</v>
      </c>
      <c r="L68" s="319">
        <v>520452</v>
      </c>
      <c r="M68" s="319">
        <v>175621</v>
      </c>
      <c r="N68" s="208"/>
      <c r="O68" s="208"/>
      <c r="P68" s="208"/>
      <c r="Q68" s="208"/>
      <c r="R68" s="208"/>
      <c r="S68" s="208"/>
      <c r="T68" s="208"/>
      <c r="U68" s="208"/>
      <c r="V68" s="208">
        <v>0</v>
      </c>
      <c r="W68" s="208"/>
      <c r="X68" s="208"/>
      <c r="Y68" s="208">
        <v>1</v>
      </c>
      <c r="Z68" s="208"/>
      <c r="AA68" s="208"/>
      <c r="AB68" s="208"/>
      <c r="AC68" s="208"/>
      <c r="AD68" s="208"/>
      <c r="AE68" s="208">
        <v>1</v>
      </c>
      <c r="AF68" s="208">
        <v>0</v>
      </c>
      <c r="AG68" s="208">
        <v>0</v>
      </c>
      <c r="AH68" s="208">
        <v>1</v>
      </c>
      <c r="AI68" s="208">
        <v>0</v>
      </c>
      <c r="AJ68" s="208">
        <v>0</v>
      </c>
      <c r="AK68" s="208">
        <v>0</v>
      </c>
      <c r="AL68" s="208">
        <v>0</v>
      </c>
      <c r="AM68" s="208">
        <v>0</v>
      </c>
      <c r="AN68" s="310">
        <v>1</v>
      </c>
      <c r="AO68" s="310"/>
      <c r="AP68" s="213">
        <v>0</v>
      </c>
      <c r="AQ68" s="302">
        <v>0</v>
      </c>
      <c r="AR68" s="217">
        <v>1</v>
      </c>
      <c r="AS68" s="302">
        <v>0</v>
      </c>
      <c r="AT68" s="302">
        <v>0</v>
      </c>
      <c r="AU68" s="302">
        <v>0</v>
      </c>
      <c r="AV68" s="304">
        <v>0</v>
      </c>
      <c r="AW68" s="311">
        <v>0</v>
      </c>
      <c r="AX68" s="306">
        <v>0</v>
      </c>
      <c r="AY68" s="214">
        <v>0</v>
      </c>
      <c r="AZ68" s="214">
        <v>0</v>
      </c>
      <c r="BA68" s="214">
        <v>0</v>
      </c>
      <c r="BB68" s="307">
        <v>0</v>
      </c>
      <c r="BC68" s="208" t="s">
        <v>1293</v>
      </c>
      <c r="BD68" s="208"/>
      <c r="BE68" s="208"/>
      <c r="BF68" s="208"/>
      <c r="BG68" s="208"/>
    </row>
    <row r="69" spans="1:59" x14ac:dyDescent="0.25">
      <c r="A69" s="208" t="s">
        <v>171</v>
      </c>
      <c r="B69" s="208" t="s">
        <v>1361</v>
      </c>
      <c r="C69" s="208" t="s">
        <v>1366</v>
      </c>
      <c r="D69" s="208" t="s">
        <v>172</v>
      </c>
      <c r="E69" s="208" t="s">
        <v>173</v>
      </c>
      <c r="F69" s="208"/>
      <c r="G69" s="309"/>
      <c r="H69" s="309" t="s">
        <v>1168</v>
      </c>
      <c r="I69" s="298" t="s">
        <v>1232</v>
      </c>
      <c r="J69" s="208">
        <v>20</v>
      </c>
      <c r="K69" s="308" t="s">
        <v>1586</v>
      </c>
      <c r="L69" s="319">
        <v>518111</v>
      </c>
      <c r="M69" s="319">
        <v>175489</v>
      </c>
      <c r="N69" s="208"/>
      <c r="O69" s="208"/>
      <c r="P69" s="208"/>
      <c r="Q69" s="208"/>
      <c r="R69" s="208"/>
      <c r="S69" s="208"/>
      <c r="T69" s="208"/>
      <c r="U69" s="208"/>
      <c r="V69" s="208">
        <v>0</v>
      </c>
      <c r="W69" s="208"/>
      <c r="X69" s="208"/>
      <c r="Y69" s="208"/>
      <c r="Z69" s="208"/>
      <c r="AA69" s="208"/>
      <c r="AB69" s="208"/>
      <c r="AC69" s="208"/>
      <c r="AD69" s="208"/>
      <c r="AE69" s="208">
        <v>0</v>
      </c>
      <c r="AF69" s="208">
        <v>0</v>
      </c>
      <c r="AG69" s="208">
        <v>0</v>
      </c>
      <c r="AH69" s="208">
        <v>0</v>
      </c>
      <c r="AI69" s="208">
        <v>0</v>
      </c>
      <c r="AJ69" s="208">
        <v>0</v>
      </c>
      <c r="AK69" s="208">
        <v>0</v>
      </c>
      <c r="AL69" s="208">
        <v>0</v>
      </c>
      <c r="AM69" s="208">
        <v>0</v>
      </c>
      <c r="AN69" s="310">
        <v>20</v>
      </c>
      <c r="AO69" s="310"/>
      <c r="AP69" s="213">
        <v>0</v>
      </c>
      <c r="AQ69" s="302">
        <v>0</v>
      </c>
      <c r="AR69" s="303">
        <v>0</v>
      </c>
      <c r="AS69" s="302">
        <v>0</v>
      </c>
      <c r="AT69" s="215">
        <v>6.666666666666667</v>
      </c>
      <c r="AU69" s="215">
        <v>6.666666666666667</v>
      </c>
      <c r="AV69" s="211">
        <v>6.666666666666667</v>
      </c>
      <c r="AW69" s="311">
        <v>0</v>
      </c>
      <c r="AX69" s="306">
        <v>0</v>
      </c>
      <c r="AY69" s="214">
        <v>0</v>
      </c>
      <c r="AZ69" s="214">
        <v>0</v>
      </c>
      <c r="BA69" s="214">
        <v>0</v>
      </c>
      <c r="BB69" s="307">
        <v>0</v>
      </c>
      <c r="BC69" s="208" t="s">
        <v>1315</v>
      </c>
      <c r="BD69" s="208"/>
      <c r="BE69" s="208" t="s">
        <v>1382</v>
      </c>
      <c r="BF69" s="208"/>
      <c r="BG69" s="208"/>
    </row>
    <row r="70" spans="1:59" x14ac:dyDescent="0.25">
      <c r="A70" s="208" t="s">
        <v>174</v>
      </c>
      <c r="B70" s="208" t="s">
        <v>1361</v>
      </c>
      <c r="C70" s="208" t="s">
        <v>1366</v>
      </c>
      <c r="D70" s="208" t="s">
        <v>175</v>
      </c>
      <c r="E70" s="208" t="s">
        <v>176</v>
      </c>
      <c r="F70" s="208"/>
      <c r="G70" s="309"/>
      <c r="H70" s="309" t="s">
        <v>1168</v>
      </c>
      <c r="I70" s="298" t="s">
        <v>1232</v>
      </c>
      <c r="J70" s="208">
        <v>3</v>
      </c>
      <c r="K70" s="308"/>
      <c r="L70" s="319">
        <v>516147</v>
      </c>
      <c r="M70" s="319">
        <v>171142</v>
      </c>
      <c r="N70" s="208"/>
      <c r="O70" s="208"/>
      <c r="P70" s="208"/>
      <c r="Q70" s="208"/>
      <c r="R70" s="208"/>
      <c r="S70" s="208"/>
      <c r="T70" s="208"/>
      <c r="U70" s="208"/>
      <c r="V70" s="208">
        <v>0</v>
      </c>
      <c r="W70" s="208"/>
      <c r="X70" s="208"/>
      <c r="Y70" s="208"/>
      <c r="Z70" s="208"/>
      <c r="AA70" s="208"/>
      <c r="AB70" s="208"/>
      <c r="AC70" s="208"/>
      <c r="AD70" s="208"/>
      <c r="AE70" s="208">
        <v>0</v>
      </c>
      <c r="AF70" s="208">
        <v>0</v>
      </c>
      <c r="AG70" s="208">
        <v>0</v>
      </c>
      <c r="AH70" s="208">
        <v>0</v>
      </c>
      <c r="AI70" s="208">
        <v>0</v>
      </c>
      <c r="AJ70" s="208">
        <v>0</v>
      </c>
      <c r="AK70" s="208">
        <v>0</v>
      </c>
      <c r="AL70" s="208">
        <v>0</v>
      </c>
      <c r="AM70" s="208">
        <v>0</v>
      </c>
      <c r="AN70" s="310">
        <v>3</v>
      </c>
      <c r="AO70" s="310"/>
      <c r="AP70" s="213">
        <v>0</v>
      </c>
      <c r="AQ70" s="302">
        <v>0</v>
      </c>
      <c r="AR70" s="217">
        <v>1.5</v>
      </c>
      <c r="AS70" s="215">
        <v>1.5</v>
      </c>
      <c r="AT70" s="302">
        <v>0</v>
      </c>
      <c r="AU70" s="302">
        <v>0</v>
      </c>
      <c r="AV70" s="304">
        <v>0</v>
      </c>
      <c r="AW70" s="311" t="s">
        <v>4</v>
      </c>
      <c r="AX70" s="306">
        <v>0</v>
      </c>
      <c r="AY70" s="214">
        <v>0</v>
      </c>
      <c r="AZ70" s="214">
        <v>0</v>
      </c>
      <c r="BA70" s="214">
        <v>0</v>
      </c>
      <c r="BB70" s="307">
        <v>0</v>
      </c>
      <c r="BC70" s="208" t="s">
        <v>1296</v>
      </c>
      <c r="BD70" s="208"/>
      <c r="BE70" s="208"/>
      <c r="BF70" s="208" t="s">
        <v>1296</v>
      </c>
      <c r="BG70" s="208"/>
    </row>
    <row r="71" spans="1:59" x14ac:dyDescent="0.25">
      <c r="A71" s="208" t="s">
        <v>177</v>
      </c>
      <c r="B71" s="208" t="s">
        <v>1363</v>
      </c>
      <c r="C71" s="208"/>
      <c r="D71" s="208" t="s">
        <v>178</v>
      </c>
      <c r="E71" s="208" t="s">
        <v>179</v>
      </c>
      <c r="F71" s="301">
        <v>42795</v>
      </c>
      <c r="G71" s="301">
        <v>43252</v>
      </c>
      <c r="H71" s="301" t="s">
        <v>1167</v>
      </c>
      <c r="I71" s="298" t="s">
        <v>1232</v>
      </c>
      <c r="J71" s="208"/>
      <c r="K71" s="308"/>
      <c r="L71" s="319">
        <v>514566</v>
      </c>
      <c r="M71" s="319">
        <v>172678</v>
      </c>
      <c r="N71" s="208"/>
      <c r="O71" s="208"/>
      <c r="P71" s="208"/>
      <c r="Q71" s="208"/>
      <c r="R71" s="208">
        <v>1</v>
      </c>
      <c r="S71" s="208"/>
      <c r="T71" s="208"/>
      <c r="U71" s="208"/>
      <c r="V71" s="208">
        <v>1</v>
      </c>
      <c r="W71" s="208"/>
      <c r="X71" s="208"/>
      <c r="Y71" s="208"/>
      <c r="Z71" s="208">
        <v>2</v>
      </c>
      <c r="AA71" s="208"/>
      <c r="AB71" s="208"/>
      <c r="AC71" s="208"/>
      <c r="AD71" s="208"/>
      <c r="AE71" s="208">
        <v>2</v>
      </c>
      <c r="AF71" s="208">
        <v>0</v>
      </c>
      <c r="AG71" s="208">
        <v>0</v>
      </c>
      <c r="AH71" s="208">
        <v>0</v>
      </c>
      <c r="AI71" s="208">
        <v>2</v>
      </c>
      <c r="AJ71" s="208">
        <v>-1</v>
      </c>
      <c r="AK71" s="208">
        <v>0</v>
      </c>
      <c r="AL71" s="208">
        <v>0</v>
      </c>
      <c r="AM71" s="208">
        <v>0</v>
      </c>
      <c r="AN71" s="310">
        <v>1</v>
      </c>
      <c r="AO71" s="310"/>
      <c r="AP71" s="214">
        <v>0</v>
      </c>
      <c r="AQ71" s="215">
        <v>1</v>
      </c>
      <c r="AR71" s="306">
        <v>0</v>
      </c>
      <c r="AS71" s="218">
        <v>0</v>
      </c>
      <c r="AT71" s="218">
        <v>0</v>
      </c>
      <c r="AU71" s="218">
        <v>0</v>
      </c>
      <c r="AV71" s="307">
        <v>0</v>
      </c>
      <c r="AW71" s="311">
        <v>0</v>
      </c>
      <c r="AX71" s="306">
        <v>0</v>
      </c>
      <c r="AY71" s="214">
        <v>0</v>
      </c>
      <c r="AZ71" s="214">
        <v>0</v>
      </c>
      <c r="BA71" s="214">
        <v>0</v>
      </c>
      <c r="BB71" s="307">
        <v>0</v>
      </c>
      <c r="BC71" s="208" t="s">
        <v>1320</v>
      </c>
      <c r="BD71" s="208"/>
      <c r="BE71" s="208"/>
      <c r="BF71" s="208"/>
      <c r="BG71" s="208"/>
    </row>
    <row r="72" spans="1:59" x14ac:dyDescent="0.25">
      <c r="A72" s="208" t="s">
        <v>180</v>
      </c>
      <c r="B72" s="208" t="s">
        <v>1361</v>
      </c>
      <c r="C72" s="208" t="s">
        <v>1366</v>
      </c>
      <c r="D72" s="208" t="s">
        <v>181</v>
      </c>
      <c r="E72" s="208" t="s">
        <v>182</v>
      </c>
      <c r="F72" s="208"/>
      <c r="G72" s="309"/>
      <c r="H72" s="309" t="s">
        <v>1168</v>
      </c>
      <c r="I72" s="298" t="s">
        <v>1232</v>
      </c>
      <c r="J72" s="208">
        <v>2</v>
      </c>
      <c r="K72" s="308"/>
      <c r="L72" s="319">
        <v>522553</v>
      </c>
      <c r="M72" s="319">
        <v>177889</v>
      </c>
      <c r="N72" s="208"/>
      <c r="O72" s="208"/>
      <c r="P72" s="208"/>
      <c r="Q72" s="208"/>
      <c r="R72" s="208"/>
      <c r="S72" s="208"/>
      <c r="T72" s="208"/>
      <c r="U72" s="208"/>
      <c r="V72" s="208">
        <v>0</v>
      </c>
      <c r="W72" s="208"/>
      <c r="X72" s="208"/>
      <c r="Y72" s="208"/>
      <c r="Z72" s="208"/>
      <c r="AA72" s="208"/>
      <c r="AB72" s="208"/>
      <c r="AC72" s="208"/>
      <c r="AD72" s="208"/>
      <c r="AE72" s="208">
        <v>0</v>
      </c>
      <c r="AF72" s="208">
        <v>0</v>
      </c>
      <c r="AG72" s="208">
        <v>0</v>
      </c>
      <c r="AH72" s="208">
        <v>0</v>
      </c>
      <c r="AI72" s="208">
        <v>0</v>
      </c>
      <c r="AJ72" s="208">
        <v>0</v>
      </c>
      <c r="AK72" s="208">
        <v>0</v>
      </c>
      <c r="AL72" s="208">
        <v>0</v>
      </c>
      <c r="AM72" s="208">
        <v>0</v>
      </c>
      <c r="AN72" s="310">
        <v>2</v>
      </c>
      <c r="AO72" s="310"/>
      <c r="AP72" s="213">
        <v>0</v>
      </c>
      <c r="AQ72" s="302">
        <v>0</v>
      </c>
      <c r="AR72" s="217">
        <v>1</v>
      </c>
      <c r="AS72" s="215">
        <v>1</v>
      </c>
      <c r="AT72" s="302">
        <v>0</v>
      </c>
      <c r="AU72" s="302">
        <v>0</v>
      </c>
      <c r="AV72" s="304">
        <v>0</v>
      </c>
      <c r="AW72" s="311">
        <v>0</v>
      </c>
      <c r="AX72" s="306">
        <v>0</v>
      </c>
      <c r="AY72" s="214">
        <v>0</v>
      </c>
      <c r="AZ72" s="214">
        <v>0</v>
      </c>
      <c r="BA72" s="214">
        <v>0</v>
      </c>
      <c r="BB72" s="307">
        <v>0</v>
      </c>
      <c r="BC72" s="208" t="s">
        <v>1306</v>
      </c>
      <c r="BD72" s="208"/>
      <c r="BE72" s="208"/>
      <c r="BF72" s="208"/>
      <c r="BG72" s="208"/>
    </row>
    <row r="73" spans="1:59" x14ac:dyDescent="0.25">
      <c r="A73" s="208" t="s">
        <v>183</v>
      </c>
      <c r="B73" s="208" t="s">
        <v>1361</v>
      </c>
      <c r="C73" s="208" t="s">
        <v>1366</v>
      </c>
      <c r="D73" s="208" t="s">
        <v>184</v>
      </c>
      <c r="E73" s="208" t="s">
        <v>185</v>
      </c>
      <c r="F73" s="208"/>
      <c r="G73" s="309"/>
      <c r="H73" s="309" t="s">
        <v>1168</v>
      </c>
      <c r="I73" s="298" t="s">
        <v>1232</v>
      </c>
      <c r="J73" s="208">
        <v>16</v>
      </c>
      <c r="K73" s="308"/>
      <c r="L73" s="319">
        <v>517676</v>
      </c>
      <c r="M73" s="319">
        <v>169704</v>
      </c>
      <c r="N73" s="208"/>
      <c r="O73" s="208"/>
      <c r="P73" s="208"/>
      <c r="Q73" s="208"/>
      <c r="R73" s="208"/>
      <c r="S73" s="208"/>
      <c r="T73" s="208"/>
      <c r="U73" s="208"/>
      <c r="V73" s="208">
        <v>0</v>
      </c>
      <c r="W73" s="208"/>
      <c r="X73" s="208"/>
      <c r="Y73" s="208"/>
      <c r="Z73" s="208"/>
      <c r="AA73" s="208"/>
      <c r="AB73" s="208"/>
      <c r="AC73" s="208"/>
      <c r="AD73" s="208"/>
      <c r="AE73" s="208">
        <v>0</v>
      </c>
      <c r="AF73" s="208">
        <v>0</v>
      </c>
      <c r="AG73" s="208">
        <v>0</v>
      </c>
      <c r="AH73" s="208">
        <v>0</v>
      </c>
      <c r="AI73" s="208">
        <v>0</v>
      </c>
      <c r="AJ73" s="208">
        <v>0</v>
      </c>
      <c r="AK73" s="208">
        <v>0</v>
      </c>
      <c r="AL73" s="208">
        <v>0</v>
      </c>
      <c r="AM73" s="208">
        <v>0</v>
      </c>
      <c r="AN73" s="310">
        <v>16</v>
      </c>
      <c r="AO73" s="310"/>
      <c r="AP73" s="213">
        <v>0</v>
      </c>
      <c r="AQ73" s="302">
        <v>0</v>
      </c>
      <c r="AR73" s="303">
        <v>0</v>
      </c>
      <c r="AS73" s="302">
        <v>0</v>
      </c>
      <c r="AT73" s="215">
        <v>5.333333333333333</v>
      </c>
      <c r="AU73" s="215">
        <v>5.333333333333333</v>
      </c>
      <c r="AV73" s="211">
        <v>5.333333333333333</v>
      </c>
      <c r="AW73" s="311" t="s">
        <v>4</v>
      </c>
      <c r="AX73" s="306">
        <v>0</v>
      </c>
      <c r="AY73" s="214">
        <v>0</v>
      </c>
      <c r="AZ73" s="214">
        <v>0</v>
      </c>
      <c r="BA73" s="214">
        <v>0</v>
      </c>
      <c r="BB73" s="307">
        <v>0</v>
      </c>
      <c r="BC73" s="208" t="s">
        <v>1311</v>
      </c>
      <c r="BD73" s="208"/>
      <c r="BE73" s="208"/>
      <c r="BF73" s="208"/>
      <c r="BG73" s="208" t="s">
        <v>1295</v>
      </c>
    </row>
    <row r="74" spans="1:59" x14ac:dyDescent="0.25">
      <c r="A74" s="208" t="s">
        <v>186</v>
      </c>
      <c r="B74" s="208" t="s">
        <v>1361</v>
      </c>
      <c r="C74" s="208" t="s">
        <v>1366</v>
      </c>
      <c r="D74" s="208" t="s">
        <v>187</v>
      </c>
      <c r="E74" s="208" t="s">
        <v>188</v>
      </c>
      <c r="F74" s="301">
        <v>42888</v>
      </c>
      <c r="G74" s="309">
        <v>42985</v>
      </c>
      <c r="H74" s="301" t="s">
        <v>1166</v>
      </c>
      <c r="I74" s="298" t="s">
        <v>1232</v>
      </c>
      <c r="J74" s="208">
        <v>1</v>
      </c>
      <c r="K74" s="308"/>
      <c r="L74" s="319">
        <v>516358</v>
      </c>
      <c r="M74" s="319">
        <v>173374</v>
      </c>
      <c r="N74" s="208"/>
      <c r="O74" s="208"/>
      <c r="P74" s="208"/>
      <c r="Q74" s="208"/>
      <c r="R74" s="208"/>
      <c r="S74" s="208"/>
      <c r="T74" s="208"/>
      <c r="U74" s="208"/>
      <c r="V74" s="208">
        <v>0</v>
      </c>
      <c r="W74" s="208"/>
      <c r="X74" s="208">
        <v>1</v>
      </c>
      <c r="Y74" s="208"/>
      <c r="Z74" s="208"/>
      <c r="AA74" s="208"/>
      <c r="AB74" s="208"/>
      <c r="AC74" s="208"/>
      <c r="AD74" s="208"/>
      <c r="AE74" s="208">
        <v>1</v>
      </c>
      <c r="AF74" s="208">
        <v>0</v>
      </c>
      <c r="AG74" s="208">
        <v>1</v>
      </c>
      <c r="AH74" s="208">
        <v>0</v>
      </c>
      <c r="AI74" s="208">
        <v>0</v>
      </c>
      <c r="AJ74" s="208">
        <v>0</v>
      </c>
      <c r="AK74" s="208">
        <v>0</v>
      </c>
      <c r="AL74" s="208">
        <v>0</v>
      </c>
      <c r="AM74" s="208">
        <v>0</v>
      </c>
      <c r="AN74" s="310">
        <v>1</v>
      </c>
      <c r="AO74" s="310"/>
      <c r="AP74" s="212">
        <v>1</v>
      </c>
      <c r="AQ74" s="302">
        <v>0</v>
      </c>
      <c r="AR74" s="303">
        <v>0</v>
      </c>
      <c r="AS74" s="302">
        <v>0</v>
      </c>
      <c r="AT74" s="302">
        <v>0</v>
      </c>
      <c r="AU74" s="302">
        <v>0</v>
      </c>
      <c r="AV74" s="304">
        <v>0</v>
      </c>
      <c r="AW74" s="311">
        <v>0</v>
      </c>
      <c r="AX74" s="306">
        <v>0</v>
      </c>
      <c r="AY74" s="214">
        <v>0</v>
      </c>
      <c r="AZ74" s="214">
        <v>0</v>
      </c>
      <c r="BA74" s="214">
        <v>0</v>
      </c>
      <c r="BB74" s="307">
        <v>0</v>
      </c>
      <c r="BC74" s="208" t="s">
        <v>1319</v>
      </c>
      <c r="BD74" s="208"/>
      <c r="BE74" s="208"/>
      <c r="BF74" s="208" t="s">
        <v>1298</v>
      </c>
      <c r="BG74" s="208"/>
    </row>
    <row r="75" spans="1:59" x14ac:dyDescent="0.25">
      <c r="A75" s="208" t="s">
        <v>189</v>
      </c>
      <c r="B75" s="208" t="s">
        <v>1361</v>
      </c>
      <c r="C75" s="208" t="s">
        <v>1366</v>
      </c>
      <c r="D75" s="208" t="s">
        <v>190</v>
      </c>
      <c r="E75" s="208" t="s">
        <v>191</v>
      </c>
      <c r="F75" s="301">
        <v>42430</v>
      </c>
      <c r="G75" s="301">
        <v>42940</v>
      </c>
      <c r="H75" s="301" t="s">
        <v>1166</v>
      </c>
      <c r="I75" s="298" t="s">
        <v>1232</v>
      </c>
      <c r="J75" s="208">
        <v>2</v>
      </c>
      <c r="K75" s="308"/>
      <c r="L75" s="319">
        <v>514706</v>
      </c>
      <c r="M75" s="319">
        <v>171221</v>
      </c>
      <c r="N75" s="208"/>
      <c r="O75" s="208"/>
      <c r="P75" s="208"/>
      <c r="Q75" s="208"/>
      <c r="R75" s="208"/>
      <c r="S75" s="208"/>
      <c r="T75" s="208"/>
      <c r="U75" s="208"/>
      <c r="V75" s="208">
        <v>0</v>
      </c>
      <c r="W75" s="208"/>
      <c r="X75" s="208">
        <v>2</v>
      </c>
      <c r="Y75" s="208"/>
      <c r="Z75" s="208"/>
      <c r="AA75" s="208"/>
      <c r="AB75" s="208"/>
      <c r="AC75" s="208"/>
      <c r="AD75" s="208"/>
      <c r="AE75" s="208">
        <v>2</v>
      </c>
      <c r="AF75" s="208">
        <v>0</v>
      </c>
      <c r="AG75" s="208">
        <v>2</v>
      </c>
      <c r="AH75" s="208">
        <v>0</v>
      </c>
      <c r="AI75" s="208">
        <v>0</v>
      </c>
      <c r="AJ75" s="208">
        <v>0</v>
      </c>
      <c r="AK75" s="208">
        <v>0</v>
      </c>
      <c r="AL75" s="208">
        <v>0</v>
      </c>
      <c r="AM75" s="208">
        <v>0</v>
      </c>
      <c r="AN75" s="310">
        <v>2</v>
      </c>
      <c r="AO75" s="310"/>
      <c r="AP75" s="212">
        <v>2</v>
      </c>
      <c r="AQ75" s="302">
        <v>0</v>
      </c>
      <c r="AR75" s="303">
        <v>0</v>
      </c>
      <c r="AS75" s="302">
        <v>0</v>
      </c>
      <c r="AT75" s="302">
        <v>0</v>
      </c>
      <c r="AU75" s="302">
        <v>0</v>
      </c>
      <c r="AV75" s="304">
        <v>0</v>
      </c>
      <c r="AW75" s="311">
        <v>0</v>
      </c>
      <c r="AX75" s="306">
        <v>0</v>
      </c>
      <c r="AY75" s="214">
        <v>0</v>
      </c>
      <c r="AZ75" s="214">
        <v>0</v>
      </c>
      <c r="BA75" s="214">
        <v>0</v>
      </c>
      <c r="BB75" s="307">
        <v>0</v>
      </c>
      <c r="BC75" s="208" t="s">
        <v>1349</v>
      </c>
      <c r="BD75" s="208"/>
      <c r="BE75" s="208"/>
      <c r="BF75" s="208"/>
      <c r="BG75" s="208"/>
    </row>
    <row r="76" spans="1:59" x14ac:dyDescent="0.25">
      <c r="A76" s="208" t="s">
        <v>192</v>
      </c>
      <c r="B76" s="208" t="s">
        <v>1365</v>
      </c>
      <c r="C76" s="208"/>
      <c r="D76" s="208" t="s">
        <v>193</v>
      </c>
      <c r="E76" s="208" t="s">
        <v>194</v>
      </c>
      <c r="F76" s="301">
        <v>42217</v>
      </c>
      <c r="G76" s="309">
        <v>43042</v>
      </c>
      <c r="H76" s="301" t="s">
        <v>1166</v>
      </c>
      <c r="I76" s="298" t="s">
        <v>1232</v>
      </c>
      <c r="J76" s="208"/>
      <c r="K76" s="308"/>
      <c r="L76" s="319">
        <v>516351</v>
      </c>
      <c r="M76" s="319">
        <v>173277</v>
      </c>
      <c r="N76" s="208"/>
      <c r="O76" s="208"/>
      <c r="P76" s="208"/>
      <c r="Q76" s="208"/>
      <c r="R76" s="208"/>
      <c r="S76" s="208"/>
      <c r="T76" s="208"/>
      <c r="U76" s="208"/>
      <c r="V76" s="208">
        <v>0</v>
      </c>
      <c r="W76" s="208"/>
      <c r="X76" s="208"/>
      <c r="Y76" s="208"/>
      <c r="Z76" s="208">
        <v>1</v>
      </c>
      <c r="AA76" s="208"/>
      <c r="AB76" s="208"/>
      <c r="AC76" s="208"/>
      <c r="AD76" s="208"/>
      <c r="AE76" s="208">
        <v>1</v>
      </c>
      <c r="AF76" s="208">
        <v>0</v>
      </c>
      <c r="AG76" s="208">
        <v>0</v>
      </c>
      <c r="AH76" s="208">
        <v>0</v>
      </c>
      <c r="AI76" s="208">
        <v>1</v>
      </c>
      <c r="AJ76" s="208">
        <v>0</v>
      </c>
      <c r="AK76" s="208">
        <v>0</v>
      </c>
      <c r="AL76" s="208">
        <v>0</v>
      </c>
      <c r="AM76" s="208">
        <v>0</v>
      </c>
      <c r="AN76" s="310">
        <v>1</v>
      </c>
      <c r="AO76" s="310"/>
      <c r="AP76" s="212">
        <v>1</v>
      </c>
      <c r="AQ76" s="302">
        <v>0</v>
      </c>
      <c r="AR76" s="303">
        <v>0</v>
      </c>
      <c r="AS76" s="302">
        <v>0</v>
      </c>
      <c r="AT76" s="302">
        <v>0</v>
      </c>
      <c r="AU76" s="302">
        <v>0</v>
      </c>
      <c r="AV76" s="304">
        <v>0</v>
      </c>
      <c r="AW76" s="311">
        <v>0</v>
      </c>
      <c r="AX76" s="306">
        <v>0</v>
      </c>
      <c r="AY76" s="214">
        <v>0</v>
      </c>
      <c r="AZ76" s="214">
        <v>0</v>
      </c>
      <c r="BA76" s="214">
        <v>0</v>
      </c>
      <c r="BB76" s="307">
        <v>0</v>
      </c>
      <c r="BC76" s="208" t="s">
        <v>1319</v>
      </c>
      <c r="BD76" s="208"/>
      <c r="BE76" s="208"/>
      <c r="BF76" s="208" t="s">
        <v>1298</v>
      </c>
      <c r="BG76" s="208"/>
    </row>
    <row r="77" spans="1:59" x14ac:dyDescent="0.25">
      <c r="A77" s="208" t="s">
        <v>195</v>
      </c>
      <c r="B77" s="208" t="s">
        <v>1364</v>
      </c>
      <c r="C77" s="208"/>
      <c r="D77" s="208" t="s">
        <v>196</v>
      </c>
      <c r="E77" s="208" t="s">
        <v>197</v>
      </c>
      <c r="F77" s="301">
        <v>42522</v>
      </c>
      <c r="G77" s="309"/>
      <c r="H77" s="301" t="s">
        <v>1167</v>
      </c>
      <c r="I77" s="298" t="s">
        <v>1232</v>
      </c>
      <c r="J77" s="208"/>
      <c r="K77" s="308"/>
      <c r="L77" s="319">
        <v>513482</v>
      </c>
      <c r="M77" s="319">
        <v>173963</v>
      </c>
      <c r="N77" s="208"/>
      <c r="O77" s="208"/>
      <c r="P77" s="208">
        <v>1</v>
      </c>
      <c r="Q77" s="208"/>
      <c r="R77" s="208"/>
      <c r="S77" s="208"/>
      <c r="T77" s="208"/>
      <c r="U77" s="208"/>
      <c r="V77" s="208">
        <v>1</v>
      </c>
      <c r="W77" s="208"/>
      <c r="X77" s="208">
        <v>4</v>
      </c>
      <c r="Y77" s="208"/>
      <c r="Z77" s="208"/>
      <c r="AA77" s="208"/>
      <c r="AB77" s="208"/>
      <c r="AC77" s="208"/>
      <c r="AD77" s="208"/>
      <c r="AE77" s="208">
        <v>4</v>
      </c>
      <c r="AF77" s="208">
        <v>0</v>
      </c>
      <c r="AG77" s="208">
        <v>4</v>
      </c>
      <c r="AH77" s="208">
        <v>-1</v>
      </c>
      <c r="AI77" s="208">
        <v>0</v>
      </c>
      <c r="AJ77" s="208">
        <v>0</v>
      </c>
      <c r="AK77" s="208">
        <v>0</v>
      </c>
      <c r="AL77" s="208">
        <v>0</v>
      </c>
      <c r="AM77" s="208">
        <v>0</v>
      </c>
      <c r="AN77" s="310">
        <v>3</v>
      </c>
      <c r="AO77" s="310"/>
      <c r="AP77" s="214">
        <v>0</v>
      </c>
      <c r="AQ77" s="215">
        <v>1.5</v>
      </c>
      <c r="AR77" s="217">
        <v>1.5</v>
      </c>
      <c r="AS77" s="218">
        <v>0</v>
      </c>
      <c r="AT77" s="218">
        <v>0</v>
      </c>
      <c r="AU77" s="218">
        <v>0</v>
      </c>
      <c r="AV77" s="307">
        <v>0</v>
      </c>
      <c r="AW77" s="311" t="s">
        <v>4</v>
      </c>
      <c r="AX77" s="306">
        <v>0</v>
      </c>
      <c r="AY77" s="214">
        <v>0</v>
      </c>
      <c r="AZ77" s="214">
        <v>0</v>
      </c>
      <c r="BA77" s="214">
        <v>0</v>
      </c>
      <c r="BB77" s="307">
        <v>0</v>
      </c>
      <c r="BC77" s="208" t="s">
        <v>1312</v>
      </c>
      <c r="BD77" s="208"/>
      <c r="BE77" s="208"/>
      <c r="BF77" s="208"/>
      <c r="BG77" s="208"/>
    </row>
    <row r="78" spans="1:59" x14ac:dyDescent="0.25">
      <c r="A78" s="208" t="s">
        <v>198</v>
      </c>
      <c r="B78" s="208" t="s">
        <v>1361</v>
      </c>
      <c r="C78" s="208"/>
      <c r="D78" s="208" t="s">
        <v>199</v>
      </c>
      <c r="E78" s="208" t="s">
        <v>200</v>
      </c>
      <c r="F78" s="208"/>
      <c r="G78" s="301">
        <v>43180</v>
      </c>
      <c r="H78" s="301" t="s">
        <v>1166</v>
      </c>
      <c r="I78" s="298" t="s">
        <v>1232</v>
      </c>
      <c r="J78" s="208"/>
      <c r="K78" s="308"/>
      <c r="L78" s="319">
        <v>517792</v>
      </c>
      <c r="M78" s="319">
        <v>174717</v>
      </c>
      <c r="N78" s="208"/>
      <c r="O78" s="208"/>
      <c r="P78" s="208"/>
      <c r="Q78" s="208"/>
      <c r="R78" s="208"/>
      <c r="S78" s="208"/>
      <c r="T78" s="208"/>
      <c r="U78" s="208"/>
      <c r="V78" s="208">
        <v>0</v>
      </c>
      <c r="W78" s="208"/>
      <c r="X78" s="208">
        <v>2</v>
      </c>
      <c r="Y78" s="208"/>
      <c r="Z78" s="208"/>
      <c r="AA78" s="208"/>
      <c r="AB78" s="208"/>
      <c r="AC78" s="208"/>
      <c r="AD78" s="208"/>
      <c r="AE78" s="208">
        <v>2</v>
      </c>
      <c r="AF78" s="208">
        <v>0</v>
      </c>
      <c r="AG78" s="208">
        <v>2</v>
      </c>
      <c r="AH78" s="208">
        <v>0</v>
      </c>
      <c r="AI78" s="208">
        <v>0</v>
      </c>
      <c r="AJ78" s="208">
        <v>0</v>
      </c>
      <c r="AK78" s="208">
        <v>0</v>
      </c>
      <c r="AL78" s="208">
        <v>0</v>
      </c>
      <c r="AM78" s="208">
        <v>0</v>
      </c>
      <c r="AN78" s="310">
        <v>2</v>
      </c>
      <c r="AO78" s="310"/>
      <c r="AP78" s="212">
        <v>2</v>
      </c>
      <c r="AQ78" s="302">
        <v>0</v>
      </c>
      <c r="AR78" s="303">
        <v>0</v>
      </c>
      <c r="AS78" s="302">
        <v>0</v>
      </c>
      <c r="AT78" s="302">
        <v>0</v>
      </c>
      <c r="AU78" s="302">
        <v>0</v>
      </c>
      <c r="AV78" s="304">
        <v>0</v>
      </c>
      <c r="AW78" s="311">
        <v>0</v>
      </c>
      <c r="AX78" s="306">
        <v>0</v>
      </c>
      <c r="AY78" s="214">
        <v>0</v>
      </c>
      <c r="AZ78" s="214">
        <v>0</v>
      </c>
      <c r="BA78" s="214">
        <v>0</v>
      </c>
      <c r="BB78" s="307">
        <v>0</v>
      </c>
      <c r="BC78" s="208" t="s">
        <v>1316</v>
      </c>
      <c r="BD78" s="208"/>
      <c r="BE78" s="208"/>
      <c r="BF78" s="208" t="s">
        <v>1294</v>
      </c>
      <c r="BG78" s="208"/>
    </row>
    <row r="79" spans="1:59" x14ac:dyDescent="0.25">
      <c r="A79" s="208" t="s">
        <v>201</v>
      </c>
      <c r="B79" s="208" t="s">
        <v>1365</v>
      </c>
      <c r="C79" s="208"/>
      <c r="D79" s="208" t="s">
        <v>202</v>
      </c>
      <c r="E79" s="208" t="s">
        <v>203</v>
      </c>
      <c r="F79" s="301">
        <v>42826</v>
      </c>
      <c r="G79" s="309"/>
      <c r="H79" s="301" t="s">
        <v>1167</v>
      </c>
      <c r="I79" s="298" t="s">
        <v>1232</v>
      </c>
      <c r="J79" s="208"/>
      <c r="K79" s="308"/>
      <c r="L79" s="319">
        <v>521356</v>
      </c>
      <c r="M79" s="319">
        <v>176060</v>
      </c>
      <c r="N79" s="208"/>
      <c r="O79" s="208"/>
      <c r="P79" s="208"/>
      <c r="Q79" s="208"/>
      <c r="R79" s="208"/>
      <c r="S79" s="208"/>
      <c r="T79" s="208"/>
      <c r="U79" s="208"/>
      <c r="V79" s="208">
        <v>0</v>
      </c>
      <c r="W79" s="208"/>
      <c r="X79" s="208">
        <v>1</v>
      </c>
      <c r="Y79" s="208">
        <v>3</v>
      </c>
      <c r="Z79" s="208">
        <v>1</v>
      </c>
      <c r="AA79" s="208"/>
      <c r="AB79" s="208"/>
      <c r="AC79" s="208"/>
      <c r="AD79" s="208"/>
      <c r="AE79" s="208">
        <v>5</v>
      </c>
      <c r="AF79" s="208">
        <v>0</v>
      </c>
      <c r="AG79" s="208">
        <v>1</v>
      </c>
      <c r="AH79" s="208">
        <v>3</v>
      </c>
      <c r="AI79" s="208">
        <v>1</v>
      </c>
      <c r="AJ79" s="208">
        <v>0</v>
      </c>
      <c r="AK79" s="208">
        <v>0</v>
      </c>
      <c r="AL79" s="208">
        <v>0</v>
      </c>
      <c r="AM79" s="208">
        <v>0</v>
      </c>
      <c r="AN79" s="310">
        <v>5</v>
      </c>
      <c r="AO79" s="310"/>
      <c r="AP79" s="214">
        <v>0</v>
      </c>
      <c r="AQ79" s="215">
        <v>2.5</v>
      </c>
      <c r="AR79" s="217">
        <v>2.5</v>
      </c>
      <c r="AS79" s="218">
        <v>0</v>
      </c>
      <c r="AT79" s="218">
        <v>0</v>
      </c>
      <c r="AU79" s="218">
        <v>0</v>
      </c>
      <c r="AV79" s="307">
        <v>0</v>
      </c>
      <c r="AW79" s="311" t="s">
        <v>4</v>
      </c>
      <c r="AX79" s="306">
        <v>0</v>
      </c>
      <c r="AY79" s="214">
        <v>0</v>
      </c>
      <c r="AZ79" s="214">
        <v>0</v>
      </c>
      <c r="BA79" s="214">
        <v>0</v>
      </c>
      <c r="BB79" s="307">
        <v>0</v>
      </c>
      <c r="BC79" s="208" t="s">
        <v>1351</v>
      </c>
      <c r="BD79" s="208"/>
      <c r="BE79" s="208"/>
      <c r="BF79" s="208"/>
      <c r="BG79" s="208"/>
    </row>
    <row r="80" spans="1:59" x14ac:dyDescent="0.25">
      <c r="A80" s="208" t="s">
        <v>204</v>
      </c>
      <c r="B80" s="208" t="s">
        <v>1361</v>
      </c>
      <c r="C80" s="208" t="s">
        <v>1366</v>
      </c>
      <c r="D80" s="208" t="s">
        <v>199</v>
      </c>
      <c r="E80" s="208" t="s">
        <v>205</v>
      </c>
      <c r="F80" s="301">
        <v>42899</v>
      </c>
      <c r="G80" s="301">
        <v>43180</v>
      </c>
      <c r="H80" s="301" t="s">
        <v>1166</v>
      </c>
      <c r="I80" s="298" t="s">
        <v>1232</v>
      </c>
      <c r="J80" s="208">
        <v>1</v>
      </c>
      <c r="K80" s="308"/>
      <c r="L80" s="319">
        <v>517792</v>
      </c>
      <c r="M80" s="319">
        <v>174717</v>
      </c>
      <c r="N80" s="208"/>
      <c r="O80" s="208"/>
      <c r="P80" s="208"/>
      <c r="Q80" s="208"/>
      <c r="R80" s="208"/>
      <c r="S80" s="208"/>
      <c r="T80" s="208"/>
      <c r="U80" s="208"/>
      <c r="V80" s="208">
        <v>0</v>
      </c>
      <c r="W80" s="208"/>
      <c r="X80" s="208">
        <v>1</v>
      </c>
      <c r="Y80" s="208"/>
      <c r="Z80" s="208"/>
      <c r="AA80" s="208"/>
      <c r="AB80" s="208"/>
      <c r="AC80" s="208"/>
      <c r="AD80" s="208"/>
      <c r="AE80" s="208">
        <v>1</v>
      </c>
      <c r="AF80" s="208">
        <v>0</v>
      </c>
      <c r="AG80" s="208">
        <v>1</v>
      </c>
      <c r="AH80" s="208">
        <v>0</v>
      </c>
      <c r="AI80" s="208">
        <v>0</v>
      </c>
      <c r="AJ80" s="208">
        <v>0</v>
      </c>
      <c r="AK80" s="208">
        <v>0</v>
      </c>
      <c r="AL80" s="208">
        <v>0</v>
      </c>
      <c r="AM80" s="208">
        <v>0</v>
      </c>
      <c r="AN80" s="310">
        <v>1</v>
      </c>
      <c r="AO80" s="310"/>
      <c r="AP80" s="212">
        <v>1</v>
      </c>
      <c r="AQ80" s="302">
        <v>0</v>
      </c>
      <c r="AR80" s="303">
        <v>0</v>
      </c>
      <c r="AS80" s="302">
        <v>0</v>
      </c>
      <c r="AT80" s="302">
        <v>0</v>
      </c>
      <c r="AU80" s="302">
        <v>0</v>
      </c>
      <c r="AV80" s="304">
        <v>0</v>
      </c>
      <c r="AW80" s="311">
        <v>0</v>
      </c>
      <c r="AX80" s="306">
        <v>0</v>
      </c>
      <c r="AY80" s="214">
        <v>0</v>
      </c>
      <c r="AZ80" s="214">
        <v>0</v>
      </c>
      <c r="BA80" s="214">
        <v>0</v>
      </c>
      <c r="BB80" s="307">
        <v>0</v>
      </c>
      <c r="BC80" s="208" t="s">
        <v>1316</v>
      </c>
      <c r="BD80" s="208"/>
      <c r="BE80" s="208"/>
      <c r="BF80" s="208" t="s">
        <v>1294</v>
      </c>
      <c r="BG80" s="208"/>
    </row>
    <row r="81" spans="1:59" x14ac:dyDescent="0.25">
      <c r="A81" s="208" t="s">
        <v>206</v>
      </c>
      <c r="B81" s="208" t="s">
        <v>1361</v>
      </c>
      <c r="C81" s="208"/>
      <c r="D81" s="208" t="s">
        <v>207</v>
      </c>
      <c r="E81" s="208" t="s">
        <v>208</v>
      </c>
      <c r="F81" s="301">
        <v>42401</v>
      </c>
      <c r="G81" s="309"/>
      <c r="H81" s="301" t="s">
        <v>1167</v>
      </c>
      <c r="I81" s="298" t="s">
        <v>1232</v>
      </c>
      <c r="J81" s="208"/>
      <c r="K81" s="308"/>
      <c r="L81" s="319">
        <v>519109</v>
      </c>
      <c r="M81" s="319">
        <v>176524</v>
      </c>
      <c r="N81" s="208"/>
      <c r="O81" s="208">
        <v>2</v>
      </c>
      <c r="P81" s="208"/>
      <c r="Q81" s="208"/>
      <c r="R81" s="208"/>
      <c r="S81" s="208"/>
      <c r="T81" s="208"/>
      <c r="U81" s="208"/>
      <c r="V81" s="208">
        <v>2</v>
      </c>
      <c r="W81" s="208"/>
      <c r="X81" s="208">
        <v>1</v>
      </c>
      <c r="Y81" s="208">
        <v>2</v>
      </c>
      <c r="Z81" s="208">
        <v>1</v>
      </c>
      <c r="AA81" s="208"/>
      <c r="AB81" s="208"/>
      <c r="AC81" s="208"/>
      <c r="AD81" s="208"/>
      <c r="AE81" s="208">
        <v>4</v>
      </c>
      <c r="AF81" s="208">
        <v>0</v>
      </c>
      <c r="AG81" s="208">
        <v>-1</v>
      </c>
      <c r="AH81" s="208">
        <v>2</v>
      </c>
      <c r="AI81" s="208">
        <v>1</v>
      </c>
      <c r="AJ81" s="208">
        <v>0</v>
      </c>
      <c r="AK81" s="208">
        <v>0</v>
      </c>
      <c r="AL81" s="208">
        <v>0</v>
      </c>
      <c r="AM81" s="208">
        <v>0</v>
      </c>
      <c r="AN81" s="310">
        <v>2</v>
      </c>
      <c r="AO81" s="310"/>
      <c r="AP81" s="214">
        <v>0</v>
      </c>
      <c r="AQ81" s="215">
        <v>2</v>
      </c>
      <c r="AR81" s="306">
        <v>0</v>
      </c>
      <c r="AS81" s="218">
        <v>0</v>
      </c>
      <c r="AT81" s="218">
        <v>0</v>
      </c>
      <c r="AU81" s="218">
        <v>0</v>
      </c>
      <c r="AV81" s="307">
        <v>0</v>
      </c>
      <c r="AW81" s="311">
        <v>0</v>
      </c>
      <c r="AX81" s="306">
        <v>0</v>
      </c>
      <c r="AY81" s="214">
        <v>0</v>
      </c>
      <c r="AZ81" s="214">
        <v>0</v>
      </c>
      <c r="BA81" s="214">
        <v>0</v>
      </c>
      <c r="BB81" s="307">
        <v>0</v>
      </c>
      <c r="BC81" s="208" t="s">
        <v>1313</v>
      </c>
      <c r="BD81" s="208"/>
      <c r="BE81" s="208"/>
      <c r="BF81" s="208"/>
      <c r="BG81" s="208"/>
    </row>
    <row r="82" spans="1:59" x14ac:dyDescent="0.25">
      <c r="A82" s="208" t="s">
        <v>209</v>
      </c>
      <c r="B82" s="208" t="s">
        <v>1365</v>
      </c>
      <c r="C82" s="208"/>
      <c r="D82" s="208" t="s">
        <v>210</v>
      </c>
      <c r="E82" s="208" t="s">
        <v>211</v>
      </c>
      <c r="F82" s="301">
        <v>42339</v>
      </c>
      <c r="G82" s="301">
        <v>42951</v>
      </c>
      <c r="H82" s="301" t="s">
        <v>1166</v>
      </c>
      <c r="I82" s="298" t="s">
        <v>1432</v>
      </c>
      <c r="J82" s="208"/>
      <c r="K82" s="308"/>
      <c r="L82" s="319">
        <v>512288</v>
      </c>
      <c r="M82" s="319">
        <v>173490</v>
      </c>
      <c r="N82" s="208"/>
      <c r="O82" s="208"/>
      <c r="P82" s="208"/>
      <c r="Q82" s="208"/>
      <c r="R82" s="208"/>
      <c r="S82" s="208"/>
      <c r="T82" s="208"/>
      <c r="U82" s="208"/>
      <c r="V82" s="208">
        <v>0</v>
      </c>
      <c r="W82" s="208"/>
      <c r="X82" s="208">
        <v>3</v>
      </c>
      <c r="Y82" s="208">
        <v>17</v>
      </c>
      <c r="Z82" s="208">
        <v>4</v>
      </c>
      <c r="AA82" s="208"/>
      <c r="AB82" s="208"/>
      <c r="AC82" s="208"/>
      <c r="AD82" s="208"/>
      <c r="AE82" s="208">
        <v>24</v>
      </c>
      <c r="AF82" s="208">
        <v>0</v>
      </c>
      <c r="AG82" s="208">
        <v>3</v>
      </c>
      <c r="AH82" s="208">
        <v>17</v>
      </c>
      <c r="AI82" s="208">
        <v>4</v>
      </c>
      <c r="AJ82" s="208">
        <v>0</v>
      </c>
      <c r="AK82" s="208">
        <v>0</v>
      </c>
      <c r="AL82" s="208">
        <v>0</v>
      </c>
      <c r="AM82" s="208">
        <v>0</v>
      </c>
      <c r="AN82" s="310">
        <v>24</v>
      </c>
      <c r="AO82" s="310" t="s">
        <v>4</v>
      </c>
      <c r="AP82" s="212">
        <v>24</v>
      </c>
      <c r="AQ82" s="302">
        <v>0</v>
      </c>
      <c r="AR82" s="303">
        <v>0</v>
      </c>
      <c r="AS82" s="302">
        <v>0</v>
      </c>
      <c r="AT82" s="302">
        <v>0</v>
      </c>
      <c r="AU82" s="302">
        <v>0</v>
      </c>
      <c r="AV82" s="304">
        <v>0</v>
      </c>
      <c r="AW82" s="311">
        <v>0</v>
      </c>
      <c r="AX82" s="306">
        <v>0</v>
      </c>
      <c r="AY82" s="214">
        <v>0</v>
      </c>
      <c r="AZ82" s="214">
        <v>0</v>
      </c>
      <c r="BA82" s="214">
        <v>0</v>
      </c>
      <c r="BB82" s="307">
        <v>0</v>
      </c>
      <c r="BC82" s="208" t="s">
        <v>1312</v>
      </c>
      <c r="BD82" s="208"/>
      <c r="BE82" s="208"/>
      <c r="BF82" s="208"/>
      <c r="BG82" s="208"/>
    </row>
    <row r="83" spans="1:59" x14ac:dyDescent="0.25">
      <c r="A83" s="208" t="s">
        <v>212</v>
      </c>
      <c r="B83" s="208" t="s">
        <v>1362</v>
      </c>
      <c r="C83" s="208"/>
      <c r="D83" s="208" t="s">
        <v>213</v>
      </c>
      <c r="E83" s="208" t="s">
        <v>214</v>
      </c>
      <c r="F83" s="301"/>
      <c r="G83" s="309">
        <v>43312</v>
      </c>
      <c r="H83" s="301" t="s">
        <v>1167</v>
      </c>
      <c r="I83" s="298" t="s">
        <v>1232</v>
      </c>
      <c r="J83" s="208"/>
      <c r="K83" s="308"/>
      <c r="L83" s="319">
        <v>518693</v>
      </c>
      <c r="M83" s="319">
        <v>174117</v>
      </c>
      <c r="N83" s="208"/>
      <c r="O83" s="208">
        <v>1</v>
      </c>
      <c r="P83" s="208">
        <v>1</v>
      </c>
      <c r="Q83" s="208"/>
      <c r="R83" s="208"/>
      <c r="S83" s="208"/>
      <c r="T83" s="208"/>
      <c r="U83" s="208"/>
      <c r="V83" s="208">
        <v>2</v>
      </c>
      <c r="W83" s="208"/>
      <c r="X83" s="208"/>
      <c r="Y83" s="208"/>
      <c r="Z83" s="208"/>
      <c r="AA83" s="208">
        <v>1</v>
      </c>
      <c r="AB83" s="208"/>
      <c r="AC83" s="208"/>
      <c r="AD83" s="208"/>
      <c r="AE83" s="208">
        <v>1</v>
      </c>
      <c r="AF83" s="208">
        <v>0</v>
      </c>
      <c r="AG83" s="208">
        <v>-1</v>
      </c>
      <c r="AH83" s="208">
        <v>-1</v>
      </c>
      <c r="AI83" s="208">
        <v>0</v>
      </c>
      <c r="AJ83" s="208">
        <v>1</v>
      </c>
      <c r="AK83" s="208">
        <v>0</v>
      </c>
      <c r="AL83" s="208">
        <v>0</v>
      </c>
      <c r="AM83" s="208">
        <v>0</v>
      </c>
      <c r="AN83" s="310">
        <v>-1</v>
      </c>
      <c r="AO83" s="310"/>
      <c r="AP83" s="214">
        <v>0</v>
      </c>
      <c r="AQ83" s="215">
        <v>-1</v>
      </c>
      <c r="AR83" s="306">
        <v>0</v>
      </c>
      <c r="AS83" s="218">
        <v>0</v>
      </c>
      <c r="AT83" s="218">
        <v>0</v>
      </c>
      <c r="AU83" s="218">
        <v>0</v>
      </c>
      <c r="AV83" s="307">
        <v>0</v>
      </c>
      <c r="AW83" s="311">
        <v>0</v>
      </c>
      <c r="AX83" s="306">
        <v>0</v>
      </c>
      <c r="AY83" s="214">
        <v>0</v>
      </c>
      <c r="AZ83" s="214">
        <v>0</v>
      </c>
      <c r="BA83" s="214">
        <v>0</v>
      </c>
      <c r="BB83" s="307">
        <v>0</v>
      </c>
      <c r="BC83" s="208" t="s">
        <v>1316</v>
      </c>
      <c r="BD83" s="208"/>
      <c r="BE83" s="208"/>
      <c r="BF83" s="208"/>
      <c r="BG83" s="208"/>
    </row>
    <row r="84" spans="1:59" x14ac:dyDescent="0.25">
      <c r="A84" s="208" t="s">
        <v>215</v>
      </c>
      <c r="B84" s="208" t="s">
        <v>1365</v>
      </c>
      <c r="C84" s="208"/>
      <c r="D84" s="208" t="s">
        <v>216</v>
      </c>
      <c r="E84" s="208" t="s">
        <v>217</v>
      </c>
      <c r="F84" s="301">
        <v>42461</v>
      </c>
      <c r="G84" s="309">
        <v>42978</v>
      </c>
      <c r="H84" s="301" t="s">
        <v>1166</v>
      </c>
      <c r="I84" s="298" t="s">
        <v>1232</v>
      </c>
      <c r="J84" s="208"/>
      <c r="K84" s="308"/>
      <c r="L84" s="319">
        <v>518921</v>
      </c>
      <c r="M84" s="319">
        <v>176949</v>
      </c>
      <c r="N84" s="208"/>
      <c r="O84" s="208"/>
      <c r="P84" s="208"/>
      <c r="Q84" s="208">
        <v>2</v>
      </c>
      <c r="R84" s="208"/>
      <c r="S84" s="208"/>
      <c r="T84" s="208"/>
      <c r="U84" s="208"/>
      <c r="V84" s="208">
        <v>2</v>
      </c>
      <c r="W84" s="208"/>
      <c r="X84" s="208"/>
      <c r="Y84" s="208"/>
      <c r="Z84" s="208"/>
      <c r="AA84" s="208">
        <v>2</v>
      </c>
      <c r="AB84" s="208"/>
      <c r="AC84" s="208"/>
      <c r="AD84" s="208"/>
      <c r="AE84" s="208">
        <v>2</v>
      </c>
      <c r="AF84" s="208">
        <v>0</v>
      </c>
      <c r="AG84" s="208">
        <v>0</v>
      </c>
      <c r="AH84" s="208">
        <v>0</v>
      </c>
      <c r="AI84" s="208">
        <v>-2</v>
      </c>
      <c r="AJ84" s="208">
        <v>2</v>
      </c>
      <c r="AK84" s="208">
        <v>0</v>
      </c>
      <c r="AL84" s="208">
        <v>0</v>
      </c>
      <c r="AM84" s="208">
        <v>0</v>
      </c>
      <c r="AN84" s="310">
        <v>0</v>
      </c>
      <c r="AO84" s="310"/>
      <c r="AP84" s="212">
        <v>0</v>
      </c>
      <c r="AQ84" s="302">
        <v>0</v>
      </c>
      <c r="AR84" s="303">
        <v>0</v>
      </c>
      <c r="AS84" s="302">
        <v>0</v>
      </c>
      <c r="AT84" s="302">
        <v>0</v>
      </c>
      <c r="AU84" s="302">
        <v>0</v>
      </c>
      <c r="AV84" s="304">
        <v>0</v>
      </c>
      <c r="AW84" s="311">
        <v>0</v>
      </c>
      <c r="AX84" s="306">
        <v>0</v>
      </c>
      <c r="AY84" s="214">
        <v>0</v>
      </c>
      <c r="AZ84" s="214">
        <v>0</v>
      </c>
      <c r="BA84" s="214">
        <v>0</v>
      </c>
      <c r="BB84" s="307">
        <v>0</v>
      </c>
      <c r="BC84" s="208" t="s">
        <v>1313</v>
      </c>
      <c r="BD84" s="208"/>
      <c r="BE84" s="208"/>
      <c r="BF84" s="208"/>
      <c r="BG84" s="208"/>
    </row>
    <row r="85" spans="1:59" x14ac:dyDescent="0.25">
      <c r="A85" s="208" t="s">
        <v>218</v>
      </c>
      <c r="B85" s="208" t="s">
        <v>1365</v>
      </c>
      <c r="C85" s="208"/>
      <c r="D85" s="208" t="s">
        <v>219</v>
      </c>
      <c r="E85" s="208" t="s">
        <v>220</v>
      </c>
      <c r="F85" s="301">
        <v>42383</v>
      </c>
      <c r="G85" s="309">
        <v>42909</v>
      </c>
      <c r="H85" s="301" t="s">
        <v>1166</v>
      </c>
      <c r="I85" s="298" t="s">
        <v>1232</v>
      </c>
      <c r="J85" s="208"/>
      <c r="K85" s="308"/>
      <c r="L85" s="319">
        <v>514203</v>
      </c>
      <c r="M85" s="319">
        <v>169867</v>
      </c>
      <c r="N85" s="208"/>
      <c r="O85" s="208"/>
      <c r="P85" s="208"/>
      <c r="Q85" s="208"/>
      <c r="R85" s="208"/>
      <c r="S85" s="208"/>
      <c r="T85" s="208"/>
      <c r="U85" s="208"/>
      <c r="V85" s="208">
        <v>0</v>
      </c>
      <c r="W85" s="208"/>
      <c r="X85" s="208"/>
      <c r="Y85" s="208"/>
      <c r="Z85" s="208"/>
      <c r="AA85" s="208">
        <v>1</v>
      </c>
      <c r="AB85" s="208"/>
      <c r="AC85" s="208"/>
      <c r="AD85" s="208"/>
      <c r="AE85" s="208">
        <v>1</v>
      </c>
      <c r="AF85" s="208">
        <v>0</v>
      </c>
      <c r="AG85" s="208">
        <v>0</v>
      </c>
      <c r="AH85" s="208">
        <v>0</v>
      </c>
      <c r="AI85" s="208">
        <v>0</v>
      </c>
      <c r="AJ85" s="208">
        <v>1</v>
      </c>
      <c r="AK85" s="208">
        <v>0</v>
      </c>
      <c r="AL85" s="208">
        <v>0</v>
      </c>
      <c r="AM85" s="208">
        <v>0</v>
      </c>
      <c r="AN85" s="310">
        <v>1</v>
      </c>
      <c r="AO85" s="310"/>
      <c r="AP85" s="212">
        <v>1</v>
      </c>
      <c r="AQ85" s="302">
        <v>0</v>
      </c>
      <c r="AR85" s="303">
        <v>0</v>
      </c>
      <c r="AS85" s="302">
        <v>0</v>
      </c>
      <c r="AT85" s="302">
        <v>0</v>
      </c>
      <c r="AU85" s="302">
        <v>0</v>
      </c>
      <c r="AV85" s="304">
        <v>0</v>
      </c>
      <c r="AW85" s="311">
        <v>0</v>
      </c>
      <c r="AX85" s="306">
        <v>0</v>
      </c>
      <c r="AY85" s="214">
        <v>0</v>
      </c>
      <c r="AZ85" s="214">
        <v>0</v>
      </c>
      <c r="BA85" s="214">
        <v>0</v>
      </c>
      <c r="BB85" s="307">
        <v>0</v>
      </c>
      <c r="BC85" s="208" t="s">
        <v>1310</v>
      </c>
      <c r="BD85" s="208"/>
      <c r="BE85" s="208"/>
      <c r="BF85" s="208"/>
      <c r="BG85" s="208"/>
    </row>
    <row r="86" spans="1:59" x14ac:dyDescent="0.25">
      <c r="A86" s="208" t="s">
        <v>221</v>
      </c>
      <c r="B86" s="208" t="s">
        <v>1365</v>
      </c>
      <c r="C86" s="208"/>
      <c r="D86" s="208" t="s">
        <v>222</v>
      </c>
      <c r="E86" s="208" t="s">
        <v>223</v>
      </c>
      <c r="F86" s="301">
        <v>42736</v>
      </c>
      <c r="G86" s="301">
        <v>43343</v>
      </c>
      <c r="H86" s="301" t="s">
        <v>1167</v>
      </c>
      <c r="I86" s="298" t="s">
        <v>1232</v>
      </c>
      <c r="J86" s="208"/>
      <c r="K86" s="308"/>
      <c r="L86" s="319">
        <v>514662</v>
      </c>
      <c r="M86" s="319">
        <v>171639</v>
      </c>
      <c r="N86" s="208"/>
      <c r="O86" s="208"/>
      <c r="P86" s="208"/>
      <c r="Q86" s="208">
        <v>1</v>
      </c>
      <c r="R86" s="208"/>
      <c r="S86" s="208"/>
      <c r="T86" s="208"/>
      <c r="U86" s="208"/>
      <c r="V86" s="208">
        <v>1</v>
      </c>
      <c r="W86" s="208"/>
      <c r="X86" s="208"/>
      <c r="Y86" s="208"/>
      <c r="Z86" s="208"/>
      <c r="AA86" s="208">
        <v>1</v>
      </c>
      <c r="AB86" s="208"/>
      <c r="AC86" s="208"/>
      <c r="AD86" s="208"/>
      <c r="AE86" s="208">
        <v>1</v>
      </c>
      <c r="AF86" s="208">
        <v>0</v>
      </c>
      <c r="AG86" s="208">
        <v>0</v>
      </c>
      <c r="AH86" s="208">
        <v>0</v>
      </c>
      <c r="AI86" s="208">
        <v>-1</v>
      </c>
      <c r="AJ86" s="208">
        <v>1</v>
      </c>
      <c r="AK86" s="208">
        <v>0</v>
      </c>
      <c r="AL86" s="208">
        <v>0</v>
      </c>
      <c r="AM86" s="208">
        <v>0</v>
      </c>
      <c r="AN86" s="310">
        <v>0</v>
      </c>
      <c r="AO86" s="310"/>
      <c r="AP86" s="214">
        <v>0</v>
      </c>
      <c r="AQ86" s="215">
        <v>0</v>
      </c>
      <c r="AR86" s="306">
        <v>0</v>
      </c>
      <c r="AS86" s="218">
        <v>0</v>
      </c>
      <c r="AT86" s="218">
        <v>0</v>
      </c>
      <c r="AU86" s="218">
        <v>0</v>
      </c>
      <c r="AV86" s="307">
        <v>0</v>
      </c>
      <c r="AW86" s="311">
        <v>0</v>
      </c>
      <c r="AX86" s="306">
        <v>0</v>
      </c>
      <c r="AY86" s="214">
        <v>0</v>
      </c>
      <c r="AZ86" s="214">
        <v>0</v>
      </c>
      <c r="BA86" s="214">
        <v>0</v>
      </c>
      <c r="BB86" s="307">
        <v>0</v>
      </c>
      <c r="BC86" s="208" t="s">
        <v>1349</v>
      </c>
      <c r="BD86" s="208"/>
      <c r="BE86" s="208"/>
      <c r="BF86" s="208"/>
      <c r="BG86" s="208"/>
    </row>
    <row r="87" spans="1:59" x14ac:dyDescent="0.25">
      <c r="A87" s="208" t="s">
        <v>224</v>
      </c>
      <c r="B87" s="208" t="s">
        <v>1361</v>
      </c>
      <c r="C87" s="208" t="s">
        <v>1366</v>
      </c>
      <c r="D87" s="208" t="s">
        <v>225</v>
      </c>
      <c r="E87" s="208" t="s">
        <v>226</v>
      </c>
      <c r="F87" s="301">
        <v>42916</v>
      </c>
      <c r="G87" s="309"/>
      <c r="H87" s="301" t="s">
        <v>1167</v>
      </c>
      <c r="I87" s="298" t="s">
        <v>1232</v>
      </c>
      <c r="J87" s="208">
        <v>6</v>
      </c>
      <c r="K87" s="308"/>
      <c r="L87" s="319">
        <v>515206</v>
      </c>
      <c r="M87" s="319">
        <v>173341</v>
      </c>
      <c r="N87" s="208"/>
      <c r="O87" s="208"/>
      <c r="P87" s="208"/>
      <c r="Q87" s="208"/>
      <c r="R87" s="208"/>
      <c r="S87" s="208"/>
      <c r="T87" s="208"/>
      <c r="U87" s="208"/>
      <c r="V87" s="208">
        <v>0</v>
      </c>
      <c r="W87" s="208"/>
      <c r="X87" s="208"/>
      <c r="Y87" s="208"/>
      <c r="Z87" s="208"/>
      <c r="AA87" s="208"/>
      <c r="AB87" s="208"/>
      <c r="AC87" s="208"/>
      <c r="AD87" s="208"/>
      <c r="AE87" s="208">
        <v>0</v>
      </c>
      <c r="AF87" s="208">
        <v>0</v>
      </c>
      <c r="AG87" s="208">
        <v>0</v>
      </c>
      <c r="AH87" s="208">
        <v>0</v>
      </c>
      <c r="AI87" s="208">
        <v>0</v>
      </c>
      <c r="AJ87" s="208">
        <v>0</v>
      </c>
      <c r="AK87" s="208">
        <v>0</v>
      </c>
      <c r="AL87" s="208">
        <v>0</v>
      </c>
      <c r="AM87" s="208">
        <v>0</v>
      </c>
      <c r="AN87" s="310">
        <v>6</v>
      </c>
      <c r="AO87" s="310"/>
      <c r="AP87" s="214">
        <v>0</v>
      </c>
      <c r="AQ87" s="215">
        <v>6</v>
      </c>
      <c r="AR87" s="306">
        <v>0</v>
      </c>
      <c r="AS87" s="218">
        <v>0</v>
      </c>
      <c r="AT87" s="218">
        <v>0</v>
      </c>
      <c r="AU87" s="218">
        <v>0</v>
      </c>
      <c r="AV87" s="307">
        <v>0</v>
      </c>
      <c r="AW87" s="311">
        <v>0</v>
      </c>
      <c r="AX87" s="306">
        <v>0</v>
      </c>
      <c r="AY87" s="214">
        <v>0</v>
      </c>
      <c r="AZ87" s="214">
        <v>0</v>
      </c>
      <c r="BA87" s="214">
        <v>0</v>
      </c>
      <c r="BB87" s="307">
        <v>0</v>
      </c>
      <c r="BC87" s="208" t="s">
        <v>1317</v>
      </c>
      <c r="BD87" s="208"/>
      <c r="BE87" s="208"/>
      <c r="BF87" s="208"/>
      <c r="BG87" s="208"/>
    </row>
    <row r="88" spans="1:59" x14ac:dyDescent="0.25">
      <c r="A88" s="208" t="s">
        <v>227</v>
      </c>
      <c r="B88" s="208" t="s">
        <v>1361</v>
      </c>
      <c r="C88" s="208"/>
      <c r="D88" s="208" t="s">
        <v>228</v>
      </c>
      <c r="E88" s="208" t="s">
        <v>229</v>
      </c>
      <c r="F88" s="301">
        <v>43194</v>
      </c>
      <c r="G88" s="309"/>
      <c r="H88" s="309" t="s">
        <v>1168</v>
      </c>
      <c r="I88" s="298" t="s">
        <v>1232</v>
      </c>
      <c r="J88" s="208"/>
      <c r="K88" s="308"/>
      <c r="L88" s="319">
        <v>515537</v>
      </c>
      <c r="M88" s="319">
        <v>170973</v>
      </c>
      <c r="N88" s="208"/>
      <c r="O88" s="208">
        <v>1</v>
      </c>
      <c r="P88" s="208"/>
      <c r="Q88" s="208"/>
      <c r="R88" s="208"/>
      <c r="S88" s="208"/>
      <c r="T88" s="208"/>
      <c r="U88" s="208"/>
      <c r="V88" s="208">
        <v>1</v>
      </c>
      <c r="W88" s="208"/>
      <c r="X88" s="208">
        <v>2</v>
      </c>
      <c r="Y88" s="208">
        <v>4</v>
      </c>
      <c r="Z88" s="208"/>
      <c r="AA88" s="208"/>
      <c r="AB88" s="208"/>
      <c r="AC88" s="208"/>
      <c r="AD88" s="208"/>
      <c r="AE88" s="208">
        <v>6</v>
      </c>
      <c r="AF88" s="208">
        <v>0</v>
      </c>
      <c r="AG88" s="208">
        <v>1</v>
      </c>
      <c r="AH88" s="208">
        <v>4</v>
      </c>
      <c r="AI88" s="208">
        <v>0</v>
      </c>
      <c r="AJ88" s="208">
        <v>0</v>
      </c>
      <c r="AK88" s="208">
        <v>0</v>
      </c>
      <c r="AL88" s="208">
        <v>0</v>
      </c>
      <c r="AM88" s="208">
        <v>0</v>
      </c>
      <c r="AN88" s="310">
        <v>5</v>
      </c>
      <c r="AO88" s="310"/>
      <c r="AP88" s="213">
        <v>0</v>
      </c>
      <c r="AQ88" s="215">
        <v>2.5</v>
      </c>
      <c r="AR88" s="217">
        <v>2.5</v>
      </c>
      <c r="AS88" s="302">
        <v>0</v>
      </c>
      <c r="AT88" s="302">
        <v>0</v>
      </c>
      <c r="AU88" s="302">
        <v>0</v>
      </c>
      <c r="AV88" s="304">
        <v>0</v>
      </c>
      <c r="AW88" s="311" t="s">
        <v>4</v>
      </c>
      <c r="AX88" s="306">
        <v>0</v>
      </c>
      <c r="AY88" s="214">
        <v>0</v>
      </c>
      <c r="AZ88" s="214">
        <v>0</v>
      </c>
      <c r="BA88" s="214">
        <v>0</v>
      </c>
      <c r="BB88" s="307">
        <v>0</v>
      </c>
      <c r="BC88" s="208" t="s">
        <v>1296</v>
      </c>
      <c r="BD88" s="208"/>
      <c r="BE88" s="208"/>
      <c r="BF88" s="208" t="s">
        <v>1296</v>
      </c>
      <c r="BG88" s="208"/>
    </row>
    <row r="89" spans="1:59" x14ac:dyDescent="0.25">
      <c r="A89" s="208" t="s">
        <v>230</v>
      </c>
      <c r="B89" s="208" t="s">
        <v>1361</v>
      </c>
      <c r="C89" s="208" t="s">
        <v>1366</v>
      </c>
      <c r="D89" s="208" t="s">
        <v>231</v>
      </c>
      <c r="E89" s="208" t="s">
        <v>232</v>
      </c>
      <c r="F89" s="301">
        <v>42430</v>
      </c>
      <c r="G89" s="309">
        <v>43405</v>
      </c>
      <c r="H89" s="301" t="s">
        <v>1167</v>
      </c>
      <c r="I89" s="298" t="s">
        <v>1232</v>
      </c>
      <c r="J89" s="208">
        <v>7</v>
      </c>
      <c r="K89" s="308"/>
      <c r="L89" s="319">
        <v>521980</v>
      </c>
      <c r="M89" s="319">
        <v>176064</v>
      </c>
      <c r="N89" s="208"/>
      <c r="O89" s="208"/>
      <c r="P89" s="208"/>
      <c r="Q89" s="208"/>
      <c r="R89" s="208"/>
      <c r="S89" s="208"/>
      <c r="T89" s="208"/>
      <c r="U89" s="208"/>
      <c r="V89" s="208">
        <v>0</v>
      </c>
      <c r="W89" s="208"/>
      <c r="X89" s="208"/>
      <c r="Y89" s="208"/>
      <c r="Z89" s="208"/>
      <c r="AA89" s="208"/>
      <c r="AB89" s="208"/>
      <c r="AC89" s="208"/>
      <c r="AD89" s="208"/>
      <c r="AE89" s="208">
        <v>0</v>
      </c>
      <c r="AF89" s="208">
        <v>0</v>
      </c>
      <c r="AG89" s="208">
        <v>0</v>
      </c>
      <c r="AH89" s="208">
        <v>0</v>
      </c>
      <c r="AI89" s="208">
        <v>0</v>
      </c>
      <c r="AJ89" s="208">
        <v>0</v>
      </c>
      <c r="AK89" s="208">
        <v>0</v>
      </c>
      <c r="AL89" s="208">
        <v>0</v>
      </c>
      <c r="AM89" s="208">
        <v>0</v>
      </c>
      <c r="AN89" s="310">
        <v>7</v>
      </c>
      <c r="AO89" s="310"/>
      <c r="AP89" s="214">
        <v>0</v>
      </c>
      <c r="AQ89" s="215">
        <v>7</v>
      </c>
      <c r="AR89" s="306">
        <v>0</v>
      </c>
      <c r="AS89" s="218">
        <v>0</v>
      </c>
      <c r="AT89" s="218">
        <v>0</v>
      </c>
      <c r="AU89" s="218">
        <v>0</v>
      </c>
      <c r="AV89" s="307">
        <v>0</v>
      </c>
      <c r="AW89" s="311">
        <v>0</v>
      </c>
      <c r="AX89" s="306">
        <v>0</v>
      </c>
      <c r="AY89" s="214">
        <v>0</v>
      </c>
      <c r="AZ89" s="214">
        <v>0</v>
      </c>
      <c r="BA89" s="214">
        <v>0</v>
      </c>
      <c r="BB89" s="307">
        <v>0</v>
      </c>
      <c r="BC89" s="208" t="s">
        <v>1351</v>
      </c>
      <c r="BD89" s="208"/>
      <c r="BE89" s="208"/>
      <c r="BF89" s="208"/>
      <c r="BG89" s="208"/>
    </row>
    <row r="90" spans="1:59" x14ac:dyDescent="0.25">
      <c r="A90" s="208" t="s">
        <v>233</v>
      </c>
      <c r="B90" s="208" t="s">
        <v>1361</v>
      </c>
      <c r="C90" s="208"/>
      <c r="D90" s="208" t="s">
        <v>234</v>
      </c>
      <c r="E90" s="208" t="s">
        <v>235</v>
      </c>
      <c r="F90" s="301">
        <v>42767</v>
      </c>
      <c r="G90" s="309">
        <v>43041</v>
      </c>
      <c r="H90" s="301" t="s">
        <v>1166</v>
      </c>
      <c r="I90" s="298" t="s">
        <v>1232</v>
      </c>
      <c r="J90" s="208"/>
      <c r="K90" s="308"/>
      <c r="L90" s="319">
        <v>522453</v>
      </c>
      <c r="M90" s="319">
        <v>177859</v>
      </c>
      <c r="N90" s="208"/>
      <c r="O90" s="208">
        <v>0</v>
      </c>
      <c r="P90" s="208"/>
      <c r="Q90" s="208"/>
      <c r="R90" s="208"/>
      <c r="S90" s="208"/>
      <c r="T90" s="208"/>
      <c r="U90" s="208"/>
      <c r="V90" s="208">
        <v>0</v>
      </c>
      <c r="W90" s="208"/>
      <c r="X90" s="208"/>
      <c r="Y90" s="208">
        <v>3</v>
      </c>
      <c r="Z90" s="208"/>
      <c r="AA90" s="208"/>
      <c r="AB90" s="208"/>
      <c r="AC90" s="208"/>
      <c r="AD90" s="208"/>
      <c r="AE90" s="208">
        <v>3</v>
      </c>
      <c r="AF90" s="208">
        <v>0</v>
      </c>
      <c r="AG90" s="208">
        <v>0</v>
      </c>
      <c r="AH90" s="208">
        <v>3</v>
      </c>
      <c r="AI90" s="208">
        <v>0</v>
      </c>
      <c r="AJ90" s="208">
        <v>0</v>
      </c>
      <c r="AK90" s="208">
        <v>0</v>
      </c>
      <c r="AL90" s="208">
        <v>0</v>
      </c>
      <c r="AM90" s="208">
        <v>0</v>
      </c>
      <c r="AN90" s="310">
        <v>3</v>
      </c>
      <c r="AO90" s="310"/>
      <c r="AP90" s="212">
        <v>3</v>
      </c>
      <c r="AQ90" s="302">
        <v>0</v>
      </c>
      <c r="AR90" s="303">
        <v>0</v>
      </c>
      <c r="AS90" s="302">
        <v>0</v>
      </c>
      <c r="AT90" s="302">
        <v>0</v>
      </c>
      <c r="AU90" s="302">
        <v>0</v>
      </c>
      <c r="AV90" s="304">
        <v>0</v>
      </c>
      <c r="AW90" s="311">
        <v>0</v>
      </c>
      <c r="AX90" s="306">
        <v>0</v>
      </c>
      <c r="AY90" s="214">
        <v>0</v>
      </c>
      <c r="AZ90" s="214">
        <v>0</v>
      </c>
      <c r="BA90" s="214">
        <v>0</v>
      </c>
      <c r="BB90" s="307">
        <v>0</v>
      </c>
      <c r="BC90" s="208" t="s">
        <v>1306</v>
      </c>
      <c r="BD90" s="208"/>
      <c r="BE90" s="208"/>
      <c r="BF90" s="208"/>
      <c r="BG90" s="208"/>
    </row>
    <row r="91" spans="1:59" x14ac:dyDescent="0.25">
      <c r="A91" s="208" t="s">
        <v>236</v>
      </c>
      <c r="B91" s="208" t="s">
        <v>1364</v>
      </c>
      <c r="C91" s="208"/>
      <c r="D91" s="208" t="s">
        <v>237</v>
      </c>
      <c r="E91" s="208" t="s">
        <v>238</v>
      </c>
      <c r="F91" s="301">
        <v>42684</v>
      </c>
      <c r="G91" s="309">
        <v>43009</v>
      </c>
      <c r="H91" s="301" t="s">
        <v>1166</v>
      </c>
      <c r="I91" s="298" t="s">
        <v>1232</v>
      </c>
      <c r="J91" s="208"/>
      <c r="K91" s="308"/>
      <c r="L91" s="319">
        <v>513624</v>
      </c>
      <c r="M91" s="319">
        <v>173910</v>
      </c>
      <c r="N91" s="208"/>
      <c r="O91" s="208"/>
      <c r="P91" s="208"/>
      <c r="Q91" s="208"/>
      <c r="R91" s="208"/>
      <c r="S91" s="208"/>
      <c r="T91" s="208"/>
      <c r="U91" s="208"/>
      <c r="V91" s="208">
        <v>0</v>
      </c>
      <c r="W91" s="208"/>
      <c r="X91" s="208"/>
      <c r="Y91" s="208"/>
      <c r="Z91" s="208">
        <v>1</v>
      </c>
      <c r="AA91" s="208"/>
      <c r="AB91" s="208"/>
      <c r="AC91" s="208"/>
      <c r="AD91" s="208"/>
      <c r="AE91" s="208">
        <v>1</v>
      </c>
      <c r="AF91" s="208">
        <v>0</v>
      </c>
      <c r="AG91" s="208">
        <v>0</v>
      </c>
      <c r="AH91" s="208">
        <v>0</v>
      </c>
      <c r="AI91" s="208">
        <v>1</v>
      </c>
      <c r="AJ91" s="208">
        <v>0</v>
      </c>
      <c r="AK91" s="208">
        <v>0</v>
      </c>
      <c r="AL91" s="208">
        <v>0</v>
      </c>
      <c r="AM91" s="208">
        <v>0</v>
      </c>
      <c r="AN91" s="310">
        <v>1</v>
      </c>
      <c r="AO91" s="310"/>
      <c r="AP91" s="212">
        <v>1</v>
      </c>
      <c r="AQ91" s="302">
        <v>0</v>
      </c>
      <c r="AR91" s="303">
        <v>0</v>
      </c>
      <c r="AS91" s="302">
        <v>0</v>
      </c>
      <c r="AT91" s="302">
        <v>0</v>
      </c>
      <c r="AU91" s="302">
        <v>0</v>
      </c>
      <c r="AV91" s="304">
        <v>0</v>
      </c>
      <c r="AW91" s="311">
        <v>0</v>
      </c>
      <c r="AX91" s="306">
        <v>0</v>
      </c>
      <c r="AY91" s="214">
        <v>0</v>
      </c>
      <c r="AZ91" s="214">
        <v>0</v>
      </c>
      <c r="BA91" s="214">
        <v>0</v>
      </c>
      <c r="BB91" s="307">
        <v>0</v>
      </c>
      <c r="BC91" s="208" t="s">
        <v>1299</v>
      </c>
      <c r="BD91" s="208"/>
      <c r="BE91" s="208"/>
      <c r="BF91" s="208"/>
      <c r="BG91" s="208"/>
    </row>
    <row r="92" spans="1:59" x14ac:dyDescent="0.25">
      <c r="A92" s="208" t="s">
        <v>240</v>
      </c>
      <c r="B92" s="208" t="s">
        <v>1362</v>
      </c>
      <c r="C92" s="208"/>
      <c r="D92" s="208" t="s">
        <v>241</v>
      </c>
      <c r="E92" s="208" t="s">
        <v>242</v>
      </c>
      <c r="F92" s="208"/>
      <c r="G92" s="301">
        <v>42826</v>
      </c>
      <c r="H92" s="301" t="s">
        <v>1166</v>
      </c>
      <c r="I92" s="298" t="s">
        <v>1232</v>
      </c>
      <c r="J92" s="208"/>
      <c r="K92" s="308"/>
      <c r="L92" s="319">
        <v>516451</v>
      </c>
      <c r="M92" s="319">
        <v>173765</v>
      </c>
      <c r="N92" s="208"/>
      <c r="O92" s="208"/>
      <c r="P92" s="208">
        <v>3</v>
      </c>
      <c r="Q92" s="208"/>
      <c r="R92" s="208"/>
      <c r="S92" s="208"/>
      <c r="T92" s="208"/>
      <c r="U92" s="208"/>
      <c r="V92" s="208">
        <v>3</v>
      </c>
      <c r="W92" s="208"/>
      <c r="X92" s="208"/>
      <c r="Y92" s="208"/>
      <c r="Z92" s="208"/>
      <c r="AA92" s="208">
        <v>1</v>
      </c>
      <c r="AB92" s="208"/>
      <c r="AC92" s="208"/>
      <c r="AD92" s="208"/>
      <c r="AE92" s="208">
        <v>1</v>
      </c>
      <c r="AF92" s="208">
        <v>0</v>
      </c>
      <c r="AG92" s="208">
        <v>0</v>
      </c>
      <c r="AH92" s="208">
        <v>-3</v>
      </c>
      <c r="AI92" s="208">
        <v>0</v>
      </c>
      <c r="AJ92" s="208">
        <v>1</v>
      </c>
      <c r="AK92" s="208">
        <v>0</v>
      </c>
      <c r="AL92" s="208">
        <v>0</v>
      </c>
      <c r="AM92" s="208">
        <v>0</v>
      </c>
      <c r="AN92" s="310">
        <v>-2</v>
      </c>
      <c r="AO92" s="310"/>
      <c r="AP92" s="212">
        <v>-2</v>
      </c>
      <c r="AQ92" s="302">
        <v>0</v>
      </c>
      <c r="AR92" s="303">
        <v>0</v>
      </c>
      <c r="AS92" s="302">
        <v>0</v>
      </c>
      <c r="AT92" s="302">
        <v>0</v>
      </c>
      <c r="AU92" s="302">
        <v>0</v>
      </c>
      <c r="AV92" s="304">
        <v>0</v>
      </c>
      <c r="AW92" s="311">
        <v>0</v>
      </c>
      <c r="AX92" s="306">
        <v>0</v>
      </c>
      <c r="AY92" s="214">
        <v>0</v>
      </c>
      <c r="AZ92" s="214">
        <v>0</v>
      </c>
      <c r="BA92" s="214">
        <v>0</v>
      </c>
      <c r="BB92" s="307">
        <v>0</v>
      </c>
      <c r="BC92" s="208" t="s">
        <v>1319</v>
      </c>
      <c r="BD92" s="208"/>
      <c r="BE92" s="208"/>
      <c r="BF92" s="208"/>
      <c r="BG92" s="208"/>
    </row>
    <row r="93" spans="1:59" x14ac:dyDescent="0.25">
      <c r="A93" s="208" t="s">
        <v>243</v>
      </c>
      <c r="B93" s="208" t="s">
        <v>1365</v>
      </c>
      <c r="C93" s="208"/>
      <c r="D93" s="208" t="s">
        <v>244</v>
      </c>
      <c r="E93" s="208" t="s">
        <v>245</v>
      </c>
      <c r="F93" s="208"/>
      <c r="G93" s="301">
        <v>43129</v>
      </c>
      <c r="H93" s="301" t="s">
        <v>1166</v>
      </c>
      <c r="I93" s="298" t="s">
        <v>1232</v>
      </c>
      <c r="J93" s="208"/>
      <c r="K93" s="308"/>
      <c r="L93" s="319">
        <v>518789</v>
      </c>
      <c r="M93" s="319">
        <v>176014</v>
      </c>
      <c r="N93" s="208"/>
      <c r="O93" s="208"/>
      <c r="P93" s="208"/>
      <c r="Q93" s="208"/>
      <c r="R93" s="208">
        <v>1</v>
      </c>
      <c r="S93" s="208"/>
      <c r="T93" s="208"/>
      <c r="U93" s="208"/>
      <c r="V93" s="208">
        <v>1</v>
      </c>
      <c r="W93" s="208"/>
      <c r="X93" s="208"/>
      <c r="Y93" s="208"/>
      <c r="Z93" s="208"/>
      <c r="AA93" s="208"/>
      <c r="AB93" s="208"/>
      <c r="AC93" s="208">
        <v>1</v>
      </c>
      <c r="AD93" s="208"/>
      <c r="AE93" s="208">
        <v>1</v>
      </c>
      <c r="AF93" s="208">
        <v>0</v>
      </c>
      <c r="AG93" s="208">
        <v>0</v>
      </c>
      <c r="AH93" s="208">
        <v>0</v>
      </c>
      <c r="AI93" s="208">
        <v>0</v>
      </c>
      <c r="AJ93" s="208">
        <v>-1</v>
      </c>
      <c r="AK93" s="208">
        <v>0</v>
      </c>
      <c r="AL93" s="208">
        <v>1</v>
      </c>
      <c r="AM93" s="208">
        <v>0</v>
      </c>
      <c r="AN93" s="310">
        <v>0</v>
      </c>
      <c r="AO93" s="310"/>
      <c r="AP93" s="212">
        <v>0</v>
      </c>
      <c r="AQ93" s="302">
        <v>0</v>
      </c>
      <c r="AR93" s="303">
        <v>0</v>
      </c>
      <c r="AS93" s="302">
        <v>0</v>
      </c>
      <c r="AT93" s="302">
        <v>0</v>
      </c>
      <c r="AU93" s="302">
        <v>0</v>
      </c>
      <c r="AV93" s="304">
        <v>0</v>
      </c>
      <c r="AW93" s="311">
        <v>0</v>
      </c>
      <c r="AX93" s="306">
        <v>0</v>
      </c>
      <c r="AY93" s="214">
        <v>0</v>
      </c>
      <c r="AZ93" s="214">
        <v>0</v>
      </c>
      <c r="BA93" s="214">
        <v>0</v>
      </c>
      <c r="BB93" s="307">
        <v>0</v>
      </c>
      <c r="BC93" s="208" t="s">
        <v>1315</v>
      </c>
      <c r="BD93" s="208"/>
      <c r="BE93" s="208"/>
      <c r="BF93" s="208"/>
      <c r="BG93" s="208"/>
    </row>
    <row r="94" spans="1:59" x14ac:dyDescent="0.25">
      <c r="A94" s="208" t="s">
        <v>247</v>
      </c>
      <c r="B94" s="208" t="s">
        <v>1365</v>
      </c>
      <c r="C94" s="208"/>
      <c r="D94" s="208" t="s">
        <v>248</v>
      </c>
      <c r="E94" s="208" t="s">
        <v>249</v>
      </c>
      <c r="F94" s="301">
        <v>42384</v>
      </c>
      <c r="G94" s="309">
        <v>43172</v>
      </c>
      <c r="H94" s="301" t="s">
        <v>1166</v>
      </c>
      <c r="I94" s="298" t="s">
        <v>1232</v>
      </c>
      <c r="J94" s="208"/>
      <c r="K94" s="308"/>
      <c r="L94" s="319">
        <v>518495</v>
      </c>
      <c r="M94" s="319">
        <v>173761</v>
      </c>
      <c r="N94" s="208"/>
      <c r="O94" s="208">
        <v>3</v>
      </c>
      <c r="P94" s="208">
        <v>3</v>
      </c>
      <c r="Q94" s="208">
        <v>1</v>
      </c>
      <c r="R94" s="208">
        <v>1</v>
      </c>
      <c r="S94" s="208"/>
      <c r="T94" s="208"/>
      <c r="U94" s="208"/>
      <c r="V94" s="208">
        <v>8</v>
      </c>
      <c r="W94" s="208"/>
      <c r="X94" s="208"/>
      <c r="Y94" s="208"/>
      <c r="Z94" s="208">
        <v>3</v>
      </c>
      <c r="AA94" s="208">
        <v>4</v>
      </c>
      <c r="AB94" s="208"/>
      <c r="AC94" s="208"/>
      <c r="AD94" s="208"/>
      <c r="AE94" s="208">
        <v>7</v>
      </c>
      <c r="AF94" s="208">
        <v>0</v>
      </c>
      <c r="AG94" s="208">
        <v>-3</v>
      </c>
      <c r="AH94" s="208">
        <v>-3</v>
      </c>
      <c r="AI94" s="208">
        <v>2</v>
      </c>
      <c r="AJ94" s="208">
        <v>3</v>
      </c>
      <c r="AK94" s="208">
        <v>0</v>
      </c>
      <c r="AL94" s="208">
        <v>0</v>
      </c>
      <c r="AM94" s="208">
        <v>0</v>
      </c>
      <c r="AN94" s="310">
        <v>-1</v>
      </c>
      <c r="AO94" s="310"/>
      <c r="AP94" s="212">
        <v>-1</v>
      </c>
      <c r="AQ94" s="302">
        <v>0</v>
      </c>
      <c r="AR94" s="303">
        <v>0</v>
      </c>
      <c r="AS94" s="302">
        <v>0</v>
      </c>
      <c r="AT94" s="302">
        <v>0</v>
      </c>
      <c r="AU94" s="302">
        <v>0</v>
      </c>
      <c r="AV94" s="304">
        <v>0</v>
      </c>
      <c r="AW94" s="311">
        <v>0</v>
      </c>
      <c r="AX94" s="306">
        <v>0</v>
      </c>
      <c r="AY94" s="214">
        <v>0</v>
      </c>
      <c r="AZ94" s="214">
        <v>0</v>
      </c>
      <c r="BA94" s="214">
        <v>0</v>
      </c>
      <c r="BB94" s="307">
        <v>0</v>
      </c>
      <c r="BC94" s="208" t="s">
        <v>1508</v>
      </c>
      <c r="BD94" s="208"/>
      <c r="BE94" s="208"/>
      <c r="BF94" s="208"/>
      <c r="BG94" s="208"/>
    </row>
    <row r="95" spans="1:59" x14ac:dyDescent="0.25">
      <c r="A95" s="208" t="s">
        <v>250</v>
      </c>
      <c r="B95" s="208" t="s">
        <v>1365</v>
      </c>
      <c r="C95" s="208"/>
      <c r="D95" s="208" t="s">
        <v>251</v>
      </c>
      <c r="E95" s="208" t="s">
        <v>252</v>
      </c>
      <c r="F95" s="301">
        <v>42220</v>
      </c>
      <c r="G95" s="301">
        <v>42844</v>
      </c>
      <c r="H95" s="301" t="s">
        <v>1166</v>
      </c>
      <c r="I95" s="298" t="s">
        <v>1232</v>
      </c>
      <c r="J95" s="208"/>
      <c r="K95" s="308"/>
      <c r="L95" s="319">
        <v>512660</v>
      </c>
      <c r="M95" s="319">
        <v>170659</v>
      </c>
      <c r="N95" s="208"/>
      <c r="O95" s="208"/>
      <c r="P95" s="208">
        <v>1</v>
      </c>
      <c r="Q95" s="208"/>
      <c r="R95" s="208"/>
      <c r="S95" s="208"/>
      <c r="T95" s="208"/>
      <c r="U95" s="208"/>
      <c r="V95" s="208">
        <v>1</v>
      </c>
      <c r="W95" s="208"/>
      <c r="X95" s="208"/>
      <c r="Y95" s="208"/>
      <c r="Z95" s="208"/>
      <c r="AA95" s="208">
        <v>1</v>
      </c>
      <c r="AB95" s="208"/>
      <c r="AC95" s="208"/>
      <c r="AD95" s="208"/>
      <c r="AE95" s="208">
        <v>1</v>
      </c>
      <c r="AF95" s="208">
        <v>0</v>
      </c>
      <c r="AG95" s="208">
        <v>0</v>
      </c>
      <c r="AH95" s="208">
        <v>-1</v>
      </c>
      <c r="AI95" s="208">
        <v>0</v>
      </c>
      <c r="AJ95" s="208">
        <v>1</v>
      </c>
      <c r="AK95" s="208">
        <v>0</v>
      </c>
      <c r="AL95" s="208">
        <v>0</v>
      </c>
      <c r="AM95" s="208">
        <v>0</v>
      </c>
      <c r="AN95" s="310">
        <v>0</v>
      </c>
      <c r="AO95" s="310"/>
      <c r="AP95" s="212">
        <v>0</v>
      </c>
      <c r="AQ95" s="302">
        <v>0</v>
      </c>
      <c r="AR95" s="303">
        <v>0</v>
      </c>
      <c r="AS95" s="302">
        <v>0</v>
      </c>
      <c r="AT95" s="302">
        <v>0</v>
      </c>
      <c r="AU95" s="302">
        <v>0</v>
      </c>
      <c r="AV95" s="304">
        <v>0</v>
      </c>
      <c r="AW95" s="311">
        <v>0</v>
      </c>
      <c r="AX95" s="306">
        <v>0</v>
      </c>
      <c r="AY95" s="214">
        <v>0</v>
      </c>
      <c r="AZ95" s="214">
        <v>0</v>
      </c>
      <c r="BA95" s="214">
        <v>0</v>
      </c>
      <c r="BB95" s="307">
        <v>0</v>
      </c>
      <c r="BC95" s="208" t="s">
        <v>1309</v>
      </c>
      <c r="BD95" s="208"/>
      <c r="BE95" s="208"/>
      <c r="BF95" s="208"/>
      <c r="BG95" s="208"/>
    </row>
    <row r="96" spans="1:59" x14ac:dyDescent="0.25">
      <c r="A96" s="208" t="s">
        <v>253</v>
      </c>
      <c r="B96" s="208" t="s">
        <v>1364</v>
      </c>
      <c r="C96" s="208"/>
      <c r="D96" s="208" t="s">
        <v>254</v>
      </c>
      <c r="E96" s="208" t="s">
        <v>255</v>
      </c>
      <c r="F96" s="301">
        <v>42552</v>
      </c>
      <c r="G96" s="301">
        <v>43280</v>
      </c>
      <c r="H96" s="301" t="s">
        <v>1167</v>
      </c>
      <c r="I96" s="298" t="s">
        <v>1232</v>
      </c>
      <c r="J96" s="208"/>
      <c r="K96" s="308"/>
      <c r="L96" s="319">
        <v>517917</v>
      </c>
      <c r="M96" s="319">
        <v>175196</v>
      </c>
      <c r="N96" s="208"/>
      <c r="O96" s="208"/>
      <c r="P96" s="208"/>
      <c r="Q96" s="208"/>
      <c r="R96" s="208"/>
      <c r="S96" s="208"/>
      <c r="T96" s="208"/>
      <c r="U96" s="208"/>
      <c r="V96" s="208">
        <v>0</v>
      </c>
      <c r="W96" s="208"/>
      <c r="X96" s="208"/>
      <c r="Y96" s="208">
        <v>5</v>
      </c>
      <c r="Z96" s="208">
        <v>3</v>
      </c>
      <c r="AA96" s="208"/>
      <c r="AB96" s="208"/>
      <c r="AC96" s="208"/>
      <c r="AD96" s="208"/>
      <c r="AE96" s="208">
        <v>8</v>
      </c>
      <c r="AF96" s="208">
        <v>0</v>
      </c>
      <c r="AG96" s="208">
        <v>0</v>
      </c>
      <c r="AH96" s="208">
        <v>5</v>
      </c>
      <c r="AI96" s="208">
        <v>3</v>
      </c>
      <c r="AJ96" s="208">
        <v>0</v>
      </c>
      <c r="AK96" s="208">
        <v>0</v>
      </c>
      <c r="AL96" s="208">
        <v>0</v>
      </c>
      <c r="AM96" s="208">
        <v>0</v>
      </c>
      <c r="AN96" s="310">
        <v>8</v>
      </c>
      <c r="AO96" s="310"/>
      <c r="AP96" s="214">
        <v>0</v>
      </c>
      <c r="AQ96" s="215">
        <v>8</v>
      </c>
      <c r="AR96" s="306">
        <v>0</v>
      </c>
      <c r="AS96" s="218">
        <v>0</v>
      </c>
      <c r="AT96" s="218">
        <v>0</v>
      </c>
      <c r="AU96" s="218">
        <v>0</v>
      </c>
      <c r="AV96" s="307">
        <v>0</v>
      </c>
      <c r="AW96" s="311">
        <v>0</v>
      </c>
      <c r="AX96" s="306">
        <v>0</v>
      </c>
      <c r="AY96" s="214">
        <v>0</v>
      </c>
      <c r="AZ96" s="214">
        <v>0</v>
      </c>
      <c r="BA96" s="214">
        <v>0</v>
      </c>
      <c r="BB96" s="307">
        <v>0</v>
      </c>
      <c r="BC96" s="208" t="s">
        <v>1316</v>
      </c>
      <c r="BD96" s="208"/>
      <c r="BE96" s="208"/>
      <c r="BF96" s="208" t="s">
        <v>1294</v>
      </c>
      <c r="BG96" s="208"/>
    </row>
    <row r="97" spans="1:59" x14ac:dyDescent="0.25">
      <c r="A97" s="208" t="s">
        <v>256</v>
      </c>
      <c r="B97" s="208" t="s">
        <v>1365</v>
      </c>
      <c r="C97" s="208"/>
      <c r="D97" s="208" t="s">
        <v>257</v>
      </c>
      <c r="E97" s="208" t="s">
        <v>258</v>
      </c>
      <c r="F97" s="301">
        <v>42908</v>
      </c>
      <c r="G97" s="309">
        <v>43282</v>
      </c>
      <c r="H97" s="301" t="s">
        <v>1167</v>
      </c>
      <c r="I97" s="298" t="s">
        <v>1232</v>
      </c>
      <c r="J97" s="208"/>
      <c r="K97" s="308"/>
      <c r="L97" s="319">
        <v>514252</v>
      </c>
      <c r="M97" s="319">
        <v>171505</v>
      </c>
      <c r="N97" s="208"/>
      <c r="O97" s="208"/>
      <c r="P97" s="208"/>
      <c r="Q97" s="208"/>
      <c r="R97" s="208"/>
      <c r="S97" s="208"/>
      <c r="T97" s="208"/>
      <c r="U97" s="208"/>
      <c r="V97" s="208">
        <v>0</v>
      </c>
      <c r="W97" s="208"/>
      <c r="X97" s="208"/>
      <c r="Y97" s="208">
        <v>1</v>
      </c>
      <c r="Z97" s="208"/>
      <c r="AA97" s="208"/>
      <c r="AB97" s="208"/>
      <c r="AC97" s="208"/>
      <c r="AD97" s="208"/>
      <c r="AE97" s="208">
        <v>1</v>
      </c>
      <c r="AF97" s="208">
        <v>0</v>
      </c>
      <c r="AG97" s="208">
        <v>0</v>
      </c>
      <c r="AH97" s="208">
        <v>1</v>
      </c>
      <c r="AI97" s="208">
        <v>0</v>
      </c>
      <c r="AJ97" s="208">
        <v>0</v>
      </c>
      <c r="AK97" s="208">
        <v>0</v>
      </c>
      <c r="AL97" s="208">
        <v>0</v>
      </c>
      <c r="AM97" s="208">
        <v>0</v>
      </c>
      <c r="AN97" s="310">
        <v>1</v>
      </c>
      <c r="AO97" s="310"/>
      <c r="AP97" s="214">
        <v>0</v>
      </c>
      <c r="AQ97" s="215">
        <v>1</v>
      </c>
      <c r="AR97" s="306">
        <v>0</v>
      </c>
      <c r="AS97" s="218">
        <v>0</v>
      </c>
      <c r="AT97" s="218">
        <v>0</v>
      </c>
      <c r="AU97" s="218">
        <v>0</v>
      </c>
      <c r="AV97" s="307">
        <v>0</v>
      </c>
      <c r="AW97" s="311">
        <v>0</v>
      </c>
      <c r="AX97" s="306">
        <v>0</v>
      </c>
      <c r="AY97" s="214">
        <v>0</v>
      </c>
      <c r="AZ97" s="214">
        <v>0</v>
      </c>
      <c r="BA97" s="214">
        <v>0</v>
      </c>
      <c r="BB97" s="307">
        <v>0</v>
      </c>
      <c r="BC97" s="208" t="s">
        <v>1349</v>
      </c>
      <c r="BD97" s="208"/>
      <c r="BE97" s="208"/>
      <c r="BF97" s="208"/>
      <c r="BG97" s="208"/>
    </row>
    <row r="98" spans="1:59" x14ac:dyDescent="0.25">
      <c r="A98" s="208" t="s">
        <v>259</v>
      </c>
      <c r="B98" s="208" t="s">
        <v>1361</v>
      </c>
      <c r="C98" s="208"/>
      <c r="D98" s="208" t="s">
        <v>260</v>
      </c>
      <c r="E98" s="208" t="s">
        <v>261</v>
      </c>
      <c r="F98" s="301">
        <v>42430</v>
      </c>
      <c r="G98" s="301">
        <v>43062</v>
      </c>
      <c r="H98" s="301" t="s">
        <v>1166</v>
      </c>
      <c r="I98" s="298" t="s">
        <v>1232</v>
      </c>
      <c r="J98" s="208"/>
      <c r="K98" s="308"/>
      <c r="L98" s="319">
        <v>518080</v>
      </c>
      <c r="M98" s="319">
        <v>174863</v>
      </c>
      <c r="N98" s="208"/>
      <c r="O98" s="208"/>
      <c r="P98" s="208"/>
      <c r="Q98" s="208"/>
      <c r="R98" s="208"/>
      <c r="S98" s="208"/>
      <c r="T98" s="208"/>
      <c r="U98" s="208"/>
      <c r="V98" s="208">
        <v>0</v>
      </c>
      <c r="W98" s="208"/>
      <c r="X98" s="208"/>
      <c r="Y98" s="208"/>
      <c r="Z98" s="208"/>
      <c r="AA98" s="208">
        <v>2</v>
      </c>
      <c r="AB98" s="208"/>
      <c r="AC98" s="208"/>
      <c r="AD98" s="208"/>
      <c r="AE98" s="208">
        <v>2</v>
      </c>
      <c r="AF98" s="208">
        <v>0</v>
      </c>
      <c r="AG98" s="208">
        <v>0</v>
      </c>
      <c r="AH98" s="208">
        <v>0</v>
      </c>
      <c r="AI98" s="208">
        <v>0</v>
      </c>
      <c r="AJ98" s="208">
        <v>2</v>
      </c>
      <c r="AK98" s="208">
        <v>0</v>
      </c>
      <c r="AL98" s="208">
        <v>0</v>
      </c>
      <c r="AM98" s="208">
        <v>0</v>
      </c>
      <c r="AN98" s="310">
        <v>2</v>
      </c>
      <c r="AO98" s="310"/>
      <c r="AP98" s="212">
        <v>2</v>
      </c>
      <c r="AQ98" s="302">
        <v>0</v>
      </c>
      <c r="AR98" s="303">
        <v>0</v>
      </c>
      <c r="AS98" s="302">
        <v>0</v>
      </c>
      <c r="AT98" s="302">
        <v>0</v>
      </c>
      <c r="AU98" s="302">
        <v>0</v>
      </c>
      <c r="AV98" s="304">
        <v>0</v>
      </c>
      <c r="AW98" s="311">
        <v>0</v>
      </c>
      <c r="AX98" s="306">
        <v>0</v>
      </c>
      <c r="AY98" s="214">
        <v>0</v>
      </c>
      <c r="AZ98" s="214">
        <v>0</v>
      </c>
      <c r="BA98" s="214">
        <v>0</v>
      </c>
      <c r="BB98" s="307">
        <v>0</v>
      </c>
      <c r="BC98" s="208" t="s">
        <v>1316</v>
      </c>
      <c r="BD98" s="208"/>
      <c r="BE98" s="208"/>
      <c r="BF98" s="208" t="s">
        <v>1294</v>
      </c>
      <c r="BG98" s="208"/>
    </row>
    <row r="99" spans="1:59" x14ac:dyDescent="0.25">
      <c r="A99" s="208" t="s">
        <v>262</v>
      </c>
      <c r="B99" s="208" t="s">
        <v>1365</v>
      </c>
      <c r="C99" s="208"/>
      <c r="D99" s="208" t="s">
        <v>263</v>
      </c>
      <c r="E99" s="208" t="s">
        <v>264</v>
      </c>
      <c r="F99" s="301">
        <v>42839</v>
      </c>
      <c r="G99" s="309"/>
      <c r="H99" s="301" t="s">
        <v>1167</v>
      </c>
      <c r="I99" s="298" t="s">
        <v>1232</v>
      </c>
      <c r="J99" s="208"/>
      <c r="K99" s="308"/>
      <c r="L99" s="319">
        <v>518627</v>
      </c>
      <c r="M99" s="319">
        <v>175012</v>
      </c>
      <c r="N99" s="208"/>
      <c r="O99" s="208"/>
      <c r="P99" s="208"/>
      <c r="Q99" s="208"/>
      <c r="R99" s="208"/>
      <c r="S99" s="208"/>
      <c r="T99" s="208"/>
      <c r="U99" s="208"/>
      <c r="V99" s="208">
        <v>0</v>
      </c>
      <c r="W99" s="208"/>
      <c r="X99" s="208"/>
      <c r="Y99" s="208"/>
      <c r="Z99" s="208"/>
      <c r="AA99" s="208">
        <v>4</v>
      </c>
      <c r="AB99" s="208"/>
      <c r="AC99" s="208"/>
      <c r="AD99" s="208"/>
      <c r="AE99" s="208">
        <v>4</v>
      </c>
      <c r="AF99" s="208">
        <v>0</v>
      </c>
      <c r="AG99" s="208">
        <v>0</v>
      </c>
      <c r="AH99" s="208">
        <v>0</v>
      </c>
      <c r="AI99" s="208">
        <v>0</v>
      </c>
      <c r="AJ99" s="208">
        <v>4</v>
      </c>
      <c r="AK99" s="208">
        <v>0</v>
      </c>
      <c r="AL99" s="208">
        <v>0</v>
      </c>
      <c r="AM99" s="208">
        <v>0</v>
      </c>
      <c r="AN99" s="310">
        <v>4</v>
      </c>
      <c r="AO99" s="310"/>
      <c r="AP99" s="214">
        <v>0</v>
      </c>
      <c r="AQ99" s="215">
        <v>4</v>
      </c>
      <c r="AR99" s="306">
        <v>0</v>
      </c>
      <c r="AS99" s="218">
        <v>0</v>
      </c>
      <c r="AT99" s="218">
        <v>0</v>
      </c>
      <c r="AU99" s="218">
        <v>0</v>
      </c>
      <c r="AV99" s="307">
        <v>0</v>
      </c>
      <c r="AW99" s="311">
        <v>0</v>
      </c>
      <c r="AX99" s="306">
        <v>0</v>
      </c>
      <c r="AY99" s="214">
        <v>0</v>
      </c>
      <c r="AZ99" s="214">
        <v>0</v>
      </c>
      <c r="BA99" s="214">
        <v>0</v>
      </c>
      <c r="BB99" s="307">
        <v>0</v>
      </c>
      <c r="BC99" s="208" t="s">
        <v>1316</v>
      </c>
      <c r="BD99" s="208"/>
      <c r="BE99" s="208"/>
      <c r="BF99" s="208"/>
      <c r="BG99" s="208"/>
    </row>
    <row r="100" spans="1:59" x14ac:dyDescent="0.25">
      <c r="A100" s="208" t="s">
        <v>265</v>
      </c>
      <c r="B100" s="208" t="s">
        <v>1361</v>
      </c>
      <c r="C100" s="208" t="s">
        <v>1366</v>
      </c>
      <c r="D100" s="208" t="s">
        <v>266</v>
      </c>
      <c r="E100" s="208" t="s">
        <v>267</v>
      </c>
      <c r="F100" s="208"/>
      <c r="G100" s="301">
        <v>42917</v>
      </c>
      <c r="H100" s="301" t="s">
        <v>1166</v>
      </c>
      <c r="I100" s="298" t="s">
        <v>1232</v>
      </c>
      <c r="J100" s="208">
        <v>4</v>
      </c>
      <c r="K100" s="308"/>
      <c r="L100" s="319">
        <v>516835</v>
      </c>
      <c r="M100" s="319">
        <v>174314</v>
      </c>
      <c r="N100" s="208"/>
      <c r="O100" s="208"/>
      <c r="P100" s="208"/>
      <c r="Q100" s="208"/>
      <c r="R100" s="208"/>
      <c r="S100" s="208"/>
      <c r="T100" s="208"/>
      <c r="U100" s="208"/>
      <c r="V100" s="208">
        <v>0</v>
      </c>
      <c r="W100" s="208"/>
      <c r="X100" s="208">
        <v>2</v>
      </c>
      <c r="Y100" s="208">
        <v>2</v>
      </c>
      <c r="Z100" s="208"/>
      <c r="AA100" s="208"/>
      <c r="AB100" s="208"/>
      <c r="AC100" s="208"/>
      <c r="AD100" s="208"/>
      <c r="AE100" s="208">
        <v>4</v>
      </c>
      <c r="AF100" s="208">
        <v>0</v>
      </c>
      <c r="AG100" s="208">
        <v>2</v>
      </c>
      <c r="AH100" s="208">
        <v>2</v>
      </c>
      <c r="AI100" s="208">
        <v>0</v>
      </c>
      <c r="AJ100" s="208">
        <v>0</v>
      </c>
      <c r="AK100" s="208">
        <v>0</v>
      </c>
      <c r="AL100" s="208">
        <v>0</v>
      </c>
      <c r="AM100" s="208">
        <v>0</v>
      </c>
      <c r="AN100" s="310">
        <v>4</v>
      </c>
      <c r="AO100" s="310"/>
      <c r="AP100" s="212">
        <v>4</v>
      </c>
      <c r="AQ100" s="302">
        <v>0</v>
      </c>
      <c r="AR100" s="303">
        <v>0</v>
      </c>
      <c r="AS100" s="302">
        <v>0</v>
      </c>
      <c r="AT100" s="302">
        <v>0</v>
      </c>
      <c r="AU100" s="302">
        <v>0</v>
      </c>
      <c r="AV100" s="304">
        <v>0</v>
      </c>
      <c r="AW100" s="311">
        <v>0</v>
      </c>
      <c r="AX100" s="306">
        <v>0</v>
      </c>
      <c r="AY100" s="214">
        <v>0</v>
      </c>
      <c r="AZ100" s="214">
        <v>0</v>
      </c>
      <c r="BA100" s="214">
        <v>0</v>
      </c>
      <c r="BB100" s="307">
        <v>0</v>
      </c>
      <c r="BC100" s="208" t="s">
        <v>1509</v>
      </c>
      <c r="BD100" s="208"/>
      <c r="BE100" s="208" t="s">
        <v>1385</v>
      </c>
      <c r="BF100" s="208"/>
      <c r="BG100" s="208"/>
    </row>
    <row r="101" spans="1:59" x14ac:dyDescent="0.25">
      <c r="A101" s="208" t="s">
        <v>268</v>
      </c>
      <c r="B101" s="208" t="s">
        <v>1361</v>
      </c>
      <c r="C101" s="208" t="s">
        <v>1366</v>
      </c>
      <c r="D101" s="208" t="s">
        <v>269</v>
      </c>
      <c r="E101" s="208" t="s">
        <v>270</v>
      </c>
      <c r="F101" s="301"/>
      <c r="G101" s="301">
        <v>42835</v>
      </c>
      <c r="H101" s="301" t="s">
        <v>1166</v>
      </c>
      <c r="I101" s="298" t="s">
        <v>1232</v>
      </c>
      <c r="J101" s="208">
        <v>6</v>
      </c>
      <c r="K101" s="308"/>
      <c r="L101" s="319">
        <v>516841</v>
      </c>
      <c r="M101" s="319">
        <v>174321</v>
      </c>
      <c r="N101" s="208"/>
      <c r="O101" s="208"/>
      <c r="P101" s="208"/>
      <c r="Q101" s="208"/>
      <c r="R101" s="208"/>
      <c r="S101" s="208"/>
      <c r="T101" s="208"/>
      <c r="U101" s="208"/>
      <c r="V101" s="208">
        <v>0</v>
      </c>
      <c r="W101" s="208"/>
      <c r="X101" s="208">
        <v>6</v>
      </c>
      <c r="Y101" s="208"/>
      <c r="Z101" s="208"/>
      <c r="AA101" s="208"/>
      <c r="AB101" s="208"/>
      <c r="AC101" s="208"/>
      <c r="AD101" s="208"/>
      <c r="AE101" s="208">
        <v>6</v>
      </c>
      <c r="AF101" s="208">
        <v>0</v>
      </c>
      <c r="AG101" s="208">
        <v>6</v>
      </c>
      <c r="AH101" s="208">
        <v>0</v>
      </c>
      <c r="AI101" s="208">
        <v>0</v>
      </c>
      <c r="AJ101" s="208">
        <v>0</v>
      </c>
      <c r="AK101" s="208">
        <v>0</v>
      </c>
      <c r="AL101" s="208">
        <v>0</v>
      </c>
      <c r="AM101" s="208">
        <v>0</v>
      </c>
      <c r="AN101" s="310">
        <v>6</v>
      </c>
      <c r="AO101" s="310"/>
      <c r="AP101" s="212">
        <v>6</v>
      </c>
      <c r="AQ101" s="302">
        <v>0</v>
      </c>
      <c r="AR101" s="303">
        <v>0</v>
      </c>
      <c r="AS101" s="302">
        <v>0</v>
      </c>
      <c r="AT101" s="302">
        <v>0</v>
      </c>
      <c r="AU101" s="302">
        <v>0</v>
      </c>
      <c r="AV101" s="304">
        <v>0</v>
      </c>
      <c r="AW101" s="311">
        <v>0</v>
      </c>
      <c r="AX101" s="306">
        <v>0</v>
      </c>
      <c r="AY101" s="214">
        <v>0</v>
      </c>
      <c r="AZ101" s="214">
        <v>0</v>
      </c>
      <c r="BA101" s="214">
        <v>0</v>
      </c>
      <c r="BB101" s="307">
        <v>0</v>
      </c>
      <c r="BC101" s="208" t="s">
        <v>1509</v>
      </c>
      <c r="BD101" s="208"/>
      <c r="BE101" s="208" t="s">
        <v>1385</v>
      </c>
      <c r="BF101" s="208"/>
      <c r="BG101" s="208"/>
    </row>
    <row r="102" spans="1:59" x14ac:dyDescent="0.25">
      <c r="A102" s="208" t="s">
        <v>272</v>
      </c>
      <c r="B102" s="208" t="s">
        <v>1361</v>
      </c>
      <c r="C102" s="208" t="s">
        <v>1366</v>
      </c>
      <c r="D102" s="208" t="s">
        <v>273</v>
      </c>
      <c r="E102" s="208" t="s">
        <v>274</v>
      </c>
      <c r="F102" s="301">
        <v>42125</v>
      </c>
      <c r="G102" s="301">
        <v>43004</v>
      </c>
      <c r="H102" s="301" t="s">
        <v>1166</v>
      </c>
      <c r="I102" s="298" t="s">
        <v>1232</v>
      </c>
      <c r="J102" s="208">
        <v>5</v>
      </c>
      <c r="K102" s="308"/>
      <c r="L102" s="319">
        <v>518766</v>
      </c>
      <c r="M102" s="319">
        <v>175373</v>
      </c>
      <c r="N102" s="208"/>
      <c r="O102" s="208"/>
      <c r="P102" s="208"/>
      <c r="Q102" s="208"/>
      <c r="R102" s="208"/>
      <c r="S102" s="208"/>
      <c r="T102" s="208"/>
      <c r="U102" s="208"/>
      <c r="V102" s="208">
        <v>0</v>
      </c>
      <c r="W102" s="208"/>
      <c r="X102" s="208">
        <v>3</v>
      </c>
      <c r="Y102" s="208">
        <v>2</v>
      </c>
      <c r="Z102" s="208"/>
      <c r="AA102" s="208"/>
      <c r="AB102" s="208"/>
      <c r="AC102" s="208"/>
      <c r="AD102" s="208"/>
      <c r="AE102" s="208">
        <v>5</v>
      </c>
      <c r="AF102" s="208">
        <v>0</v>
      </c>
      <c r="AG102" s="208">
        <v>3</v>
      </c>
      <c r="AH102" s="208">
        <v>2</v>
      </c>
      <c r="AI102" s="208">
        <v>0</v>
      </c>
      <c r="AJ102" s="208">
        <v>0</v>
      </c>
      <c r="AK102" s="208">
        <v>0</v>
      </c>
      <c r="AL102" s="208">
        <v>0</v>
      </c>
      <c r="AM102" s="208">
        <v>0</v>
      </c>
      <c r="AN102" s="310">
        <v>5</v>
      </c>
      <c r="AO102" s="310"/>
      <c r="AP102" s="212">
        <v>5</v>
      </c>
      <c r="AQ102" s="302">
        <v>0</v>
      </c>
      <c r="AR102" s="303">
        <v>0</v>
      </c>
      <c r="AS102" s="302">
        <v>0</v>
      </c>
      <c r="AT102" s="302">
        <v>0</v>
      </c>
      <c r="AU102" s="302">
        <v>0</v>
      </c>
      <c r="AV102" s="304">
        <v>0</v>
      </c>
      <c r="AW102" s="311">
        <v>0</v>
      </c>
      <c r="AX102" s="306">
        <v>0</v>
      </c>
      <c r="AY102" s="214">
        <v>0</v>
      </c>
      <c r="AZ102" s="214">
        <v>0</v>
      </c>
      <c r="BA102" s="214">
        <v>0</v>
      </c>
      <c r="BB102" s="307">
        <v>0</v>
      </c>
      <c r="BC102" s="208" t="s">
        <v>1315</v>
      </c>
      <c r="BD102" s="208"/>
      <c r="BE102" s="208"/>
      <c r="BF102" s="208"/>
      <c r="BG102" s="208"/>
    </row>
    <row r="103" spans="1:59" x14ac:dyDescent="0.25">
      <c r="A103" s="208" t="s">
        <v>275</v>
      </c>
      <c r="B103" s="208" t="s">
        <v>1361</v>
      </c>
      <c r="C103" s="208"/>
      <c r="D103" s="208" t="s">
        <v>276</v>
      </c>
      <c r="E103" s="208" t="s">
        <v>277</v>
      </c>
      <c r="F103" s="301">
        <v>42542</v>
      </c>
      <c r="G103" s="301">
        <v>42916</v>
      </c>
      <c r="H103" s="301" t="s">
        <v>1166</v>
      </c>
      <c r="I103" s="298" t="s">
        <v>1232</v>
      </c>
      <c r="J103" s="208"/>
      <c r="K103" s="308"/>
      <c r="L103" s="319">
        <v>517090</v>
      </c>
      <c r="M103" s="319">
        <v>174103</v>
      </c>
      <c r="N103" s="208"/>
      <c r="O103" s="208"/>
      <c r="P103" s="208"/>
      <c r="Q103" s="208">
        <v>1</v>
      </c>
      <c r="R103" s="208"/>
      <c r="S103" s="208"/>
      <c r="T103" s="208"/>
      <c r="U103" s="208"/>
      <c r="V103" s="208">
        <v>1</v>
      </c>
      <c r="W103" s="208"/>
      <c r="X103" s="208"/>
      <c r="Y103" s="208"/>
      <c r="Z103" s="208"/>
      <c r="AA103" s="208"/>
      <c r="AB103" s="208"/>
      <c r="AC103" s="208"/>
      <c r="AD103" s="208"/>
      <c r="AE103" s="208">
        <v>0</v>
      </c>
      <c r="AF103" s="208">
        <v>0</v>
      </c>
      <c r="AG103" s="208">
        <v>0</v>
      </c>
      <c r="AH103" s="208">
        <v>0</v>
      </c>
      <c r="AI103" s="208">
        <v>-1</v>
      </c>
      <c r="AJ103" s="208">
        <v>0</v>
      </c>
      <c r="AK103" s="208">
        <v>0</v>
      </c>
      <c r="AL103" s="208">
        <v>0</v>
      </c>
      <c r="AM103" s="208">
        <v>0</v>
      </c>
      <c r="AN103" s="310">
        <v>-1</v>
      </c>
      <c r="AO103" s="310"/>
      <c r="AP103" s="212">
        <v>-1</v>
      </c>
      <c r="AQ103" s="302">
        <v>0</v>
      </c>
      <c r="AR103" s="303">
        <v>0</v>
      </c>
      <c r="AS103" s="302">
        <v>0</v>
      </c>
      <c r="AT103" s="302">
        <v>0</v>
      </c>
      <c r="AU103" s="302">
        <v>0</v>
      </c>
      <c r="AV103" s="304">
        <v>0</v>
      </c>
      <c r="AW103" s="311">
        <v>0</v>
      </c>
      <c r="AX103" s="306">
        <v>0</v>
      </c>
      <c r="AY103" s="214">
        <v>0</v>
      </c>
      <c r="AZ103" s="214">
        <v>0</v>
      </c>
      <c r="BA103" s="214">
        <v>0</v>
      </c>
      <c r="BB103" s="307">
        <v>0</v>
      </c>
      <c r="BC103" s="208" t="s">
        <v>1319</v>
      </c>
      <c r="BD103" s="208"/>
      <c r="BE103" s="208"/>
      <c r="BF103" s="208"/>
      <c r="BG103" s="208"/>
    </row>
    <row r="104" spans="1:59" x14ac:dyDescent="0.25">
      <c r="A104" s="208" t="s">
        <v>278</v>
      </c>
      <c r="B104" s="208" t="s">
        <v>1365</v>
      </c>
      <c r="C104" s="208"/>
      <c r="D104" s="208" t="s">
        <v>279</v>
      </c>
      <c r="E104" s="208" t="s">
        <v>280</v>
      </c>
      <c r="F104" s="301">
        <v>42551</v>
      </c>
      <c r="G104" s="301">
        <v>42979</v>
      </c>
      <c r="H104" s="301" t="s">
        <v>1166</v>
      </c>
      <c r="I104" s="298" t="s">
        <v>1232</v>
      </c>
      <c r="J104" s="208"/>
      <c r="K104" s="308"/>
      <c r="L104" s="319">
        <v>520265</v>
      </c>
      <c r="M104" s="319">
        <v>175339</v>
      </c>
      <c r="N104" s="208"/>
      <c r="O104" s="208"/>
      <c r="P104" s="208"/>
      <c r="Q104" s="208"/>
      <c r="R104" s="208"/>
      <c r="S104" s="208"/>
      <c r="T104" s="208"/>
      <c r="U104" s="208"/>
      <c r="V104" s="208">
        <v>0</v>
      </c>
      <c r="W104" s="208"/>
      <c r="X104" s="208"/>
      <c r="Y104" s="208">
        <v>1</v>
      </c>
      <c r="Z104" s="208"/>
      <c r="AA104" s="208"/>
      <c r="AB104" s="208"/>
      <c r="AC104" s="208"/>
      <c r="AD104" s="208"/>
      <c r="AE104" s="208">
        <v>1</v>
      </c>
      <c r="AF104" s="208">
        <v>0</v>
      </c>
      <c r="AG104" s="208">
        <v>0</v>
      </c>
      <c r="AH104" s="208">
        <v>1</v>
      </c>
      <c r="AI104" s="208">
        <v>0</v>
      </c>
      <c r="AJ104" s="208">
        <v>0</v>
      </c>
      <c r="AK104" s="208">
        <v>0</v>
      </c>
      <c r="AL104" s="208">
        <v>0</v>
      </c>
      <c r="AM104" s="208">
        <v>0</v>
      </c>
      <c r="AN104" s="310">
        <v>1</v>
      </c>
      <c r="AO104" s="310"/>
      <c r="AP104" s="212">
        <v>1</v>
      </c>
      <c r="AQ104" s="302">
        <v>0</v>
      </c>
      <c r="AR104" s="303">
        <v>0</v>
      </c>
      <c r="AS104" s="302">
        <v>0</v>
      </c>
      <c r="AT104" s="302">
        <v>0</v>
      </c>
      <c r="AU104" s="302">
        <v>0</v>
      </c>
      <c r="AV104" s="304">
        <v>0</v>
      </c>
      <c r="AW104" s="311">
        <v>0</v>
      </c>
      <c r="AX104" s="306">
        <v>0</v>
      </c>
      <c r="AY104" s="214">
        <v>0</v>
      </c>
      <c r="AZ104" s="214">
        <v>0</v>
      </c>
      <c r="BA104" s="214">
        <v>0</v>
      </c>
      <c r="BB104" s="307">
        <v>0</v>
      </c>
      <c r="BC104" s="208" t="s">
        <v>1293</v>
      </c>
      <c r="BD104" s="208"/>
      <c r="BE104" s="208"/>
      <c r="BF104" s="208" t="s">
        <v>1293</v>
      </c>
      <c r="BG104" s="208"/>
    </row>
    <row r="105" spans="1:59" x14ac:dyDescent="0.25">
      <c r="A105" s="208" t="s">
        <v>281</v>
      </c>
      <c r="B105" s="208" t="s">
        <v>1361</v>
      </c>
      <c r="C105" s="208" t="s">
        <v>1366</v>
      </c>
      <c r="D105" s="208" t="s">
        <v>282</v>
      </c>
      <c r="E105" s="208" t="s">
        <v>283</v>
      </c>
      <c r="F105" s="301">
        <v>43132</v>
      </c>
      <c r="G105" s="309"/>
      <c r="H105" s="301" t="s">
        <v>1167</v>
      </c>
      <c r="I105" s="298" t="s">
        <v>1232</v>
      </c>
      <c r="J105" s="208">
        <v>6</v>
      </c>
      <c r="K105" s="308"/>
      <c r="L105" s="319">
        <v>515764</v>
      </c>
      <c r="M105" s="319">
        <v>173105</v>
      </c>
      <c r="N105" s="208"/>
      <c r="O105" s="208"/>
      <c r="P105" s="208"/>
      <c r="Q105" s="208"/>
      <c r="R105" s="208"/>
      <c r="S105" s="208"/>
      <c r="T105" s="208"/>
      <c r="U105" s="208"/>
      <c r="V105" s="208">
        <v>0</v>
      </c>
      <c r="W105" s="208"/>
      <c r="X105" s="208"/>
      <c r="Y105" s="208"/>
      <c r="Z105" s="208"/>
      <c r="AA105" s="208"/>
      <c r="AB105" s="208"/>
      <c r="AC105" s="208"/>
      <c r="AD105" s="208"/>
      <c r="AE105" s="208">
        <v>0</v>
      </c>
      <c r="AF105" s="208">
        <v>0</v>
      </c>
      <c r="AG105" s="208">
        <v>0</v>
      </c>
      <c r="AH105" s="208">
        <v>0</v>
      </c>
      <c r="AI105" s="208">
        <v>0</v>
      </c>
      <c r="AJ105" s="208">
        <v>0</v>
      </c>
      <c r="AK105" s="208">
        <v>0</v>
      </c>
      <c r="AL105" s="208">
        <v>0</v>
      </c>
      <c r="AM105" s="208">
        <v>0</v>
      </c>
      <c r="AN105" s="310">
        <v>6</v>
      </c>
      <c r="AO105" s="310"/>
      <c r="AP105" s="214">
        <v>0</v>
      </c>
      <c r="AQ105" s="215">
        <v>6</v>
      </c>
      <c r="AR105" s="306">
        <v>0</v>
      </c>
      <c r="AS105" s="218">
        <v>0</v>
      </c>
      <c r="AT105" s="218">
        <v>0</v>
      </c>
      <c r="AU105" s="218">
        <v>0</v>
      </c>
      <c r="AV105" s="307">
        <v>0</v>
      </c>
      <c r="AW105" s="311">
        <v>0</v>
      </c>
      <c r="AX105" s="306">
        <v>0</v>
      </c>
      <c r="AY105" s="214">
        <v>0</v>
      </c>
      <c r="AZ105" s="214">
        <v>0</v>
      </c>
      <c r="BA105" s="214">
        <v>0</v>
      </c>
      <c r="BB105" s="307">
        <v>0</v>
      </c>
      <c r="BC105" s="208" t="s">
        <v>1317</v>
      </c>
      <c r="BD105" s="208"/>
      <c r="BE105" s="208"/>
      <c r="BF105" s="208" t="s">
        <v>1298</v>
      </c>
      <c r="BG105" s="208"/>
    </row>
    <row r="106" spans="1:59" x14ac:dyDescent="0.25">
      <c r="A106" s="208" t="s">
        <v>284</v>
      </c>
      <c r="B106" s="208" t="s">
        <v>1365</v>
      </c>
      <c r="C106" s="208"/>
      <c r="D106" s="208" t="s">
        <v>285</v>
      </c>
      <c r="E106" s="208" t="s">
        <v>286</v>
      </c>
      <c r="F106" s="208"/>
      <c r="G106" s="309"/>
      <c r="H106" s="309" t="s">
        <v>1168</v>
      </c>
      <c r="I106" s="298" t="s">
        <v>1232</v>
      </c>
      <c r="J106" s="208"/>
      <c r="K106" s="308"/>
      <c r="L106" s="319">
        <v>514133</v>
      </c>
      <c r="M106" s="319">
        <v>170165</v>
      </c>
      <c r="N106" s="208"/>
      <c r="O106" s="208"/>
      <c r="P106" s="208"/>
      <c r="Q106" s="208"/>
      <c r="R106" s="208"/>
      <c r="S106" s="208"/>
      <c r="T106" s="208"/>
      <c r="U106" s="208"/>
      <c r="V106" s="208">
        <v>0</v>
      </c>
      <c r="W106" s="208"/>
      <c r="X106" s="208"/>
      <c r="Y106" s="208"/>
      <c r="Z106" s="208">
        <v>1</v>
      </c>
      <c r="AA106" s="208"/>
      <c r="AB106" s="208"/>
      <c r="AC106" s="208"/>
      <c r="AD106" s="208"/>
      <c r="AE106" s="208">
        <v>1</v>
      </c>
      <c r="AF106" s="208">
        <v>0</v>
      </c>
      <c r="AG106" s="208">
        <v>0</v>
      </c>
      <c r="AH106" s="208">
        <v>0</v>
      </c>
      <c r="AI106" s="208">
        <v>1</v>
      </c>
      <c r="AJ106" s="208">
        <v>0</v>
      </c>
      <c r="AK106" s="208">
        <v>0</v>
      </c>
      <c r="AL106" s="208">
        <v>0</v>
      </c>
      <c r="AM106" s="208">
        <v>0</v>
      </c>
      <c r="AN106" s="310">
        <v>1</v>
      </c>
      <c r="AO106" s="310"/>
      <c r="AP106" s="213">
        <v>0</v>
      </c>
      <c r="AQ106" s="302">
        <v>0</v>
      </c>
      <c r="AR106" s="217">
        <v>0.5</v>
      </c>
      <c r="AS106" s="215">
        <v>0.5</v>
      </c>
      <c r="AT106" s="302">
        <v>0</v>
      </c>
      <c r="AU106" s="302">
        <v>0</v>
      </c>
      <c r="AV106" s="304">
        <v>0</v>
      </c>
      <c r="AW106" s="311" t="s">
        <v>4</v>
      </c>
      <c r="AX106" s="306">
        <v>0</v>
      </c>
      <c r="AY106" s="214">
        <v>0</v>
      </c>
      <c r="AZ106" s="214">
        <v>0</v>
      </c>
      <c r="BA106" s="214">
        <v>0</v>
      </c>
      <c r="BB106" s="307">
        <v>0</v>
      </c>
      <c r="BC106" s="208" t="s">
        <v>1310</v>
      </c>
      <c r="BD106" s="208"/>
      <c r="BE106" s="208"/>
      <c r="BF106" s="208"/>
      <c r="BG106" s="208"/>
    </row>
    <row r="107" spans="1:59" x14ac:dyDescent="0.25">
      <c r="A107" s="208" t="s">
        <v>287</v>
      </c>
      <c r="B107" s="208" t="s">
        <v>1361</v>
      </c>
      <c r="C107" s="208" t="s">
        <v>1366</v>
      </c>
      <c r="D107" s="208" t="s">
        <v>288</v>
      </c>
      <c r="E107" s="208" t="s">
        <v>289</v>
      </c>
      <c r="F107" s="301"/>
      <c r="G107" s="309"/>
      <c r="H107" s="309" t="s">
        <v>1168</v>
      </c>
      <c r="I107" s="298" t="s">
        <v>1232</v>
      </c>
      <c r="J107" s="208">
        <v>1</v>
      </c>
      <c r="K107" s="308"/>
      <c r="L107" s="319">
        <v>516725</v>
      </c>
      <c r="M107" s="319">
        <v>174330</v>
      </c>
      <c r="N107" s="208"/>
      <c r="O107" s="208"/>
      <c r="P107" s="208"/>
      <c r="Q107" s="208"/>
      <c r="R107" s="208"/>
      <c r="S107" s="208"/>
      <c r="T107" s="208"/>
      <c r="U107" s="208"/>
      <c r="V107" s="208">
        <v>0</v>
      </c>
      <c r="W107" s="208"/>
      <c r="X107" s="208"/>
      <c r="Y107" s="208"/>
      <c r="Z107" s="208"/>
      <c r="AA107" s="208"/>
      <c r="AB107" s="208"/>
      <c r="AC107" s="208"/>
      <c r="AD107" s="208"/>
      <c r="AE107" s="208">
        <v>0</v>
      </c>
      <c r="AF107" s="208">
        <v>0</v>
      </c>
      <c r="AG107" s="208">
        <v>0</v>
      </c>
      <c r="AH107" s="208">
        <v>0</v>
      </c>
      <c r="AI107" s="208">
        <v>0</v>
      </c>
      <c r="AJ107" s="208">
        <v>0</v>
      </c>
      <c r="AK107" s="208">
        <v>0</v>
      </c>
      <c r="AL107" s="208">
        <v>0</v>
      </c>
      <c r="AM107" s="208">
        <v>0</v>
      </c>
      <c r="AN107" s="310">
        <v>1</v>
      </c>
      <c r="AO107" s="310"/>
      <c r="AP107" s="213">
        <v>0</v>
      </c>
      <c r="AQ107" s="302">
        <v>0</v>
      </c>
      <c r="AR107" s="217">
        <v>0.5</v>
      </c>
      <c r="AS107" s="215">
        <v>0.5</v>
      </c>
      <c r="AT107" s="302">
        <v>0</v>
      </c>
      <c r="AU107" s="302">
        <v>0</v>
      </c>
      <c r="AV107" s="304">
        <v>0</v>
      </c>
      <c r="AW107" s="311" t="s">
        <v>4</v>
      </c>
      <c r="AX107" s="306">
        <v>0</v>
      </c>
      <c r="AY107" s="214">
        <v>0</v>
      </c>
      <c r="AZ107" s="214">
        <v>0</v>
      </c>
      <c r="BA107" s="214">
        <v>0</v>
      </c>
      <c r="BB107" s="307">
        <v>0</v>
      </c>
      <c r="BC107" s="208" t="s">
        <v>1509</v>
      </c>
      <c r="BD107" s="208"/>
      <c r="BE107" s="208" t="s">
        <v>1385</v>
      </c>
      <c r="BF107" s="208"/>
      <c r="BG107" s="208"/>
    </row>
    <row r="108" spans="1:59" x14ac:dyDescent="0.25">
      <c r="A108" s="208" t="s">
        <v>290</v>
      </c>
      <c r="B108" s="208" t="s">
        <v>1365</v>
      </c>
      <c r="C108" s="208"/>
      <c r="D108" s="208" t="s">
        <v>291</v>
      </c>
      <c r="E108" s="208" t="s">
        <v>292</v>
      </c>
      <c r="F108" s="208"/>
      <c r="G108" s="309"/>
      <c r="H108" s="309" t="s">
        <v>1168</v>
      </c>
      <c r="I108" s="298" t="s">
        <v>1232</v>
      </c>
      <c r="J108" s="208"/>
      <c r="K108" s="308" t="s">
        <v>1586</v>
      </c>
      <c r="L108" s="319">
        <v>521414</v>
      </c>
      <c r="M108" s="319">
        <v>175749</v>
      </c>
      <c r="N108" s="208"/>
      <c r="O108" s="208"/>
      <c r="P108" s="208"/>
      <c r="Q108" s="208"/>
      <c r="R108" s="208"/>
      <c r="S108" s="208"/>
      <c r="T108" s="208"/>
      <c r="U108" s="208"/>
      <c r="V108" s="208">
        <v>0</v>
      </c>
      <c r="W108" s="208"/>
      <c r="X108" s="208">
        <v>2</v>
      </c>
      <c r="Y108" s="208">
        <v>6</v>
      </c>
      <c r="Z108" s="208"/>
      <c r="AA108" s="208"/>
      <c r="AB108" s="208"/>
      <c r="AC108" s="208"/>
      <c r="AD108" s="208"/>
      <c r="AE108" s="208">
        <v>8</v>
      </c>
      <c r="AF108" s="208">
        <v>0</v>
      </c>
      <c r="AG108" s="208">
        <v>2</v>
      </c>
      <c r="AH108" s="208">
        <v>6</v>
      </c>
      <c r="AI108" s="208">
        <v>0</v>
      </c>
      <c r="AJ108" s="208">
        <v>0</v>
      </c>
      <c r="AK108" s="208">
        <v>0</v>
      </c>
      <c r="AL108" s="208">
        <v>0</v>
      </c>
      <c r="AM108" s="208">
        <v>0</v>
      </c>
      <c r="AN108" s="310">
        <v>8</v>
      </c>
      <c r="AO108" s="310"/>
      <c r="AP108" s="213">
        <v>0</v>
      </c>
      <c r="AQ108" s="302">
        <v>0</v>
      </c>
      <c r="AR108" s="217">
        <v>2.6666666666666665</v>
      </c>
      <c r="AS108" s="215">
        <v>2.6666666666666665</v>
      </c>
      <c r="AT108" s="215">
        <v>2.6666666666666665</v>
      </c>
      <c r="AU108" s="302">
        <v>0</v>
      </c>
      <c r="AV108" s="304">
        <v>0</v>
      </c>
      <c r="AW108" s="311">
        <v>0</v>
      </c>
      <c r="AX108" s="306">
        <v>0</v>
      </c>
      <c r="AY108" s="214">
        <v>0</v>
      </c>
      <c r="AZ108" s="214">
        <v>0</v>
      </c>
      <c r="BA108" s="214">
        <v>0</v>
      </c>
      <c r="BB108" s="307">
        <v>0</v>
      </c>
      <c r="BC108" s="208" t="s">
        <v>1351</v>
      </c>
      <c r="BD108" s="208"/>
      <c r="BE108" s="208" t="s">
        <v>1512</v>
      </c>
      <c r="BF108" s="208"/>
      <c r="BG108" s="208"/>
    </row>
    <row r="109" spans="1:59" x14ac:dyDescent="0.25">
      <c r="A109" s="208" t="s">
        <v>293</v>
      </c>
      <c r="B109" s="208" t="s">
        <v>1362</v>
      </c>
      <c r="C109" s="208"/>
      <c r="D109" s="208" t="s">
        <v>294</v>
      </c>
      <c r="E109" s="208" t="s">
        <v>295</v>
      </c>
      <c r="F109" s="208"/>
      <c r="G109" s="309"/>
      <c r="H109" s="309" t="s">
        <v>1168</v>
      </c>
      <c r="I109" s="298" t="s">
        <v>1232</v>
      </c>
      <c r="J109" s="208"/>
      <c r="K109" s="308"/>
      <c r="L109" s="319">
        <v>514380</v>
      </c>
      <c r="M109" s="319">
        <v>170969</v>
      </c>
      <c r="N109" s="208"/>
      <c r="O109" s="208"/>
      <c r="P109" s="208"/>
      <c r="Q109" s="208">
        <v>1</v>
      </c>
      <c r="R109" s="208"/>
      <c r="S109" s="208"/>
      <c r="T109" s="208"/>
      <c r="U109" s="208"/>
      <c r="V109" s="208">
        <v>1</v>
      </c>
      <c r="W109" s="208"/>
      <c r="X109" s="208">
        <v>3</v>
      </c>
      <c r="Y109" s="208"/>
      <c r="Z109" s="208"/>
      <c r="AA109" s="208"/>
      <c r="AB109" s="208"/>
      <c r="AC109" s="208"/>
      <c r="AD109" s="208"/>
      <c r="AE109" s="208">
        <v>3</v>
      </c>
      <c r="AF109" s="208">
        <v>0</v>
      </c>
      <c r="AG109" s="208">
        <v>3</v>
      </c>
      <c r="AH109" s="208">
        <v>0</v>
      </c>
      <c r="AI109" s="208">
        <v>-1</v>
      </c>
      <c r="AJ109" s="208">
        <v>0</v>
      </c>
      <c r="AK109" s="208">
        <v>0</v>
      </c>
      <c r="AL109" s="208">
        <v>0</v>
      </c>
      <c r="AM109" s="208">
        <v>0</v>
      </c>
      <c r="AN109" s="310">
        <v>2</v>
      </c>
      <c r="AO109" s="310"/>
      <c r="AP109" s="213">
        <v>0</v>
      </c>
      <c r="AQ109" s="302">
        <v>0</v>
      </c>
      <c r="AR109" s="217">
        <v>1</v>
      </c>
      <c r="AS109" s="215">
        <v>1</v>
      </c>
      <c r="AT109" s="302">
        <v>0</v>
      </c>
      <c r="AU109" s="302">
        <v>0</v>
      </c>
      <c r="AV109" s="304">
        <v>0</v>
      </c>
      <c r="AW109" s="311" t="s">
        <v>4</v>
      </c>
      <c r="AX109" s="306">
        <v>0</v>
      </c>
      <c r="AY109" s="214">
        <v>0</v>
      </c>
      <c r="AZ109" s="214">
        <v>0</v>
      </c>
      <c r="BA109" s="214">
        <v>0</v>
      </c>
      <c r="BB109" s="307">
        <v>0</v>
      </c>
      <c r="BC109" s="208" t="s">
        <v>1349</v>
      </c>
      <c r="BD109" s="208"/>
      <c r="BE109" s="208" t="s">
        <v>1380</v>
      </c>
      <c r="BF109" s="208"/>
      <c r="BG109" s="208"/>
    </row>
    <row r="110" spans="1:59" x14ac:dyDescent="0.25">
      <c r="A110" s="208" t="s">
        <v>296</v>
      </c>
      <c r="B110" s="208" t="s">
        <v>1364</v>
      </c>
      <c r="C110" s="208"/>
      <c r="D110" s="208" t="s">
        <v>297</v>
      </c>
      <c r="E110" s="208" t="s">
        <v>298</v>
      </c>
      <c r="F110" s="301">
        <v>43114</v>
      </c>
      <c r="G110" s="309"/>
      <c r="H110" s="301" t="s">
        <v>1167</v>
      </c>
      <c r="I110" s="298" t="s">
        <v>1232</v>
      </c>
      <c r="J110" s="208"/>
      <c r="K110" s="308"/>
      <c r="L110" s="319">
        <v>520471</v>
      </c>
      <c r="M110" s="319">
        <v>175586</v>
      </c>
      <c r="N110" s="208"/>
      <c r="O110" s="208"/>
      <c r="P110" s="208"/>
      <c r="Q110" s="208"/>
      <c r="R110" s="208">
        <v>1</v>
      </c>
      <c r="S110" s="208"/>
      <c r="T110" s="208"/>
      <c r="U110" s="208"/>
      <c r="V110" s="208">
        <v>1</v>
      </c>
      <c r="W110" s="208"/>
      <c r="X110" s="208">
        <v>1</v>
      </c>
      <c r="Y110" s="208">
        <v>2</v>
      </c>
      <c r="Z110" s="208"/>
      <c r="AA110" s="208"/>
      <c r="AB110" s="208"/>
      <c r="AC110" s="208"/>
      <c r="AD110" s="208"/>
      <c r="AE110" s="208">
        <v>3</v>
      </c>
      <c r="AF110" s="208">
        <v>0</v>
      </c>
      <c r="AG110" s="208">
        <v>1</v>
      </c>
      <c r="AH110" s="208">
        <v>2</v>
      </c>
      <c r="AI110" s="208">
        <v>0</v>
      </c>
      <c r="AJ110" s="208">
        <v>-1</v>
      </c>
      <c r="AK110" s="208">
        <v>0</v>
      </c>
      <c r="AL110" s="208">
        <v>0</v>
      </c>
      <c r="AM110" s="208">
        <v>0</v>
      </c>
      <c r="AN110" s="310">
        <v>2</v>
      </c>
      <c r="AO110" s="310"/>
      <c r="AP110" s="214">
        <v>0</v>
      </c>
      <c r="AQ110" s="215">
        <v>2</v>
      </c>
      <c r="AR110" s="306">
        <v>0</v>
      </c>
      <c r="AS110" s="218">
        <v>0</v>
      </c>
      <c r="AT110" s="218">
        <v>0</v>
      </c>
      <c r="AU110" s="218">
        <v>0</v>
      </c>
      <c r="AV110" s="307">
        <v>0</v>
      </c>
      <c r="AW110" s="311">
        <v>0</v>
      </c>
      <c r="AX110" s="306">
        <v>0</v>
      </c>
      <c r="AY110" s="214">
        <v>0</v>
      </c>
      <c r="AZ110" s="214">
        <v>0</v>
      </c>
      <c r="BA110" s="214">
        <v>0</v>
      </c>
      <c r="BB110" s="307">
        <v>0</v>
      </c>
      <c r="BC110" s="208" t="s">
        <v>1293</v>
      </c>
      <c r="BD110" s="208"/>
      <c r="BE110" s="208"/>
      <c r="BF110" s="208" t="s">
        <v>1293</v>
      </c>
      <c r="BG110" s="208"/>
    </row>
    <row r="111" spans="1:59" x14ac:dyDescent="0.25">
      <c r="A111" s="208" t="s">
        <v>299</v>
      </c>
      <c r="B111" s="208" t="s">
        <v>1365</v>
      </c>
      <c r="C111" s="208"/>
      <c r="D111" s="208" t="s">
        <v>300</v>
      </c>
      <c r="E111" s="208" t="s">
        <v>301</v>
      </c>
      <c r="F111" s="301">
        <v>42639</v>
      </c>
      <c r="G111" s="301">
        <v>43343</v>
      </c>
      <c r="H111" s="301" t="s">
        <v>1167</v>
      </c>
      <c r="I111" s="298" t="s">
        <v>1232</v>
      </c>
      <c r="J111" s="208"/>
      <c r="K111" s="308"/>
      <c r="L111" s="319">
        <v>512996</v>
      </c>
      <c r="M111" s="319">
        <v>173588</v>
      </c>
      <c r="N111" s="208"/>
      <c r="O111" s="208"/>
      <c r="P111" s="208"/>
      <c r="Q111" s="208"/>
      <c r="R111" s="208"/>
      <c r="S111" s="208"/>
      <c r="T111" s="208"/>
      <c r="U111" s="208"/>
      <c r="V111" s="208">
        <v>0</v>
      </c>
      <c r="W111" s="208"/>
      <c r="X111" s="208"/>
      <c r="Y111" s="208"/>
      <c r="Z111" s="208">
        <v>1</v>
      </c>
      <c r="AA111" s="208"/>
      <c r="AB111" s="208"/>
      <c r="AC111" s="208"/>
      <c r="AD111" s="208"/>
      <c r="AE111" s="208">
        <v>1</v>
      </c>
      <c r="AF111" s="208">
        <v>0</v>
      </c>
      <c r="AG111" s="208">
        <v>0</v>
      </c>
      <c r="AH111" s="208">
        <v>0</v>
      </c>
      <c r="AI111" s="208">
        <v>1</v>
      </c>
      <c r="AJ111" s="208">
        <v>0</v>
      </c>
      <c r="AK111" s="208">
        <v>0</v>
      </c>
      <c r="AL111" s="208">
        <v>0</v>
      </c>
      <c r="AM111" s="208">
        <v>0</v>
      </c>
      <c r="AN111" s="310">
        <v>1</v>
      </c>
      <c r="AO111" s="310"/>
      <c r="AP111" s="214">
        <v>0</v>
      </c>
      <c r="AQ111" s="215">
        <v>1</v>
      </c>
      <c r="AR111" s="306">
        <v>0</v>
      </c>
      <c r="AS111" s="218">
        <v>0</v>
      </c>
      <c r="AT111" s="218">
        <v>0</v>
      </c>
      <c r="AU111" s="218">
        <v>0</v>
      </c>
      <c r="AV111" s="307">
        <v>0</v>
      </c>
      <c r="AW111" s="311">
        <v>0</v>
      </c>
      <c r="AX111" s="306">
        <v>0</v>
      </c>
      <c r="AY111" s="214">
        <v>0</v>
      </c>
      <c r="AZ111" s="214">
        <v>0</v>
      </c>
      <c r="BA111" s="214">
        <v>0</v>
      </c>
      <c r="BB111" s="307">
        <v>0</v>
      </c>
      <c r="BC111" s="208" t="s">
        <v>1312</v>
      </c>
      <c r="BD111" s="208"/>
      <c r="BE111" s="208"/>
      <c r="BF111" s="208"/>
      <c r="BG111" s="208"/>
    </row>
    <row r="112" spans="1:59" x14ac:dyDescent="0.25">
      <c r="A112" s="208" t="s">
        <v>302</v>
      </c>
      <c r="B112" s="208" t="s">
        <v>1365</v>
      </c>
      <c r="C112" s="208"/>
      <c r="D112" s="208" t="s">
        <v>303</v>
      </c>
      <c r="E112" s="208" t="s">
        <v>304</v>
      </c>
      <c r="F112" s="301"/>
      <c r="G112" s="309"/>
      <c r="H112" s="309" t="s">
        <v>1168</v>
      </c>
      <c r="I112" s="298" t="s">
        <v>1232</v>
      </c>
      <c r="J112" s="208"/>
      <c r="K112" s="308"/>
      <c r="L112" s="319">
        <v>516355</v>
      </c>
      <c r="M112" s="319">
        <v>173076</v>
      </c>
      <c r="N112" s="208"/>
      <c r="O112" s="208"/>
      <c r="P112" s="208">
        <v>1</v>
      </c>
      <c r="Q112" s="208"/>
      <c r="R112" s="208"/>
      <c r="S112" s="208"/>
      <c r="T112" s="208"/>
      <c r="U112" s="208"/>
      <c r="V112" s="208">
        <v>1</v>
      </c>
      <c r="W112" s="208"/>
      <c r="X112" s="208"/>
      <c r="Y112" s="208"/>
      <c r="Z112" s="208">
        <v>1</v>
      </c>
      <c r="AA112" s="208"/>
      <c r="AB112" s="208"/>
      <c r="AC112" s="208"/>
      <c r="AD112" s="208"/>
      <c r="AE112" s="208">
        <v>1</v>
      </c>
      <c r="AF112" s="208">
        <v>0</v>
      </c>
      <c r="AG112" s="208">
        <v>0</v>
      </c>
      <c r="AH112" s="208">
        <v>-1</v>
      </c>
      <c r="AI112" s="208">
        <v>1</v>
      </c>
      <c r="AJ112" s="208">
        <v>0</v>
      </c>
      <c r="AK112" s="208">
        <v>0</v>
      </c>
      <c r="AL112" s="208">
        <v>0</v>
      </c>
      <c r="AM112" s="208">
        <v>0</v>
      </c>
      <c r="AN112" s="310">
        <v>0</v>
      </c>
      <c r="AO112" s="310"/>
      <c r="AP112" s="213">
        <v>0</v>
      </c>
      <c r="AQ112" s="302">
        <v>0</v>
      </c>
      <c r="AR112" s="217">
        <v>0</v>
      </c>
      <c r="AS112" s="302">
        <v>0</v>
      </c>
      <c r="AT112" s="302">
        <v>0</v>
      </c>
      <c r="AU112" s="302">
        <v>0</v>
      </c>
      <c r="AV112" s="304">
        <v>0</v>
      </c>
      <c r="AW112" s="311">
        <v>0</v>
      </c>
      <c r="AX112" s="306">
        <v>0</v>
      </c>
      <c r="AY112" s="214">
        <v>0</v>
      </c>
      <c r="AZ112" s="214">
        <v>0</v>
      </c>
      <c r="BA112" s="214">
        <v>0</v>
      </c>
      <c r="BB112" s="307">
        <v>0</v>
      </c>
      <c r="BC112" s="208" t="s">
        <v>1319</v>
      </c>
      <c r="BD112" s="208"/>
      <c r="BE112" s="208"/>
      <c r="BF112" s="208"/>
      <c r="BG112" s="208" t="s">
        <v>1295</v>
      </c>
    </row>
    <row r="113" spans="1:59" x14ac:dyDescent="0.25">
      <c r="A113" s="208" t="s">
        <v>305</v>
      </c>
      <c r="B113" s="208" t="s">
        <v>1361</v>
      </c>
      <c r="C113" s="208"/>
      <c r="D113" s="208" t="s">
        <v>306</v>
      </c>
      <c r="E113" s="208" t="s">
        <v>307</v>
      </c>
      <c r="F113" s="301">
        <v>42527</v>
      </c>
      <c r="G113" s="301">
        <v>43281</v>
      </c>
      <c r="H113" s="301" t="s">
        <v>1167</v>
      </c>
      <c r="I113" s="298" t="s">
        <v>1432</v>
      </c>
      <c r="J113" s="208"/>
      <c r="K113" s="308"/>
      <c r="L113" s="319">
        <v>516146</v>
      </c>
      <c r="M113" s="319">
        <v>173335</v>
      </c>
      <c r="N113" s="208"/>
      <c r="O113" s="208"/>
      <c r="P113" s="208"/>
      <c r="Q113" s="208"/>
      <c r="R113" s="208"/>
      <c r="S113" s="208"/>
      <c r="T113" s="208"/>
      <c r="U113" s="208"/>
      <c r="V113" s="208">
        <v>0</v>
      </c>
      <c r="W113" s="208"/>
      <c r="X113" s="208">
        <v>3</v>
      </c>
      <c r="Y113" s="208">
        <v>13</v>
      </c>
      <c r="Z113" s="208"/>
      <c r="AA113" s="208"/>
      <c r="AB113" s="208"/>
      <c r="AC113" s="208"/>
      <c r="AD113" s="208"/>
      <c r="AE113" s="208">
        <v>16</v>
      </c>
      <c r="AF113" s="208">
        <v>0</v>
      </c>
      <c r="AG113" s="208">
        <v>3</v>
      </c>
      <c r="AH113" s="208">
        <v>13</v>
      </c>
      <c r="AI113" s="208">
        <v>0</v>
      </c>
      <c r="AJ113" s="208">
        <v>0</v>
      </c>
      <c r="AK113" s="208">
        <v>0</v>
      </c>
      <c r="AL113" s="208">
        <v>0</v>
      </c>
      <c r="AM113" s="208">
        <v>0</v>
      </c>
      <c r="AN113" s="310">
        <v>16</v>
      </c>
      <c r="AO113" s="310"/>
      <c r="AP113" s="214">
        <v>0</v>
      </c>
      <c r="AQ113" s="215">
        <v>16</v>
      </c>
      <c r="AR113" s="306">
        <v>0</v>
      </c>
      <c r="AS113" s="218">
        <v>0</v>
      </c>
      <c r="AT113" s="218">
        <v>0</v>
      </c>
      <c r="AU113" s="218">
        <v>0</v>
      </c>
      <c r="AV113" s="307">
        <v>0</v>
      </c>
      <c r="AW113" s="311">
        <v>0</v>
      </c>
      <c r="AX113" s="306">
        <v>0</v>
      </c>
      <c r="AY113" s="214">
        <v>0</v>
      </c>
      <c r="AZ113" s="214">
        <v>0</v>
      </c>
      <c r="BA113" s="214">
        <v>0</v>
      </c>
      <c r="BB113" s="307">
        <v>0</v>
      </c>
      <c r="BC113" s="208" t="s">
        <v>1319</v>
      </c>
      <c r="BD113" s="208"/>
      <c r="BE113" s="208"/>
      <c r="BF113" s="208" t="s">
        <v>1298</v>
      </c>
      <c r="BG113" s="208"/>
    </row>
    <row r="114" spans="1:59" x14ac:dyDescent="0.25">
      <c r="A114" s="208" t="s">
        <v>305</v>
      </c>
      <c r="B114" s="208" t="s">
        <v>1361</v>
      </c>
      <c r="C114" s="208"/>
      <c r="D114" s="208" t="s">
        <v>306</v>
      </c>
      <c r="E114" s="208" t="s">
        <v>307</v>
      </c>
      <c r="F114" s="301">
        <v>42527</v>
      </c>
      <c r="G114" s="301">
        <v>43281</v>
      </c>
      <c r="H114" s="301" t="s">
        <v>1167</v>
      </c>
      <c r="I114" s="301" t="s">
        <v>1237</v>
      </c>
      <c r="J114" s="208"/>
      <c r="K114" s="308"/>
      <c r="L114" s="319">
        <v>516146</v>
      </c>
      <c r="M114" s="319">
        <v>173335</v>
      </c>
      <c r="N114" s="208"/>
      <c r="O114" s="208"/>
      <c r="P114" s="208"/>
      <c r="Q114" s="208"/>
      <c r="R114" s="208"/>
      <c r="S114" s="208"/>
      <c r="T114" s="208"/>
      <c r="U114" s="208"/>
      <c r="V114" s="208">
        <v>0</v>
      </c>
      <c r="W114" s="208"/>
      <c r="X114" s="208">
        <v>11</v>
      </c>
      <c r="Y114" s="208">
        <v>18</v>
      </c>
      <c r="Z114" s="208"/>
      <c r="AA114" s="208"/>
      <c r="AB114" s="208"/>
      <c r="AC114" s="208"/>
      <c r="AD114" s="208"/>
      <c r="AE114" s="208">
        <v>29</v>
      </c>
      <c r="AF114" s="208">
        <v>0</v>
      </c>
      <c r="AG114" s="208">
        <v>11</v>
      </c>
      <c r="AH114" s="208">
        <v>18</v>
      </c>
      <c r="AI114" s="208">
        <v>0</v>
      </c>
      <c r="AJ114" s="208">
        <v>0</v>
      </c>
      <c r="AK114" s="208">
        <v>0</v>
      </c>
      <c r="AL114" s="208">
        <v>0</v>
      </c>
      <c r="AM114" s="208">
        <v>0</v>
      </c>
      <c r="AN114" s="310">
        <v>29</v>
      </c>
      <c r="AO114" s="310"/>
      <c r="AP114" s="214">
        <v>0</v>
      </c>
      <c r="AQ114" s="215">
        <v>29</v>
      </c>
      <c r="AR114" s="306">
        <v>0</v>
      </c>
      <c r="AS114" s="218">
        <v>0</v>
      </c>
      <c r="AT114" s="218">
        <v>0</v>
      </c>
      <c r="AU114" s="218">
        <v>0</v>
      </c>
      <c r="AV114" s="307">
        <v>0</v>
      </c>
      <c r="AW114" s="311">
        <v>0</v>
      </c>
      <c r="AX114" s="306">
        <v>0</v>
      </c>
      <c r="AY114" s="214">
        <v>0</v>
      </c>
      <c r="AZ114" s="214">
        <v>0</v>
      </c>
      <c r="BA114" s="214">
        <v>0</v>
      </c>
      <c r="BB114" s="307">
        <v>0</v>
      </c>
      <c r="BC114" s="208" t="s">
        <v>1319</v>
      </c>
      <c r="BD114" s="208"/>
      <c r="BE114" s="208"/>
      <c r="BF114" s="208" t="s">
        <v>1298</v>
      </c>
      <c r="BG114" s="208"/>
    </row>
    <row r="115" spans="1:59" x14ac:dyDescent="0.25">
      <c r="A115" s="208" t="s">
        <v>308</v>
      </c>
      <c r="B115" s="208" t="s">
        <v>1365</v>
      </c>
      <c r="C115" s="208"/>
      <c r="D115" s="208" t="s">
        <v>309</v>
      </c>
      <c r="E115" s="208" t="s">
        <v>310</v>
      </c>
      <c r="F115" s="301"/>
      <c r="G115" s="309"/>
      <c r="H115" s="309" t="s">
        <v>1168</v>
      </c>
      <c r="I115" s="298" t="s">
        <v>1232</v>
      </c>
      <c r="J115" s="208"/>
      <c r="K115" s="308"/>
      <c r="L115" s="319">
        <v>518775</v>
      </c>
      <c r="M115" s="319">
        <v>175592</v>
      </c>
      <c r="N115" s="208"/>
      <c r="O115" s="208"/>
      <c r="P115" s="208"/>
      <c r="Q115" s="208"/>
      <c r="R115" s="208"/>
      <c r="S115" s="208"/>
      <c r="T115" s="208"/>
      <c r="U115" s="208"/>
      <c r="V115" s="208">
        <v>0</v>
      </c>
      <c r="W115" s="208"/>
      <c r="X115" s="208"/>
      <c r="Y115" s="208">
        <v>1</v>
      </c>
      <c r="Z115" s="208"/>
      <c r="AA115" s="208"/>
      <c r="AB115" s="208"/>
      <c r="AC115" s="208"/>
      <c r="AD115" s="208"/>
      <c r="AE115" s="208">
        <v>1</v>
      </c>
      <c r="AF115" s="208">
        <v>0</v>
      </c>
      <c r="AG115" s="208">
        <v>0</v>
      </c>
      <c r="AH115" s="208">
        <v>1</v>
      </c>
      <c r="AI115" s="208">
        <v>0</v>
      </c>
      <c r="AJ115" s="208">
        <v>0</v>
      </c>
      <c r="AK115" s="208">
        <v>0</v>
      </c>
      <c r="AL115" s="208">
        <v>0</v>
      </c>
      <c r="AM115" s="208">
        <v>0</v>
      </c>
      <c r="AN115" s="310">
        <v>1</v>
      </c>
      <c r="AO115" s="310"/>
      <c r="AP115" s="213">
        <v>0</v>
      </c>
      <c r="AQ115" s="302">
        <v>0</v>
      </c>
      <c r="AR115" s="217">
        <v>1</v>
      </c>
      <c r="AS115" s="218">
        <v>0</v>
      </c>
      <c r="AT115" s="218">
        <v>0</v>
      </c>
      <c r="AU115" s="218">
        <v>0</v>
      </c>
      <c r="AV115" s="307">
        <v>0</v>
      </c>
      <c r="AW115" s="311" t="s">
        <v>4</v>
      </c>
      <c r="AX115" s="306">
        <v>0</v>
      </c>
      <c r="AY115" s="214">
        <v>0</v>
      </c>
      <c r="AZ115" s="214">
        <v>0</v>
      </c>
      <c r="BA115" s="214">
        <v>0</v>
      </c>
      <c r="BB115" s="307">
        <v>0</v>
      </c>
      <c r="BC115" s="208" t="s">
        <v>1315</v>
      </c>
      <c r="BD115" s="208"/>
      <c r="BE115" s="208"/>
      <c r="BF115" s="208"/>
      <c r="BG115" s="208"/>
    </row>
    <row r="116" spans="1:59" x14ac:dyDescent="0.25">
      <c r="A116" s="208" t="s">
        <v>311</v>
      </c>
      <c r="B116" s="208" t="s">
        <v>1365</v>
      </c>
      <c r="C116" s="208"/>
      <c r="D116" s="208" t="s">
        <v>312</v>
      </c>
      <c r="E116" s="208" t="s">
        <v>313</v>
      </c>
      <c r="F116" s="301"/>
      <c r="G116" s="301">
        <v>43011</v>
      </c>
      <c r="H116" s="301" t="s">
        <v>1166</v>
      </c>
      <c r="I116" s="298" t="s">
        <v>1232</v>
      </c>
      <c r="J116" s="208"/>
      <c r="K116" s="308"/>
      <c r="L116" s="319">
        <v>516234</v>
      </c>
      <c r="M116" s="319">
        <v>171147</v>
      </c>
      <c r="N116" s="208"/>
      <c r="O116" s="208"/>
      <c r="P116" s="208"/>
      <c r="Q116" s="208"/>
      <c r="R116" s="208"/>
      <c r="S116" s="208"/>
      <c r="T116" s="208"/>
      <c r="U116" s="208"/>
      <c r="V116" s="208">
        <v>0</v>
      </c>
      <c r="W116" s="208"/>
      <c r="X116" s="208"/>
      <c r="Y116" s="208">
        <v>1</v>
      </c>
      <c r="Z116" s="208"/>
      <c r="AA116" s="208"/>
      <c r="AB116" s="208"/>
      <c r="AC116" s="208"/>
      <c r="AD116" s="208"/>
      <c r="AE116" s="208">
        <v>1</v>
      </c>
      <c r="AF116" s="208">
        <v>0</v>
      </c>
      <c r="AG116" s="208">
        <v>0</v>
      </c>
      <c r="AH116" s="208">
        <v>1</v>
      </c>
      <c r="AI116" s="208">
        <v>0</v>
      </c>
      <c r="AJ116" s="208">
        <v>0</v>
      </c>
      <c r="AK116" s="208">
        <v>0</v>
      </c>
      <c r="AL116" s="208">
        <v>0</v>
      </c>
      <c r="AM116" s="208">
        <v>0</v>
      </c>
      <c r="AN116" s="310">
        <v>1</v>
      </c>
      <c r="AO116" s="310"/>
      <c r="AP116" s="212">
        <v>1</v>
      </c>
      <c r="AQ116" s="302">
        <v>0</v>
      </c>
      <c r="AR116" s="303">
        <v>0</v>
      </c>
      <c r="AS116" s="218">
        <v>0</v>
      </c>
      <c r="AT116" s="218">
        <v>0</v>
      </c>
      <c r="AU116" s="218">
        <v>0</v>
      </c>
      <c r="AV116" s="307">
        <v>0</v>
      </c>
      <c r="AW116" s="311">
        <v>0</v>
      </c>
      <c r="AX116" s="306">
        <v>0</v>
      </c>
      <c r="AY116" s="214">
        <v>0</v>
      </c>
      <c r="AZ116" s="214">
        <v>0</v>
      </c>
      <c r="BA116" s="214">
        <v>0</v>
      </c>
      <c r="BB116" s="307">
        <v>0</v>
      </c>
      <c r="BC116" s="208" t="s">
        <v>1296</v>
      </c>
      <c r="BD116" s="208"/>
      <c r="BE116" s="208"/>
      <c r="BF116" s="208" t="s">
        <v>1296</v>
      </c>
      <c r="BG116" s="208"/>
    </row>
    <row r="117" spans="1:59" x14ac:dyDescent="0.25">
      <c r="A117" s="208" t="s">
        <v>1525</v>
      </c>
      <c r="B117" s="208" t="s">
        <v>1365</v>
      </c>
      <c r="C117" s="208"/>
      <c r="D117" s="208" t="s">
        <v>1532</v>
      </c>
      <c r="E117" s="208" t="s">
        <v>1533</v>
      </c>
      <c r="F117" s="301">
        <v>42522</v>
      </c>
      <c r="G117" s="301">
        <v>42826</v>
      </c>
      <c r="H117" s="301" t="s">
        <v>1166</v>
      </c>
      <c r="I117" s="298" t="s">
        <v>1232</v>
      </c>
      <c r="J117" s="208"/>
      <c r="K117" s="308"/>
      <c r="L117" s="319">
        <v>517595</v>
      </c>
      <c r="M117" s="319">
        <v>174010</v>
      </c>
      <c r="N117" s="208"/>
      <c r="O117" s="208"/>
      <c r="P117" s="208"/>
      <c r="Q117" s="208"/>
      <c r="R117" s="208">
        <v>1</v>
      </c>
      <c r="S117" s="208"/>
      <c r="T117" s="208"/>
      <c r="U117" s="208"/>
      <c r="V117" s="208">
        <v>1</v>
      </c>
      <c r="W117" s="208"/>
      <c r="X117" s="208"/>
      <c r="Y117" s="208"/>
      <c r="Z117" s="208">
        <v>2</v>
      </c>
      <c r="AA117" s="208"/>
      <c r="AB117" s="208"/>
      <c r="AC117" s="208"/>
      <c r="AD117" s="208"/>
      <c r="AE117" s="208">
        <v>2</v>
      </c>
      <c r="AF117" s="208">
        <v>0</v>
      </c>
      <c r="AG117" s="208">
        <v>0</v>
      </c>
      <c r="AH117" s="208">
        <v>0</v>
      </c>
      <c r="AI117" s="208">
        <v>2</v>
      </c>
      <c r="AJ117" s="208">
        <v>-1</v>
      </c>
      <c r="AK117" s="208">
        <v>0</v>
      </c>
      <c r="AL117" s="208">
        <v>0</v>
      </c>
      <c r="AM117" s="208">
        <v>0</v>
      </c>
      <c r="AN117" s="310">
        <v>1</v>
      </c>
      <c r="AO117" s="310"/>
      <c r="AP117" s="212">
        <v>1</v>
      </c>
      <c r="AQ117" s="218">
        <v>0</v>
      </c>
      <c r="AR117" s="306">
        <v>0</v>
      </c>
      <c r="AS117" s="218">
        <v>0</v>
      </c>
      <c r="AT117" s="218">
        <v>0</v>
      </c>
      <c r="AU117" s="218">
        <v>0</v>
      </c>
      <c r="AV117" s="307">
        <v>0</v>
      </c>
      <c r="AW117" s="311">
        <v>0</v>
      </c>
      <c r="AX117" s="306">
        <v>0</v>
      </c>
      <c r="AY117" s="214">
        <v>0</v>
      </c>
      <c r="AZ117" s="214">
        <v>0</v>
      </c>
      <c r="BA117" s="214">
        <v>0</v>
      </c>
      <c r="BB117" s="307">
        <v>0</v>
      </c>
      <c r="BC117" s="208" t="s">
        <v>1319</v>
      </c>
      <c r="BD117" s="208"/>
      <c r="BE117" s="208"/>
      <c r="BF117" s="208"/>
      <c r="BG117" s="208"/>
    </row>
    <row r="118" spans="1:59" x14ac:dyDescent="0.25">
      <c r="A118" s="208" t="s">
        <v>314</v>
      </c>
      <c r="B118" s="208" t="s">
        <v>1365</v>
      </c>
      <c r="C118" s="208"/>
      <c r="D118" s="208" t="s">
        <v>315</v>
      </c>
      <c r="E118" s="208" t="s">
        <v>316</v>
      </c>
      <c r="F118" s="301">
        <v>42795</v>
      </c>
      <c r="G118" s="309"/>
      <c r="H118" s="301" t="s">
        <v>1167</v>
      </c>
      <c r="I118" s="298" t="s">
        <v>1232</v>
      </c>
      <c r="J118" s="208"/>
      <c r="K118" s="308"/>
      <c r="L118" s="319">
        <v>518835</v>
      </c>
      <c r="M118" s="319">
        <v>174669</v>
      </c>
      <c r="N118" s="208"/>
      <c r="O118" s="208"/>
      <c r="P118" s="208"/>
      <c r="Q118" s="208"/>
      <c r="R118" s="208">
        <v>1</v>
      </c>
      <c r="S118" s="208"/>
      <c r="T118" s="208"/>
      <c r="U118" s="208"/>
      <c r="V118" s="208">
        <v>1</v>
      </c>
      <c r="W118" s="208"/>
      <c r="X118" s="208"/>
      <c r="Y118" s="208"/>
      <c r="Z118" s="208"/>
      <c r="AA118" s="208">
        <v>1</v>
      </c>
      <c r="AB118" s="208"/>
      <c r="AC118" s="208"/>
      <c r="AD118" s="208"/>
      <c r="AE118" s="208">
        <v>1</v>
      </c>
      <c r="AF118" s="208">
        <v>0</v>
      </c>
      <c r="AG118" s="208">
        <v>0</v>
      </c>
      <c r="AH118" s="208">
        <v>0</v>
      </c>
      <c r="AI118" s="208">
        <v>0</v>
      </c>
      <c r="AJ118" s="208">
        <v>0</v>
      </c>
      <c r="AK118" s="208">
        <v>0</v>
      </c>
      <c r="AL118" s="208">
        <v>0</v>
      </c>
      <c r="AM118" s="208">
        <v>0</v>
      </c>
      <c r="AN118" s="310">
        <v>0</v>
      </c>
      <c r="AO118" s="310"/>
      <c r="AP118" s="214">
        <v>0</v>
      </c>
      <c r="AQ118" s="215">
        <v>0</v>
      </c>
      <c r="AR118" s="306">
        <v>0</v>
      </c>
      <c r="AS118" s="218">
        <v>0</v>
      </c>
      <c r="AT118" s="218">
        <v>0</v>
      </c>
      <c r="AU118" s="218">
        <v>0</v>
      </c>
      <c r="AV118" s="307">
        <v>0</v>
      </c>
      <c r="AW118" s="311">
        <v>0</v>
      </c>
      <c r="AX118" s="306">
        <v>0</v>
      </c>
      <c r="AY118" s="214">
        <v>0</v>
      </c>
      <c r="AZ118" s="214">
        <v>0</v>
      </c>
      <c r="BA118" s="214">
        <v>0</v>
      </c>
      <c r="BB118" s="307">
        <v>0</v>
      </c>
      <c r="BC118" s="208" t="s">
        <v>1316</v>
      </c>
      <c r="BD118" s="208"/>
      <c r="BE118" s="208"/>
      <c r="BF118" s="208"/>
      <c r="BG118" s="208"/>
    </row>
    <row r="119" spans="1:59" x14ac:dyDescent="0.25">
      <c r="A119" s="208" t="s">
        <v>317</v>
      </c>
      <c r="B119" s="208" t="s">
        <v>1365</v>
      </c>
      <c r="C119" s="208"/>
      <c r="D119" s="208" t="s">
        <v>318</v>
      </c>
      <c r="E119" s="208" t="s">
        <v>319</v>
      </c>
      <c r="F119" s="301">
        <v>42443</v>
      </c>
      <c r="G119" s="301">
        <v>42853</v>
      </c>
      <c r="H119" s="301" t="s">
        <v>1166</v>
      </c>
      <c r="I119" s="298" t="s">
        <v>1232</v>
      </c>
      <c r="J119" s="208"/>
      <c r="K119" s="308"/>
      <c r="L119" s="319">
        <v>521957</v>
      </c>
      <c r="M119" s="319">
        <v>176986</v>
      </c>
      <c r="N119" s="208"/>
      <c r="O119" s="208"/>
      <c r="P119" s="208"/>
      <c r="Q119" s="208"/>
      <c r="R119" s="208">
        <v>1</v>
      </c>
      <c r="S119" s="208"/>
      <c r="T119" s="208"/>
      <c r="U119" s="208"/>
      <c r="V119" s="208">
        <v>1</v>
      </c>
      <c r="W119" s="208"/>
      <c r="X119" s="208"/>
      <c r="Y119" s="208"/>
      <c r="Z119" s="208"/>
      <c r="AA119" s="208">
        <v>1</v>
      </c>
      <c r="AB119" s="208"/>
      <c r="AC119" s="208"/>
      <c r="AD119" s="208"/>
      <c r="AE119" s="208">
        <v>1</v>
      </c>
      <c r="AF119" s="208">
        <v>0</v>
      </c>
      <c r="AG119" s="208">
        <v>0</v>
      </c>
      <c r="AH119" s="208">
        <v>0</v>
      </c>
      <c r="AI119" s="208">
        <v>0</v>
      </c>
      <c r="AJ119" s="208">
        <v>0</v>
      </c>
      <c r="AK119" s="208">
        <v>0</v>
      </c>
      <c r="AL119" s="208">
        <v>0</v>
      </c>
      <c r="AM119" s="208">
        <v>0</v>
      </c>
      <c r="AN119" s="310">
        <v>0</v>
      </c>
      <c r="AO119" s="310"/>
      <c r="AP119" s="212">
        <v>0</v>
      </c>
      <c r="AQ119" s="302">
        <v>0</v>
      </c>
      <c r="AR119" s="303">
        <v>0</v>
      </c>
      <c r="AS119" s="302">
        <v>0</v>
      </c>
      <c r="AT119" s="302">
        <v>0</v>
      </c>
      <c r="AU119" s="302">
        <v>0</v>
      </c>
      <c r="AV119" s="304">
        <v>0</v>
      </c>
      <c r="AW119" s="311">
        <v>0</v>
      </c>
      <c r="AX119" s="306">
        <v>0</v>
      </c>
      <c r="AY119" s="214">
        <v>0</v>
      </c>
      <c r="AZ119" s="214">
        <v>0</v>
      </c>
      <c r="BA119" s="214">
        <v>0</v>
      </c>
      <c r="BB119" s="307">
        <v>0</v>
      </c>
      <c r="BC119" s="208" t="s">
        <v>1306</v>
      </c>
      <c r="BD119" s="208"/>
      <c r="BE119" s="208"/>
      <c r="BF119" s="208"/>
      <c r="BG119" s="208"/>
    </row>
    <row r="120" spans="1:59" x14ac:dyDescent="0.25">
      <c r="A120" s="208" t="s">
        <v>320</v>
      </c>
      <c r="B120" s="208" t="s">
        <v>1362</v>
      </c>
      <c r="C120" s="208"/>
      <c r="D120" s="208" t="s">
        <v>321</v>
      </c>
      <c r="E120" s="208" t="s">
        <v>322</v>
      </c>
      <c r="F120" s="208"/>
      <c r="G120" s="309">
        <v>43182</v>
      </c>
      <c r="H120" s="301" t="s">
        <v>1166</v>
      </c>
      <c r="I120" s="298" t="s">
        <v>1232</v>
      </c>
      <c r="J120" s="208"/>
      <c r="K120" s="308"/>
      <c r="L120" s="319">
        <v>518090</v>
      </c>
      <c r="M120" s="319">
        <v>174701</v>
      </c>
      <c r="N120" s="208"/>
      <c r="O120" s="208">
        <v>1</v>
      </c>
      <c r="P120" s="208"/>
      <c r="Q120" s="208">
        <v>1</v>
      </c>
      <c r="R120" s="208"/>
      <c r="S120" s="208"/>
      <c r="T120" s="208"/>
      <c r="U120" s="208"/>
      <c r="V120" s="208">
        <v>2</v>
      </c>
      <c r="W120" s="208"/>
      <c r="X120" s="208"/>
      <c r="Y120" s="208"/>
      <c r="Z120" s="208"/>
      <c r="AA120" s="208">
        <v>1</v>
      </c>
      <c r="AB120" s="208"/>
      <c r="AC120" s="208"/>
      <c r="AD120" s="208"/>
      <c r="AE120" s="208">
        <v>1</v>
      </c>
      <c r="AF120" s="208">
        <v>0</v>
      </c>
      <c r="AG120" s="208">
        <v>-1</v>
      </c>
      <c r="AH120" s="208">
        <v>0</v>
      </c>
      <c r="AI120" s="208">
        <v>-1</v>
      </c>
      <c r="AJ120" s="208">
        <v>1</v>
      </c>
      <c r="AK120" s="208">
        <v>0</v>
      </c>
      <c r="AL120" s="208">
        <v>0</v>
      </c>
      <c r="AM120" s="208">
        <v>0</v>
      </c>
      <c r="AN120" s="310">
        <v>-1</v>
      </c>
      <c r="AO120" s="310"/>
      <c r="AP120" s="212">
        <v>-1</v>
      </c>
      <c r="AQ120" s="302">
        <v>0</v>
      </c>
      <c r="AR120" s="303">
        <v>0</v>
      </c>
      <c r="AS120" s="302">
        <v>0</v>
      </c>
      <c r="AT120" s="302">
        <v>0</v>
      </c>
      <c r="AU120" s="302">
        <v>0</v>
      </c>
      <c r="AV120" s="304">
        <v>0</v>
      </c>
      <c r="AW120" s="311">
        <v>0</v>
      </c>
      <c r="AX120" s="306">
        <v>0</v>
      </c>
      <c r="AY120" s="214">
        <v>0</v>
      </c>
      <c r="AZ120" s="214">
        <v>0</v>
      </c>
      <c r="BA120" s="214">
        <v>0</v>
      </c>
      <c r="BB120" s="307">
        <v>0</v>
      </c>
      <c r="BC120" s="208" t="s">
        <v>1316</v>
      </c>
      <c r="BD120" s="208"/>
      <c r="BE120" s="208"/>
      <c r="BF120" s="208"/>
      <c r="BG120" s="208"/>
    </row>
    <row r="121" spans="1:59" x14ac:dyDescent="0.25">
      <c r="A121" s="208" t="s">
        <v>323</v>
      </c>
      <c r="B121" s="208" t="s">
        <v>1365</v>
      </c>
      <c r="C121" s="208"/>
      <c r="D121" s="208" t="s">
        <v>324</v>
      </c>
      <c r="E121" s="208" t="s">
        <v>325</v>
      </c>
      <c r="F121" s="208"/>
      <c r="G121" s="309"/>
      <c r="H121" s="309" t="s">
        <v>1168</v>
      </c>
      <c r="I121" s="298" t="s">
        <v>1232</v>
      </c>
      <c r="J121" s="208"/>
      <c r="K121" s="308"/>
      <c r="L121" s="319">
        <v>517535</v>
      </c>
      <c r="M121" s="319">
        <v>169497</v>
      </c>
      <c r="N121" s="208"/>
      <c r="O121" s="208"/>
      <c r="P121" s="208"/>
      <c r="Q121" s="208"/>
      <c r="R121" s="208"/>
      <c r="S121" s="208"/>
      <c r="T121" s="208"/>
      <c r="U121" s="208"/>
      <c r="V121" s="208">
        <v>0</v>
      </c>
      <c r="W121" s="208"/>
      <c r="X121" s="208"/>
      <c r="Y121" s="208">
        <v>1</v>
      </c>
      <c r="Z121" s="208"/>
      <c r="AA121" s="208"/>
      <c r="AB121" s="208"/>
      <c r="AC121" s="208"/>
      <c r="AD121" s="208"/>
      <c r="AE121" s="208">
        <v>1</v>
      </c>
      <c r="AF121" s="208">
        <v>0</v>
      </c>
      <c r="AG121" s="208">
        <v>0</v>
      </c>
      <c r="AH121" s="208">
        <v>1</v>
      </c>
      <c r="AI121" s="208">
        <v>0</v>
      </c>
      <c r="AJ121" s="208">
        <v>0</v>
      </c>
      <c r="AK121" s="208">
        <v>0</v>
      </c>
      <c r="AL121" s="208">
        <v>0</v>
      </c>
      <c r="AM121" s="208">
        <v>0</v>
      </c>
      <c r="AN121" s="310">
        <v>1</v>
      </c>
      <c r="AO121" s="310"/>
      <c r="AP121" s="213">
        <v>0</v>
      </c>
      <c r="AQ121" s="302">
        <v>0</v>
      </c>
      <c r="AR121" s="217">
        <v>0.5</v>
      </c>
      <c r="AS121" s="215">
        <v>0.5</v>
      </c>
      <c r="AT121" s="302">
        <v>0</v>
      </c>
      <c r="AU121" s="302">
        <v>0</v>
      </c>
      <c r="AV121" s="304">
        <v>0</v>
      </c>
      <c r="AW121" s="311" t="s">
        <v>4</v>
      </c>
      <c r="AX121" s="306">
        <v>0</v>
      </c>
      <c r="AY121" s="214">
        <v>0</v>
      </c>
      <c r="AZ121" s="214">
        <v>0</v>
      </c>
      <c r="BA121" s="214">
        <v>0</v>
      </c>
      <c r="BB121" s="307">
        <v>0</v>
      </c>
      <c r="BC121" s="208" t="s">
        <v>1311</v>
      </c>
      <c r="BD121" s="208"/>
      <c r="BE121" s="208" t="s">
        <v>1311</v>
      </c>
      <c r="BF121" s="208"/>
      <c r="BG121" s="208"/>
    </row>
    <row r="122" spans="1:59" x14ac:dyDescent="0.25">
      <c r="A122" s="208" t="s">
        <v>326</v>
      </c>
      <c r="B122" s="208" t="s">
        <v>1361</v>
      </c>
      <c r="C122" s="208"/>
      <c r="D122" s="208" t="s">
        <v>327</v>
      </c>
      <c r="E122" s="208" t="s">
        <v>328</v>
      </c>
      <c r="F122" s="301">
        <v>42856</v>
      </c>
      <c r="G122" s="309"/>
      <c r="H122" s="301" t="s">
        <v>1167</v>
      </c>
      <c r="I122" s="298" t="s">
        <v>1232</v>
      </c>
      <c r="J122" s="208"/>
      <c r="K122" s="308"/>
      <c r="L122" s="319">
        <v>518248</v>
      </c>
      <c r="M122" s="319">
        <v>175334</v>
      </c>
      <c r="N122" s="208"/>
      <c r="O122" s="208"/>
      <c r="P122" s="208">
        <v>1</v>
      </c>
      <c r="Q122" s="208"/>
      <c r="R122" s="208"/>
      <c r="S122" s="208"/>
      <c r="T122" s="208"/>
      <c r="U122" s="208"/>
      <c r="V122" s="208">
        <v>1</v>
      </c>
      <c r="W122" s="208"/>
      <c r="X122" s="208"/>
      <c r="Y122" s="208"/>
      <c r="Z122" s="208"/>
      <c r="AA122" s="208">
        <v>1</v>
      </c>
      <c r="AB122" s="208"/>
      <c r="AC122" s="208"/>
      <c r="AD122" s="208"/>
      <c r="AE122" s="208">
        <v>1</v>
      </c>
      <c r="AF122" s="208">
        <v>0</v>
      </c>
      <c r="AG122" s="208">
        <v>0</v>
      </c>
      <c r="AH122" s="208">
        <v>-1</v>
      </c>
      <c r="AI122" s="208">
        <v>0</v>
      </c>
      <c r="AJ122" s="208">
        <v>1</v>
      </c>
      <c r="AK122" s="208">
        <v>0</v>
      </c>
      <c r="AL122" s="208">
        <v>0</v>
      </c>
      <c r="AM122" s="208">
        <v>0</v>
      </c>
      <c r="AN122" s="310">
        <v>0</v>
      </c>
      <c r="AO122" s="310"/>
      <c r="AP122" s="214">
        <v>0</v>
      </c>
      <c r="AQ122" s="218">
        <v>0</v>
      </c>
      <c r="AR122" s="306">
        <v>0</v>
      </c>
      <c r="AS122" s="218">
        <v>0</v>
      </c>
      <c r="AT122" s="218">
        <v>0</v>
      </c>
      <c r="AU122" s="218">
        <v>0</v>
      </c>
      <c r="AV122" s="307">
        <v>0</v>
      </c>
      <c r="AW122" s="311">
        <v>0</v>
      </c>
      <c r="AX122" s="306">
        <v>0</v>
      </c>
      <c r="AY122" s="214">
        <v>0</v>
      </c>
      <c r="AZ122" s="214">
        <v>0</v>
      </c>
      <c r="BA122" s="214">
        <v>0</v>
      </c>
      <c r="BB122" s="307">
        <v>0</v>
      </c>
      <c r="BC122" s="208" t="s">
        <v>1315</v>
      </c>
      <c r="BD122" s="208"/>
      <c r="BE122" s="208"/>
      <c r="BF122" s="208" t="s">
        <v>1294</v>
      </c>
      <c r="BG122" s="208"/>
    </row>
    <row r="123" spans="1:59" x14ac:dyDescent="0.25">
      <c r="A123" s="208" t="s">
        <v>329</v>
      </c>
      <c r="B123" s="208" t="s">
        <v>1361</v>
      </c>
      <c r="C123" s="208" t="s">
        <v>1366</v>
      </c>
      <c r="D123" s="208" t="s">
        <v>330</v>
      </c>
      <c r="E123" s="208" t="s">
        <v>331</v>
      </c>
      <c r="F123" s="301">
        <v>42430</v>
      </c>
      <c r="G123" s="309"/>
      <c r="H123" s="301" t="s">
        <v>1167</v>
      </c>
      <c r="I123" s="298" t="s">
        <v>1232</v>
      </c>
      <c r="J123" s="208">
        <v>1</v>
      </c>
      <c r="K123" s="308"/>
      <c r="L123" s="319">
        <v>513125</v>
      </c>
      <c r="M123" s="319">
        <v>169836</v>
      </c>
      <c r="N123" s="208"/>
      <c r="O123" s="208"/>
      <c r="P123" s="208"/>
      <c r="Q123" s="208"/>
      <c r="R123" s="208"/>
      <c r="S123" s="208"/>
      <c r="T123" s="208"/>
      <c r="U123" s="208"/>
      <c r="V123" s="208">
        <v>0</v>
      </c>
      <c r="W123" s="208"/>
      <c r="X123" s="208"/>
      <c r="Y123" s="208"/>
      <c r="Z123" s="208"/>
      <c r="AA123" s="208"/>
      <c r="AB123" s="208"/>
      <c r="AC123" s="208"/>
      <c r="AD123" s="208"/>
      <c r="AE123" s="208">
        <v>0</v>
      </c>
      <c r="AF123" s="208">
        <v>0</v>
      </c>
      <c r="AG123" s="208">
        <v>0</v>
      </c>
      <c r="AH123" s="208">
        <v>0</v>
      </c>
      <c r="AI123" s="208">
        <v>0</v>
      </c>
      <c r="AJ123" s="208">
        <v>0</v>
      </c>
      <c r="AK123" s="208">
        <v>0</v>
      </c>
      <c r="AL123" s="208">
        <v>0</v>
      </c>
      <c r="AM123" s="208">
        <v>0</v>
      </c>
      <c r="AN123" s="310">
        <v>1</v>
      </c>
      <c r="AO123" s="310"/>
      <c r="AP123" s="214">
        <v>0</v>
      </c>
      <c r="AQ123" s="215">
        <v>1</v>
      </c>
      <c r="AR123" s="306">
        <v>0</v>
      </c>
      <c r="AS123" s="218">
        <v>0</v>
      </c>
      <c r="AT123" s="218">
        <v>0</v>
      </c>
      <c r="AU123" s="218">
        <v>0</v>
      </c>
      <c r="AV123" s="307">
        <v>0</v>
      </c>
      <c r="AW123" s="311">
        <v>0</v>
      </c>
      <c r="AX123" s="306">
        <v>0</v>
      </c>
      <c r="AY123" s="214">
        <v>0</v>
      </c>
      <c r="AZ123" s="214">
        <v>0</v>
      </c>
      <c r="BA123" s="214">
        <v>0</v>
      </c>
      <c r="BB123" s="307">
        <v>0</v>
      </c>
      <c r="BC123" s="208" t="s">
        <v>1310</v>
      </c>
      <c r="BD123" s="208"/>
      <c r="BE123" s="208"/>
      <c r="BF123" s="208"/>
      <c r="BG123" s="208"/>
    </row>
    <row r="124" spans="1:59" x14ac:dyDescent="0.25">
      <c r="A124" s="208" t="s">
        <v>332</v>
      </c>
      <c r="B124" s="208" t="s">
        <v>1365</v>
      </c>
      <c r="C124" s="208"/>
      <c r="D124" s="208" t="s">
        <v>333</v>
      </c>
      <c r="E124" s="208" t="s">
        <v>334</v>
      </c>
      <c r="F124" s="301">
        <v>43010</v>
      </c>
      <c r="G124" s="309"/>
      <c r="H124" s="301" t="s">
        <v>1167</v>
      </c>
      <c r="I124" s="298" t="s">
        <v>1232</v>
      </c>
      <c r="J124" s="208"/>
      <c r="K124" s="308"/>
      <c r="L124" s="319">
        <v>515646</v>
      </c>
      <c r="M124" s="319">
        <v>171303</v>
      </c>
      <c r="N124" s="208"/>
      <c r="O124" s="208"/>
      <c r="P124" s="208"/>
      <c r="Q124" s="208">
        <v>1</v>
      </c>
      <c r="R124" s="208"/>
      <c r="S124" s="208"/>
      <c r="T124" s="208"/>
      <c r="U124" s="208"/>
      <c r="V124" s="208">
        <v>1</v>
      </c>
      <c r="W124" s="208"/>
      <c r="X124" s="208"/>
      <c r="Y124" s="208">
        <v>2</v>
      </c>
      <c r="Z124" s="208">
        <v>1</v>
      </c>
      <c r="AA124" s="208"/>
      <c r="AB124" s="208"/>
      <c r="AC124" s="208"/>
      <c r="AD124" s="208"/>
      <c r="AE124" s="208">
        <v>3</v>
      </c>
      <c r="AF124" s="208">
        <v>0</v>
      </c>
      <c r="AG124" s="208">
        <v>0</v>
      </c>
      <c r="AH124" s="208">
        <v>2</v>
      </c>
      <c r="AI124" s="208">
        <v>0</v>
      </c>
      <c r="AJ124" s="208">
        <v>0</v>
      </c>
      <c r="AK124" s="208">
        <v>0</v>
      </c>
      <c r="AL124" s="208">
        <v>0</v>
      </c>
      <c r="AM124" s="208">
        <v>0</v>
      </c>
      <c r="AN124" s="310">
        <v>2</v>
      </c>
      <c r="AO124" s="310"/>
      <c r="AP124" s="214">
        <v>0</v>
      </c>
      <c r="AQ124" s="215">
        <v>1</v>
      </c>
      <c r="AR124" s="217">
        <v>1</v>
      </c>
      <c r="AS124" s="218">
        <v>0</v>
      </c>
      <c r="AT124" s="218">
        <v>0</v>
      </c>
      <c r="AU124" s="218">
        <v>0</v>
      </c>
      <c r="AV124" s="307">
        <v>0</v>
      </c>
      <c r="AW124" s="311" t="s">
        <v>4</v>
      </c>
      <c r="AX124" s="306">
        <v>0</v>
      </c>
      <c r="AY124" s="214">
        <v>0</v>
      </c>
      <c r="AZ124" s="214">
        <v>0</v>
      </c>
      <c r="BA124" s="214">
        <v>0</v>
      </c>
      <c r="BB124" s="307">
        <v>0</v>
      </c>
      <c r="BC124" s="208" t="s">
        <v>1296</v>
      </c>
      <c r="BD124" s="208"/>
      <c r="BE124" s="208"/>
      <c r="BF124" s="208"/>
      <c r="BG124" s="208"/>
    </row>
    <row r="125" spans="1:59" x14ac:dyDescent="0.25">
      <c r="A125" s="208" t="s">
        <v>335</v>
      </c>
      <c r="B125" s="208" t="s">
        <v>1365</v>
      </c>
      <c r="C125" s="208"/>
      <c r="D125" s="208" t="s">
        <v>336</v>
      </c>
      <c r="E125" s="208" t="s">
        <v>337</v>
      </c>
      <c r="F125" s="301">
        <v>42443</v>
      </c>
      <c r="G125" s="309">
        <v>43313</v>
      </c>
      <c r="H125" s="301" t="s">
        <v>1167</v>
      </c>
      <c r="I125" s="298" t="s">
        <v>1232</v>
      </c>
      <c r="J125" s="208"/>
      <c r="K125" s="308"/>
      <c r="L125" s="319">
        <v>513256</v>
      </c>
      <c r="M125" s="319">
        <v>171788</v>
      </c>
      <c r="N125" s="208"/>
      <c r="O125" s="208"/>
      <c r="P125" s="208"/>
      <c r="Q125" s="208"/>
      <c r="R125" s="208"/>
      <c r="S125" s="208"/>
      <c r="T125" s="208"/>
      <c r="U125" s="208"/>
      <c r="V125" s="208">
        <v>0</v>
      </c>
      <c r="W125" s="208"/>
      <c r="X125" s="208"/>
      <c r="Y125" s="208">
        <v>1</v>
      </c>
      <c r="Z125" s="208"/>
      <c r="AA125" s="208"/>
      <c r="AB125" s="208"/>
      <c r="AC125" s="208"/>
      <c r="AD125" s="208"/>
      <c r="AE125" s="208">
        <v>1</v>
      </c>
      <c r="AF125" s="208">
        <v>0</v>
      </c>
      <c r="AG125" s="208">
        <v>0</v>
      </c>
      <c r="AH125" s="208">
        <v>1</v>
      </c>
      <c r="AI125" s="208">
        <v>0</v>
      </c>
      <c r="AJ125" s="208">
        <v>0</v>
      </c>
      <c r="AK125" s="208">
        <v>0</v>
      </c>
      <c r="AL125" s="208">
        <v>0</v>
      </c>
      <c r="AM125" s="208">
        <v>0</v>
      </c>
      <c r="AN125" s="310">
        <v>1</v>
      </c>
      <c r="AO125" s="310"/>
      <c r="AP125" s="214">
        <v>0</v>
      </c>
      <c r="AQ125" s="215">
        <v>1</v>
      </c>
      <c r="AR125" s="306">
        <v>0</v>
      </c>
      <c r="AS125" s="218">
        <v>0</v>
      </c>
      <c r="AT125" s="218">
        <v>0</v>
      </c>
      <c r="AU125" s="218">
        <v>0</v>
      </c>
      <c r="AV125" s="307">
        <v>0</v>
      </c>
      <c r="AW125" s="311">
        <v>0</v>
      </c>
      <c r="AX125" s="306">
        <v>0</v>
      </c>
      <c r="AY125" s="214">
        <v>0</v>
      </c>
      <c r="AZ125" s="214">
        <v>0</v>
      </c>
      <c r="BA125" s="214">
        <v>0</v>
      </c>
      <c r="BB125" s="307">
        <v>0</v>
      </c>
      <c r="BC125" s="208" t="s">
        <v>1309</v>
      </c>
      <c r="BD125" s="208"/>
      <c r="BE125" s="208"/>
      <c r="BF125" s="208"/>
      <c r="BG125" s="208"/>
    </row>
    <row r="126" spans="1:59" x14ac:dyDescent="0.25">
      <c r="A126" s="208" t="s">
        <v>338</v>
      </c>
      <c r="B126" s="208" t="s">
        <v>1362</v>
      </c>
      <c r="C126" s="208"/>
      <c r="D126" s="208" t="s">
        <v>339</v>
      </c>
      <c r="E126" s="208" t="s">
        <v>340</v>
      </c>
      <c r="F126" s="301">
        <v>43160</v>
      </c>
      <c r="G126" s="309"/>
      <c r="H126" s="301" t="s">
        <v>1167</v>
      </c>
      <c r="I126" s="298" t="s">
        <v>1232</v>
      </c>
      <c r="J126" s="208"/>
      <c r="K126" s="308"/>
      <c r="L126" s="319">
        <v>518586</v>
      </c>
      <c r="M126" s="319">
        <v>174575</v>
      </c>
      <c r="N126" s="208"/>
      <c r="O126" s="208">
        <v>1</v>
      </c>
      <c r="P126" s="208">
        <v>3</v>
      </c>
      <c r="Q126" s="208"/>
      <c r="R126" s="208"/>
      <c r="S126" s="208"/>
      <c r="T126" s="208"/>
      <c r="U126" s="208"/>
      <c r="V126" s="208">
        <v>4</v>
      </c>
      <c r="W126" s="208"/>
      <c r="X126" s="208"/>
      <c r="Y126" s="208"/>
      <c r="Z126" s="208"/>
      <c r="AA126" s="208">
        <v>1</v>
      </c>
      <c r="AB126" s="208"/>
      <c r="AC126" s="208"/>
      <c r="AD126" s="208"/>
      <c r="AE126" s="208">
        <v>1</v>
      </c>
      <c r="AF126" s="208">
        <v>0</v>
      </c>
      <c r="AG126" s="208">
        <v>-1</v>
      </c>
      <c r="AH126" s="208">
        <v>-3</v>
      </c>
      <c r="AI126" s="208">
        <v>0</v>
      </c>
      <c r="AJ126" s="208">
        <v>1</v>
      </c>
      <c r="AK126" s="208">
        <v>0</v>
      </c>
      <c r="AL126" s="208">
        <v>0</v>
      </c>
      <c r="AM126" s="208">
        <v>0</v>
      </c>
      <c r="AN126" s="310">
        <v>-3</v>
      </c>
      <c r="AO126" s="310"/>
      <c r="AP126" s="214">
        <v>0</v>
      </c>
      <c r="AQ126" s="215">
        <v>-3</v>
      </c>
      <c r="AR126" s="306">
        <v>0</v>
      </c>
      <c r="AS126" s="218">
        <v>0</v>
      </c>
      <c r="AT126" s="218">
        <v>0</v>
      </c>
      <c r="AU126" s="218">
        <v>0</v>
      </c>
      <c r="AV126" s="307">
        <v>0</v>
      </c>
      <c r="AW126" s="311">
        <v>0</v>
      </c>
      <c r="AX126" s="306">
        <v>0</v>
      </c>
      <c r="AY126" s="214">
        <v>0</v>
      </c>
      <c r="AZ126" s="214">
        <v>0</v>
      </c>
      <c r="BA126" s="214">
        <v>0</v>
      </c>
      <c r="BB126" s="307">
        <v>0</v>
      </c>
      <c r="BC126" s="208" t="s">
        <v>1316</v>
      </c>
      <c r="BD126" s="208"/>
      <c r="BE126" s="208"/>
      <c r="BF126" s="208"/>
      <c r="BG126" s="208"/>
    </row>
    <row r="127" spans="1:59" x14ac:dyDescent="0.25">
      <c r="A127" s="208" t="s">
        <v>341</v>
      </c>
      <c r="B127" s="208" t="s">
        <v>1361</v>
      </c>
      <c r="C127" s="208"/>
      <c r="D127" s="208" t="s">
        <v>342</v>
      </c>
      <c r="E127" s="208" t="s">
        <v>343</v>
      </c>
      <c r="F127" s="301">
        <v>42430</v>
      </c>
      <c r="G127" s="301">
        <v>42887</v>
      </c>
      <c r="H127" s="301" t="s">
        <v>1166</v>
      </c>
      <c r="I127" s="298" t="s">
        <v>1232</v>
      </c>
      <c r="J127" s="208"/>
      <c r="K127" s="308"/>
      <c r="L127" s="319">
        <v>521256</v>
      </c>
      <c r="M127" s="319">
        <v>176019</v>
      </c>
      <c r="N127" s="208"/>
      <c r="O127" s="208"/>
      <c r="P127" s="208"/>
      <c r="Q127" s="208"/>
      <c r="R127" s="208"/>
      <c r="S127" s="208"/>
      <c r="T127" s="208"/>
      <c r="U127" s="208"/>
      <c r="V127" s="208">
        <v>0</v>
      </c>
      <c r="W127" s="208"/>
      <c r="X127" s="208"/>
      <c r="Y127" s="208">
        <v>1</v>
      </c>
      <c r="Z127" s="208"/>
      <c r="AA127" s="208"/>
      <c r="AB127" s="208"/>
      <c r="AC127" s="208"/>
      <c r="AD127" s="208"/>
      <c r="AE127" s="208">
        <v>1</v>
      </c>
      <c r="AF127" s="208">
        <v>0</v>
      </c>
      <c r="AG127" s="208">
        <v>0</v>
      </c>
      <c r="AH127" s="208">
        <v>1</v>
      </c>
      <c r="AI127" s="208">
        <v>0</v>
      </c>
      <c r="AJ127" s="208">
        <v>0</v>
      </c>
      <c r="AK127" s="208">
        <v>0</v>
      </c>
      <c r="AL127" s="208">
        <v>0</v>
      </c>
      <c r="AM127" s="208">
        <v>0</v>
      </c>
      <c r="AN127" s="310">
        <v>1</v>
      </c>
      <c r="AO127" s="310"/>
      <c r="AP127" s="212">
        <v>1</v>
      </c>
      <c r="AQ127" s="302">
        <v>0</v>
      </c>
      <c r="AR127" s="303">
        <v>0</v>
      </c>
      <c r="AS127" s="302">
        <v>0</v>
      </c>
      <c r="AT127" s="302">
        <v>0</v>
      </c>
      <c r="AU127" s="302">
        <v>0</v>
      </c>
      <c r="AV127" s="304">
        <v>0</v>
      </c>
      <c r="AW127" s="311">
        <v>0</v>
      </c>
      <c r="AX127" s="306">
        <v>0</v>
      </c>
      <c r="AY127" s="214">
        <v>0</v>
      </c>
      <c r="AZ127" s="214">
        <v>0</v>
      </c>
      <c r="BA127" s="214">
        <v>0</v>
      </c>
      <c r="BB127" s="307">
        <v>0</v>
      </c>
      <c r="BC127" s="208" t="s">
        <v>1351</v>
      </c>
      <c r="BD127" s="208"/>
      <c r="BE127" s="208" t="s">
        <v>1511</v>
      </c>
      <c r="BF127" s="208"/>
      <c r="BG127" s="208"/>
    </row>
    <row r="128" spans="1:59" x14ac:dyDescent="0.25">
      <c r="A128" s="208" t="s">
        <v>344</v>
      </c>
      <c r="B128" s="208" t="s">
        <v>1363</v>
      </c>
      <c r="C128" s="208"/>
      <c r="D128" s="208" t="s">
        <v>345</v>
      </c>
      <c r="E128" s="208" t="s">
        <v>346</v>
      </c>
      <c r="F128" s="301"/>
      <c r="G128" s="309"/>
      <c r="H128" s="309" t="s">
        <v>1168</v>
      </c>
      <c r="I128" s="298" t="s">
        <v>1232</v>
      </c>
      <c r="J128" s="208"/>
      <c r="K128" s="308"/>
      <c r="L128" s="319">
        <v>517863</v>
      </c>
      <c r="M128" s="319">
        <v>171889</v>
      </c>
      <c r="N128" s="208"/>
      <c r="O128" s="208"/>
      <c r="P128" s="208"/>
      <c r="Q128" s="208"/>
      <c r="R128" s="208"/>
      <c r="S128" s="208"/>
      <c r="T128" s="208"/>
      <c r="U128" s="208"/>
      <c r="V128" s="208">
        <v>0</v>
      </c>
      <c r="W128" s="208"/>
      <c r="X128" s="208"/>
      <c r="Y128" s="208"/>
      <c r="Z128" s="208">
        <v>1</v>
      </c>
      <c r="AA128" s="208"/>
      <c r="AB128" s="208"/>
      <c r="AC128" s="208"/>
      <c r="AD128" s="208"/>
      <c r="AE128" s="208">
        <v>1</v>
      </c>
      <c r="AF128" s="208">
        <v>0</v>
      </c>
      <c r="AG128" s="208">
        <v>0</v>
      </c>
      <c r="AH128" s="208">
        <v>0</v>
      </c>
      <c r="AI128" s="208">
        <v>1</v>
      </c>
      <c r="AJ128" s="208">
        <v>0</v>
      </c>
      <c r="AK128" s="208">
        <v>0</v>
      </c>
      <c r="AL128" s="208">
        <v>0</v>
      </c>
      <c r="AM128" s="208">
        <v>0</v>
      </c>
      <c r="AN128" s="310">
        <v>1</v>
      </c>
      <c r="AO128" s="310"/>
      <c r="AP128" s="213">
        <v>0</v>
      </c>
      <c r="AQ128" s="302">
        <v>0</v>
      </c>
      <c r="AR128" s="217">
        <v>0.5</v>
      </c>
      <c r="AS128" s="215">
        <v>0.5</v>
      </c>
      <c r="AT128" s="302">
        <v>0</v>
      </c>
      <c r="AU128" s="302">
        <v>0</v>
      </c>
      <c r="AV128" s="304">
        <v>0</v>
      </c>
      <c r="AW128" s="311" t="s">
        <v>4</v>
      </c>
      <c r="AX128" s="306">
        <v>0</v>
      </c>
      <c r="AY128" s="214">
        <v>0</v>
      </c>
      <c r="AZ128" s="214">
        <v>0</v>
      </c>
      <c r="BA128" s="214">
        <v>0</v>
      </c>
      <c r="BB128" s="307">
        <v>0</v>
      </c>
      <c r="BC128" s="208" t="s">
        <v>1508</v>
      </c>
      <c r="BD128" s="208"/>
      <c r="BE128" s="208"/>
      <c r="BF128" s="208"/>
      <c r="BG128" s="208"/>
    </row>
    <row r="129" spans="1:59" x14ac:dyDescent="0.25">
      <c r="A129" s="208" t="s">
        <v>347</v>
      </c>
      <c r="B129" s="208" t="s">
        <v>1365</v>
      </c>
      <c r="C129" s="208"/>
      <c r="D129" s="208" t="s">
        <v>348</v>
      </c>
      <c r="E129" s="208" t="s">
        <v>349</v>
      </c>
      <c r="F129" s="301">
        <v>42644</v>
      </c>
      <c r="G129" s="309">
        <v>43070</v>
      </c>
      <c r="H129" s="301" t="s">
        <v>1166</v>
      </c>
      <c r="I129" s="298" t="s">
        <v>1232</v>
      </c>
      <c r="J129" s="208"/>
      <c r="K129" s="308"/>
      <c r="L129" s="319">
        <v>517388</v>
      </c>
      <c r="M129" s="319">
        <v>169760</v>
      </c>
      <c r="N129" s="208"/>
      <c r="O129" s="208"/>
      <c r="P129" s="208"/>
      <c r="Q129" s="208"/>
      <c r="R129" s="208"/>
      <c r="S129" s="208"/>
      <c r="T129" s="208"/>
      <c r="U129" s="208"/>
      <c r="V129" s="208">
        <v>0</v>
      </c>
      <c r="W129" s="208"/>
      <c r="X129" s="208">
        <v>4</v>
      </c>
      <c r="Y129" s="208"/>
      <c r="Z129" s="208"/>
      <c r="AA129" s="208"/>
      <c r="AB129" s="208"/>
      <c r="AC129" s="208"/>
      <c r="AD129" s="208"/>
      <c r="AE129" s="208">
        <v>4</v>
      </c>
      <c r="AF129" s="208">
        <v>0</v>
      </c>
      <c r="AG129" s="208">
        <v>4</v>
      </c>
      <c r="AH129" s="208">
        <v>0</v>
      </c>
      <c r="AI129" s="208">
        <v>0</v>
      </c>
      <c r="AJ129" s="208">
        <v>0</v>
      </c>
      <c r="AK129" s="208">
        <v>0</v>
      </c>
      <c r="AL129" s="208">
        <v>0</v>
      </c>
      <c r="AM129" s="208">
        <v>0</v>
      </c>
      <c r="AN129" s="310">
        <v>4</v>
      </c>
      <c r="AO129" s="310"/>
      <c r="AP129" s="212">
        <v>4</v>
      </c>
      <c r="AQ129" s="302">
        <v>0</v>
      </c>
      <c r="AR129" s="303">
        <v>0</v>
      </c>
      <c r="AS129" s="302">
        <v>0</v>
      </c>
      <c r="AT129" s="302">
        <v>0</v>
      </c>
      <c r="AU129" s="302">
        <v>0</v>
      </c>
      <c r="AV129" s="304">
        <v>0</v>
      </c>
      <c r="AW129" s="311">
        <v>0</v>
      </c>
      <c r="AX129" s="306">
        <v>0</v>
      </c>
      <c r="AY129" s="214">
        <v>0</v>
      </c>
      <c r="AZ129" s="214">
        <v>0</v>
      </c>
      <c r="BA129" s="214">
        <v>0</v>
      </c>
      <c r="BB129" s="307">
        <v>0</v>
      </c>
      <c r="BC129" s="208" t="s">
        <v>1311</v>
      </c>
      <c r="BD129" s="208"/>
      <c r="BE129" s="208" t="s">
        <v>1311</v>
      </c>
      <c r="BF129" s="208"/>
      <c r="BG129" s="208"/>
    </row>
    <row r="130" spans="1:59" x14ac:dyDescent="0.25">
      <c r="A130" s="208" t="s">
        <v>350</v>
      </c>
      <c r="B130" s="208" t="s">
        <v>1365</v>
      </c>
      <c r="C130" s="208"/>
      <c r="D130" s="208" t="s">
        <v>239</v>
      </c>
      <c r="E130" s="208" t="s">
        <v>351</v>
      </c>
      <c r="F130" s="301">
        <v>42461</v>
      </c>
      <c r="G130" s="309">
        <v>42826</v>
      </c>
      <c r="H130" s="301" t="s">
        <v>1166</v>
      </c>
      <c r="I130" s="298" t="s">
        <v>1232</v>
      </c>
      <c r="J130" s="208"/>
      <c r="K130" s="308"/>
      <c r="L130" s="319">
        <v>513727</v>
      </c>
      <c r="M130" s="319">
        <v>169746</v>
      </c>
      <c r="N130" s="208"/>
      <c r="O130" s="208"/>
      <c r="P130" s="208"/>
      <c r="Q130" s="208"/>
      <c r="R130" s="208"/>
      <c r="S130" s="208"/>
      <c r="T130" s="208"/>
      <c r="U130" s="208"/>
      <c r="V130" s="208">
        <v>0</v>
      </c>
      <c r="W130" s="208"/>
      <c r="X130" s="208"/>
      <c r="Y130" s="208">
        <v>1</v>
      </c>
      <c r="Z130" s="208"/>
      <c r="AA130" s="208"/>
      <c r="AB130" s="208"/>
      <c r="AC130" s="208"/>
      <c r="AD130" s="208"/>
      <c r="AE130" s="208">
        <v>1</v>
      </c>
      <c r="AF130" s="208">
        <v>0</v>
      </c>
      <c r="AG130" s="208">
        <v>0</v>
      </c>
      <c r="AH130" s="208">
        <v>1</v>
      </c>
      <c r="AI130" s="208">
        <v>0</v>
      </c>
      <c r="AJ130" s="208">
        <v>0</v>
      </c>
      <c r="AK130" s="208">
        <v>0</v>
      </c>
      <c r="AL130" s="208">
        <v>0</v>
      </c>
      <c r="AM130" s="208">
        <v>0</v>
      </c>
      <c r="AN130" s="310">
        <v>1</v>
      </c>
      <c r="AO130" s="310"/>
      <c r="AP130" s="212">
        <v>1</v>
      </c>
      <c r="AQ130" s="302">
        <v>0</v>
      </c>
      <c r="AR130" s="303">
        <v>0</v>
      </c>
      <c r="AS130" s="302">
        <v>0</v>
      </c>
      <c r="AT130" s="302">
        <v>0</v>
      </c>
      <c r="AU130" s="302">
        <v>0</v>
      </c>
      <c r="AV130" s="304">
        <v>0</v>
      </c>
      <c r="AW130" s="311">
        <v>0</v>
      </c>
      <c r="AX130" s="306">
        <v>0</v>
      </c>
      <c r="AY130" s="214">
        <v>0</v>
      </c>
      <c r="AZ130" s="214">
        <v>0</v>
      </c>
      <c r="BA130" s="214">
        <v>0</v>
      </c>
      <c r="BB130" s="307">
        <v>0</v>
      </c>
      <c r="BC130" s="208" t="s">
        <v>1310</v>
      </c>
      <c r="BD130" s="208"/>
      <c r="BE130" s="208" t="s">
        <v>1386</v>
      </c>
      <c r="BF130" s="208"/>
      <c r="BG130" s="208"/>
    </row>
    <row r="131" spans="1:59" x14ac:dyDescent="0.25">
      <c r="A131" s="208" t="s">
        <v>352</v>
      </c>
      <c r="B131" s="208" t="s">
        <v>1365</v>
      </c>
      <c r="C131" s="208"/>
      <c r="D131" s="208" t="s">
        <v>353</v>
      </c>
      <c r="E131" s="208" t="s">
        <v>354</v>
      </c>
      <c r="F131" s="208"/>
      <c r="G131" s="309"/>
      <c r="H131" s="309" t="s">
        <v>1168</v>
      </c>
      <c r="I131" s="298" t="s">
        <v>1432</v>
      </c>
      <c r="J131" s="208"/>
      <c r="K131" s="308"/>
      <c r="L131" s="319">
        <v>513235</v>
      </c>
      <c r="M131" s="319">
        <v>173951</v>
      </c>
      <c r="N131" s="208"/>
      <c r="O131" s="208"/>
      <c r="P131" s="208"/>
      <c r="Q131" s="208"/>
      <c r="R131" s="208"/>
      <c r="S131" s="208"/>
      <c r="T131" s="208"/>
      <c r="U131" s="208"/>
      <c r="V131" s="208">
        <v>0</v>
      </c>
      <c r="W131" s="208"/>
      <c r="X131" s="208"/>
      <c r="Y131" s="208">
        <v>1</v>
      </c>
      <c r="Z131" s="208"/>
      <c r="AA131" s="208"/>
      <c r="AB131" s="208"/>
      <c r="AC131" s="208"/>
      <c r="AD131" s="208"/>
      <c r="AE131" s="208">
        <v>1</v>
      </c>
      <c r="AF131" s="208">
        <v>0</v>
      </c>
      <c r="AG131" s="208">
        <v>0</v>
      </c>
      <c r="AH131" s="208">
        <v>1</v>
      </c>
      <c r="AI131" s="208">
        <v>0</v>
      </c>
      <c r="AJ131" s="208">
        <v>0</v>
      </c>
      <c r="AK131" s="208">
        <v>0</v>
      </c>
      <c r="AL131" s="208">
        <v>0</v>
      </c>
      <c r="AM131" s="208">
        <v>0</v>
      </c>
      <c r="AN131" s="310">
        <v>1</v>
      </c>
      <c r="AO131" s="310"/>
      <c r="AP131" s="213">
        <v>0</v>
      </c>
      <c r="AQ131" s="302">
        <v>0</v>
      </c>
      <c r="AR131" s="217">
        <v>0.5</v>
      </c>
      <c r="AS131" s="215">
        <v>0.5</v>
      </c>
      <c r="AT131" s="302">
        <v>0</v>
      </c>
      <c r="AU131" s="302">
        <v>0</v>
      </c>
      <c r="AV131" s="304">
        <v>0</v>
      </c>
      <c r="AW131" s="311" t="s">
        <v>4</v>
      </c>
      <c r="AX131" s="306">
        <v>0</v>
      </c>
      <c r="AY131" s="214">
        <v>0</v>
      </c>
      <c r="AZ131" s="214">
        <v>0</v>
      </c>
      <c r="BA131" s="214">
        <v>0</v>
      </c>
      <c r="BB131" s="307">
        <v>0</v>
      </c>
      <c r="BC131" s="208" t="s">
        <v>1299</v>
      </c>
      <c r="BD131" s="208"/>
      <c r="BE131" s="208"/>
      <c r="BF131" s="208"/>
      <c r="BG131" s="208"/>
    </row>
    <row r="132" spans="1:59" x14ac:dyDescent="0.25">
      <c r="A132" s="208" t="s">
        <v>355</v>
      </c>
      <c r="B132" s="208" t="s">
        <v>1361</v>
      </c>
      <c r="C132" s="208" t="s">
        <v>1366</v>
      </c>
      <c r="D132" s="208" t="s">
        <v>356</v>
      </c>
      <c r="E132" s="208" t="s">
        <v>357</v>
      </c>
      <c r="F132" s="301">
        <v>42125</v>
      </c>
      <c r="G132" s="301">
        <v>42913</v>
      </c>
      <c r="H132" s="301" t="s">
        <v>1166</v>
      </c>
      <c r="I132" s="298" t="s">
        <v>1232</v>
      </c>
      <c r="J132" s="208">
        <v>5</v>
      </c>
      <c r="K132" s="308"/>
      <c r="L132" s="319">
        <v>515269</v>
      </c>
      <c r="M132" s="319">
        <v>172790</v>
      </c>
      <c r="N132" s="208"/>
      <c r="O132" s="208"/>
      <c r="P132" s="208"/>
      <c r="Q132" s="208"/>
      <c r="R132" s="208"/>
      <c r="S132" s="208"/>
      <c r="T132" s="208"/>
      <c r="U132" s="208"/>
      <c r="V132" s="208">
        <v>0</v>
      </c>
      <c r="W132" s="208"/>
      <c r="X132" s="208">
        <v>1</v>
      </c>
      <c r="Y132" s="208">
        <v>4</v>
      </c>
      <c r="Z132" s="208"/>
      <c r="AA132" s="208"/>
      <c r="AB132" s="208"/>
      <c r="AC132" s="208"/>
      <c r="AD132" s="208"/>
      <c r="AE132" s="208">
        <v>5</v>
      </c>
      <c r="AF132" s="208">
        <v>0</v>
      </c>
      <c r="AG132" s="208">
        <v>1</v>
      </c>
      <c r="AH132" s="208">
        <v>4</v>
      </c>
      <c r="AI132" s="208">
        <v>0</v>
      </c>
      <c r="AJ132" s="208">
        <v>0</v>
      </c>
      <c r="AK132" s="208">
        <v>0</v>
      </c>
      <c r="AL132" s="208">
        <v>0</v>
      </c>
      <c r="AM132" s="208">
        <v>0</v>
      </c>
      <c r="AN132" s="310">
        <v>5</v>
      </c>
      <c r="AO132" s="310"/>
      <c r="AP132" s="212">
        <v>5</v>
      </c>
      <c r="AQ132" s="302">
        <v>0</v>
      </c>
      <c r="AR132" s="303">
        <v>0</v>
      </c>
      <c r="AS132" s="302">
        <v>0</v>
      </c>
      <c r="AT132" s="302">
        <v>0</v>
      </c>
      <c r="AU132" s="302">
        <v>0</v>
      </c>
      <c r="AV132" s="304">
        <v>0</v>
      </c>
      <c r="AW132" s="311">
        <v>0</v>
      </c>
      <c r="AX132" s="306">
        <v>0</v>
      </c>
      <c r="AY132" s="214">
        <v>0</v>
      </c>
      <c r="AZ132" s="214">
        <v>0</v>
      </c>
      <c r="BA132" s="214">
        <v>0</v>
      </c>
      <c r="BB132" s="307">
        <v>0</v>
      </c>
      <c r="BC132" s="208" t="s">
        <v>1317</v>
      </c>
      <c r="BD132" s="208"/>
      <c r="BE132" s="208"/>
      <c r="BF132" s="208"/>
      <c r="BG132" s="208"/>
    </row>
    <row r="133" spans="1:59" x14ac:dyDescent="0.25">
      <c r="A133" s="208" t="s">
        <v>358</v>
      </c>
      <c r="B133" s="208" t="s">
        <v>1362</v>
      </c>
      <c r="C133" s="208"/>
      <c r="D133" s="208" t="s">
        <v>359</v>
      </c>
      <c r="E133" s="208" t="s">
        <v>360</v>
      </c>
      <c r="F133" s="301">
        <v>43188</v>
      </c>
      <c r="G133" s="309"/>
      <c r="H133" s="301" t="s">
        <v>1167</v>
      </c>
      <c r="I133" s="298" t="s">
        <v>1232</v>
      </c>
      <c r="J133" s="208"/>
      <c r="K133" s="308"/>
      <c r="L133" s="319">
        <v>517868</v>
      </c>
      <c r="M133" s="319">
        <v>174750</v>
      </c>
      <c r="N133" s="208"/>
      <c r="O133" s="208"/>
      <c r="P133" s="208">
        <v>1</v>
      </c>
      <c r="Q133" s="208"/>
      <c r="R133" s="208"/>
      <c r="S133" s="208"/>
      <c r="T133" s="208"/>
      <c r="U133" s="208"/>
      <c r="V133" s="208">
        <v>1</v>
      </c>
      <c r="W133" s="208"/>
      <c r="X133" s="208">
        <v>2</v>
      </c>
      <c r="Y133" s="208"/>
      <c r="Z133" s="208"/>
      <c r="AA133" s="208"/>
      <c r="AB133" s="208"/>
      <c r="AC133" s="208"/>
      <c r="AD133" s="208"/>
      <c r="AE133" s="208">
        <v>2</v>
      </c>
      <c r="AF133" s="208">
        <v>0</v>
      </c>
      <c r="AG133" s="208">
        <v>2</v>
      </c>
      <c r="AH133" s="208">
        <v>-1</v>
      </c>
      <c r="AI133" s="208">
        <v>0</v>
      </c>
      <c r="AJ133" s="208">
        <v>0</v>
      </c>
      <c r="AK133" s="208">
        <v>0</v>
      </c>
      <c r="AL133" s="208">
        <v>0</v>
      </c>
      <c r="AM133" s="208">
        <v>0</v>
      </c>
      <c r="AN133" s="310">
        <v>1</v>
      </c>
      <c r="AO133" s="310"/>
      <c r="AP133" s="214">
        <v>0</v>
      </c>
      <c r="AQ133" s="215">
        <v>1</v>
      </c>
      <c r="AR133" s="306">
        <v>0</v>
      </c>
      <c r="AS133" s="218">
        <v>0</v>
      </c>
      <c r="AT133" s="218">
        <v>0</v>
      </c>
      <c r="AU133" s="218">
        <v>0</v>
      </c>
      <c r="AV133" s="307">
        <v>0</v>
      </c>
      <c r="AW133" s="311">
        <v>0</v>
      </c>
      <c r="AX133" s="306">
        <v>0</v>
      </c>
      <c r="AY133" s="214">
        <v>0</v>
      </c>
      <c r="AZ133" s="214">
        <v>0</v>
      </c>
      <c r="BA133" s="214">
        <v>0</v>
      </c>
      <c r="BB133" s="307">
        <v>0</v>
      </c>
      <c r="BC133" s="208" t="s">
        <v>1316</v>
      </c>
      <c r="BD133" s="208"/>
      <c r="BE133" s="208"/>
      <c r="BF133" s="208" t="s">
        <v>1294</v>
      </c>
      <c r="BG133" s="208"/>
    </row>
    <row r="134" spans="1:59" x14ac:dyDescent="0.25">
      <c r="A134" s="208" t="s">
        <v>361</v>
      </c>
      <c r="B134" s="208" t="s">
        <v>1365</v>
      </c>
      <c r="C134" s="208"/>
      <c r="D134" s="208" t="s">
        <v>362</v>
      </c>
      <c r="E134" s="208" t="s">
        <v>363</v>
      </c>
      <c r="F134" s="301">
        <v>42723</v>
      </c>
      <c r="G134" s="301">
        <v>42997</v>
      </c>
      <c r="H134" s="301" t="s">
        <v>1166</v>
      </c>
      <c r="I134" s="298" t="s">
        <v>1232</v>
      </c>
      <c r="J134" s="208"/>
      <c r="K134" s="308"/>
      <c r="L134" s="319">
        <v>516789</v>
      </c>
      <c r="M134" s="319">
        <v>174462</v>
      </c>
      <c r="N134" s="208"/>
      <c r="O134" s="208"/>
      <c r="P134" s="208"/>
      <c r="Q134" s="208"/>
      <c r="R134" s="208"/>
      <c r="S134" s="208"/>
      <c r="T134" s="208"/>
      <c r="U134" s="208"/>
      <c r="V134" s="208">
        <v>0</v>
      </c>
      <c r="W134" s="208"/>
      <c r="X134" s="208"/>
      <c r="Y134" s="208">
        <v>1</v>
      </c>
      <c r="Z134" s="208"/>
      <c r="AA134" s="208"/>
      <c r="AB134" s="208"/>
      <c r="AC134" s="208"/>
      <c r="AD134" s="208"/>
      <c r="AE134" s="208">
        <v>1</v>
      </c>
      <c r="AF134" s="208">
        <v>0</v>
      </c>
      <c r="AG134" s="208">
        <v>0</v>
      </c>
      <c r="AH134" s="208">
        <v>1</v>
      </c>
      <c r="AI134" s="208">
        <v>0</v>
      </c>
      <c r="AJ134" s="208">
        <v>0</v>
      </c>
      <c r="AK134" s="208">
        <v>0</v>
      </c>
      <c r="AL134" s="208">
        <v>0</v>
      </c>
      <c r="AM134" s="208">
        <v>0</v>
      </c>
      <c r="AN134" s="310">
        <v>1</v>
      </c>
      <c r="AO134" s="310"/>
      <c r="AP134" s="212">
        <v>1</v>
      </c>
      <c r="AQ134" s="302">
        <v>0</v>
      </c>
      <c r="AR134" s="303">
        <v>0</v>
      </c>
      <c r="AS134" s="302">
        <v>0</v>
      </c>
      <c r="AT134" s="302">
        <v>0</v>
      </c>
      <c r="AU134" s="302">
        <v>0</v>
      </c>
      <c r="AV134" s="304">
        <v>0</v>
      </c>
      <c r="AW134" s="311">
        <v>0</v>
      </c>
      <c r="AX134" s="306">
        <v>0</v>
      </c>
      <c r="AY134" s="214">
        <v>0</v>
      </c>
      <c r="AZ134" s="214">
        <v>0</v>
      </c>
      <c r="BA134" s="214">
        <v>0</v>
      </c>
      <c r="BB134" s="307">
        <v>0</v>
      </c>
      <c r="BC134" s="208" t="s">
        <v>1509</v>
      </c>
      <c r="BD134" s="208"/>
      <c r="BE134" s="208"/>
      <c r="BF134" s="208"/>
      <c r="BG134" s="208"/>
    </row>
    <row r="135" spans="1:59" x14ac:dyDescent="0.25">
      <c r="A135" s="208" t="s">
        <v>364</v>
      </c>
      <c r="B135" s="208" t="s">
        <v>1365</v>
      </c>
      <c r="C135" s="208"/>
      <c r="D135" s="208" t="s">
        <v>365</v>
      </c>
      <c r="E135" s="208" t="s">
        <v>366</v>
      </c>
      <c r="F135" s="208"/>
      <c r="G135" s="309"/>
      <c r="H135" s="309" t="s">
        <v>1168</v>
      </c>
      <c r="I135" s="298" t="s">
        <v>1232</v>
      </c>
      <c r="J135" s="208"/>
      <c r="K135" s="308"/>
      <c r="L135" s="319">
        <v>514720</v>
      </c>
      <c r="M135" s="319">
        <v>172712</v>
      </c>
      <c r="N135" s="208"/>
      <c r="O135" s="208"/>
      <c r="P135" s="208"/>
      <c r="Q135" s="208">
        <v>1</v>
      </c>
      <c r="R135" s="208"/>
      <c r="S135" s="208"/>
      <c r="T135" s="208"/>
      <c r="U135" s="208"/>
      <c r="V135" s="208">
        <v>1</v>
      </c>
      <c r="W135" s="208"/>
      <c r="X135" s="208"/>
      <c r="Y135" s="208"/>
      <c r="Z135" s="208">
        <v>1</v>
      </c>
      <c r="AA135" s="208"/>
      <c r="AB135" s="208"/>
      <c r="AC135" s="208"/>
      <c r="AD135" s="208"/>
      <c r="AE135" s="208">
        <v>1</v>
      </c>
      <c r="AF135" s="208">
        <v>0</v>
      </c>
      <c r="AG135" s="208">
        <v>0</v>
      </c>
      <c r="AH135" s="208">
        <v>0</v>
      </c>
      <c r="AI135" s="208">
        <v>0</v>
      </c>
      <c r="AJ135" s="208">
        <v>0</v>
      </c>
      <c r="AK135" s="208">
        <v>0</v>
      </c>
      <c r="AL135" s="208">
        <v>0</v>
      </c>
      <c r="AM135" s="208">
        <v>0</v>
      </c>
      <c r="AN135" s="310">
        <v>0</v>
      </c>
      <c r="AO135" s="310"/>
      <c r="AP135" s="213">
        <v>0</v>
      </c>
      <c r="AQ135" s="302">
        <v>0</v>
      </c>
      <c r="AR135" s="217">
        <v>0</v>
      </c>
      <c r="AS135" s="302">
        <v>0</v>
      </c>
      <c r="AT135" s="302">
        <v>0</v>
      </c>
      <c r="AU135" s="302">
        <v>0</v>
      </c>
      <c r="AV135" s="304">
        <v>0</v>
      </c>
      <c r="AW135" s="311">
        <v>0</v>
      </c>
      <c r="AX135" s="306">
        <v>0</v>
      </c>
      <c r="AY135" s="214">
        <v>0</v>
      </c>
      <c r="AZ135" s="214">
        <v>0</v>
      </c>
      <c r="BA135" s="214">
        <v>0</v>
      </c>
      <c r="BB135" s="307">
        <v>0</v>
      </c>
      <c r="BC135" s="208" t="s">
        <v>1320</v>
      </c>
      <c r="BD135" s="208"/>
      <c r="BE135" s="208"/>
      <c r="BF135" s="208"/>
      <c r="BG135" s="208"/>
    </row>
    <row r="136" spans="1:59" x14ac:dyDescent="0.25">
      <c r="A136" s="208" t="s">
        <v>367</v>
      </c>
      <c r="B136" s="208" t="s">
        <v>1361</v>
      </c>
      <c r="C136" s="208" t="s">
        <v>1366</v>
      </c>
      <c r="D136" s="208" t="s">
        <v>368</v>
      </c>
      <c r="E136" s="208" t="s">
        <v>369</v>
      </c>
      <c r="F136" s="208"/>
      <c r="G136" s="301">
        <v>43053</v>
      </c>
      <c r="H136" s="301" t="s">
        <v>1166</v>
      </c>
      <c r="I136" s="298" t="s">
        <v>1232</v>
      </c>
      <c r="J136" s="208">
        <v>2</v>
      </c>
      <c r="K136" s="308"/>
      <c r="L136" s="319">
        <v>516859</v>
      </c>
      <c r="M136" s="319">
        <v>174250</v>
      </c>
      <c r="N136" s="208"/>
      <c r="O136" s="208"/>
      <c r="P136" s="208"/>
      <c r="Q136" s="208"/>
      <c r="R136" s="208"/>
      <c r="S136" s="208"/>
      <c r="T136" s="208"/>
      <c r="U136" s="208"/>
      <c r="V136" s="208">
        <v>0</v>
      </c>
      <c r="W136" s="208"/>
      <c r="X136" s="208">
        <v>2</v>
      </c>
      <c r="Y136" s="208"/>
      <c r="Z136" s="208"/>
      <c r="AA136" s="208"/>
      <c r="AB136" s="208"/>
      <c r="AC136" s="208"/>
      <c r="AD136" s="208"/>
      <c r="AE136" s="208">
        <v>2</v>
      </c>
      <c r="AF136" s="208">
        <v>0</v>
      </c>
      <c r="AG136" s="208">
        <v>2</v>
      </c>
      <c r="AH136" s="208">
        <v>0</v>
      </c>
      <c r="AI136" s="208">
        <v>0</v>
      </c>
      <c r="AJ136" s="208">
        <v>0</v>
      </c>
      <c r="AK136" s="208">
        <v>0</v>
      </c>
      <c r="AL136" s="208">
        <v>0</v>
      </c>
      <c r="AM136" s="208">
        <v>0</v>
      </c>
      <c r="AN136" s="310">
        <v>2</v>
      </c>
      <c r="AO136" s="310"/>
      <c r="AP136" s="212">
        <v>2</v>
      </c>
      <c r="AQ136" s="302">
        <v>0</v>
      </c>
      <c r="AR136" s="303">
        <v>0</v>
      </c>
      <c r="AS136" s="302">
        <v>0</v>
      </c>
      <c r="AT136" s="302">
        <v>0</v>
      </c>
      <c r="AU136" s="302">
        <v>0</v>
      </c>
      <c r="AV136" s="304">
        <v>0</v>
      </c>
      <c r="AW136" s="311">
        <v>0</v>
      </c>
      <c r="AX136" s="306">
        <v>0</v>
      </c>
      <c r="AY136" s="214">
        <v>0</v>
      </c>
      <c r="AZ136" s="214">
        <v>0</v>
      </c>
      <c r="BA136" s="214">
        <v>0</v>
      </c>
      <c r="BB136" s="307">
        <v>0</v>
      </c>
      <c r="BC136" s="208" t="s">
        <v>1509</v>
      </c>
      <c r="BD136" s="208"/>
      <c r="BE136" s="208" t="s">
        <v>1385</v>
      </c>
      <c r="BF136" s="208"/>
      <c r="BG136" s="208"/>
    </row>
    <row r="137" spans="1:59" x14ac:dyDescent="0.25">
      <c r="A137" s="208" t="s">
        <v>370</v>
      </c>
      <c r="B137" s="208" t="s">
        <v>1361</v>
      </c>
      <c r="C137" s="208"/>
      <c r="D137" s="208" t="s">
        <v>371</v>
      </c>
      <c r="E137" s="208" t="s">
        <v>372</v>
      </c>
      <c r="F137" s="208"/>
      <c r="G137" s="301">
        <v>43312</v>
      </c>
      <c r="H137" s="301" t="s">
        <v>1167</v>
      </c>
      <c r="I137" s="298" t="s">
        <v>1232</v>
      </c>
      <c r="J137" s="208"/>
      <c r="K137" s="308"/>
      <c r="L137" s="319">
        <v>517679</v>
      </c>
      <c r="M137" s="319">
        <v>174711</v>
      </c>
      <c r="N137" s="208"/>
      <c r="O137" s="208"/>
      <c r="P137" s="208"/>
      <c r="Q137" s="208"/>
      <c r="R137" s="208"/>
      <c r="S137" s="208"/>
      <c r="T137" s="208"/>
      <c r="U137" s="208"/>
      <c r="V137" s="208">
        <v>0</v>
      </c>
      <c r="W137" s="208"/>
      <c r="X137" s="208">
        <v>1</v>
      </c>
      <c r="Y137" s="208"/>
      <c r="Z137" s="208"/>
      <c r="AA137" s="208"/>
      <c r="AB137" s="208"/>
      <c r="AC137" s="208"/>
      <c r="AD137" s="208"/>
      <c r="AE137" s="208">
        <v>1</v>
      </c>
      <c r="AF137" s="208">
        <v>0</v>
      </c>
      <c r="AG137" s="208">
        <v>1</v>
      </c>
      <c r="AH137" s="208">
        <v>0</v>
      </c>
      <c r="AI137" s="208">
        <v>0</v>
      </c>
      <c r="AJ137" s="208">
        <v>0</v>
      </c>
      <c r="AK137" s="208">
        <v>0</v>
      </c>
      <c r="AL137" s="208">
        <v>0</v>
      </c>
      <c r="AM137" s="208">
        <v>0</v>
      </c>
      <c r="AN137" s="310">
        <v>1</v>
      </c>
      <c r="AO137" s="310"/>
      <c r="AP137" s="214">
        <v>0</v>
      </c>
      <c r="AQ137" s="215">
        <v>1</v>
      </c>
      <c r="AR137" s="306">
        <v>0</v>
      </c>
      <c r="AS137" s="218">
        <v>0</v>
      </c>
      <c r="AT137" s="218">
        <v>0</v>
      </c>
      <c r="AU137" s="218">
        <v>0</v>
      </c>
      <c r="AV137" s="307">
        <v>0</v>
      </c>
      <c r="AW137" s="311">
        <v>0</v>
      </c>
      <c r="AX137" s="306">
        <v>0</v>
      </c>
      <c r="AY137" s="214">
        <v>0</v>
      </c>
      <c r="AZ137" s="214">
        <v>0</v>
      </c>
      <c r="BA137" s="214">
        <v>0</v>
      </c>
      <c r="BB137" s="307">
        <v>0</v>
      </c>
      <c r="BC137" s="208" t="s">
        <v>1316</v>
      </c>
      <c r="BD137" s="208"/>
      <c r="BE137" s="208"/>
      <c r="BF137" s="208" t="s">
        <v>1294</v>
      </c>
      <c r="BG137" s="208" t="s">
        <v>1295</v>
      </c>
    </row>
    <row r="138" spans="1:59" x14ac:dyDescent="0.25">
      <c r="A138" s="208" t="s">
        <v>373</v>
      </c>
      <c r="B138" s="208" t="s">
        <v>1362</v>
      </c>
      <c r="C138" s="208"/>
      <c r="D138" s="208" t="s">
        <v>374</v>
      </c>
      <c r="E138" s="208" t="s">
        <v>375</v>
      </c>
      <c r="F138" s="301">
        <v>42146</v>
      </c>
      <c r="G138" s="309">
        <v>42984</v>
      </c>
      <c r="H138" s="301" t="s">
        <v>1166</v>
      </c>
      <c r="I138" s="298" t="s">
        <v>1232</v>
      </c>
      <c r="J138" s="208"/>
      <c r="K138" s="308"/>
      <c r="L138" s="319">
        <v>515693</v>
      </c>
      <c r="M138" s="319">
        <v>171449</v>
      </c>
      <c r="N138" s="208"/>
      <c r="O138" s="208">
        <v>1</v>
      </c>
      <c r="P138" s="208"/>
      <c r="Q138" s="208"/>
      <c r="R138" s="208"/>
      <c r="S138" s="208"/>
      <c r="T138" s="208"/>
      <c r="U138" s="208"/>
      <c r="V138" s="208">
        <v>1</v>
      </c>
      <c r="W138" s="208"/>
      <c r="X138" s="208"/>
      <c r="Y138" s="208">
        <v>4</v>
      </c>
      <c r="Z138" s="208"/>
      <c r="AA138" s="208"/>
      <c r="AB138" s="208"/>
      <c r="AC138" s="208"/>
      <c r="AD138" s="208"/>
      <c r="AE138" s="208">
        <v>4</v>
      </c>
      <c r="AF138" s="208">
        <v>0</v>
      </c>
      <c r="AG138" s="208">
        <v>-1</v>
      </c>
      <c r="AH138" s="208">
        <v>4</v>
      </c>
      <c r="AI138" s="208">
        <v>0</v>
      </c>
      <c r="AJ138" s="208">
        <v>0</v>
      </c>
      <c r="AK138" s="208">
        <v>0</v>
      </c>
      <c r="AL138" s="208">
        <v>0</v>
      </c>
      <c r="AM138" s="208">
        <v>0</v>
      </c>
      <c r="AN138" s="310">
        <v>3</v>
      </c>
      <c r="AO138" s="310"/>
      <c r="AP138" s="212">
        <v>3</v>
      </c>
      <c r="AQ138" s="302">
        <v>0</v>
      </c>
      <c r="AR138" s="303">
        <v>0</v>
      </c>
      <c r="AS138" s="302">
        <v>0</v>
      </c>
      <c r="AT138" s="302">
        <v>0</v>
      </c>
      <c r="AU138" s="302">
        <v>0</v>
      </c>
      <c r="AV138" s="304">
        <v>0</v>
      </c>
      <c r="AW138" s="311">
        <v>0</v>
      </c>
      <c r="AX138" s="306">
        <v>0</v>
      </c>
      <c r="AY138" s="214">
        <v>0</v>
      </c>
      <c r="AZ138" s="214">
        <v>0</v>
      </c>
      <c r="BA138" s="214">
        <v>0</v>
      </c>
      <c r="BB138" s="307">
        <v>0</v>
      </c>
      <c r="BC138" s="208" t="s">
        <v>1296</v>
      </c>
      <c r="BD138" s="208"/>
      <c r="BE138" s="208"/>
      <c r="BF138" s="208"/>
      <c r="BG138" s="208"/>
    </row>
    <row r="139" spans="1:59" x14ac:dyDescent="0.25">
      <c r="A139" s="208" t="s">
        <v>376</v>
      </c>
      <c r="B139" s="208" t="s">
        <v>1362</v>
      </c>
      <c r="C139" s="208"/>
      <c r="D139" s="208" t="s">
        <v>377</v>
      </c>
      <c r="E139" s="208" t="s">
        <v>378</v>
      </c>
      <c r="F139" s="208"/>
      <c r="G139" s="309"/>
      <c r="H139" s="309" t="s">
        <v>1168</v>
      </c>
      <c r="I139" s="298" t="s">
        <v>1232</v>
      </c>
      <c r="J139" s="208"/>
      <c r="K139" s="308"/>
      <c r="L139" s="319">
        <v>518700</v>
      </c>
      <c r="M139" s="319">
        <v>174117</v>
      </c>
      <c r="N139" s="208"/>
      <c r="O139" s="208">
        <v>2</v>
      </c>
      <c r="P139" s="208">
        <v>1</v>
      </c>
      <c r="Q139" s="208"/>
      <c r="R139" s="208"/>
      <c r="S139" s="208"/>
      <c r="T139" s="208"/>
      <c r="U139" s="208"/>
      <c r="V139" s="208">
        <v>3</v>
      </c>
      <c r="W139" s="208"/>
      <c r="X139" s="208"/>
      <c r="Y139" s="208"/>
      <c r="Z139" s="208"/>
      <c r="AA139" s="208">
        <v>1</v>
      </c>
      <c r="AB139" s="208"/>
      <c r="AC139" s="208"/>
      <c r="AD139" s="208"/>
      <c r="AE139" s="208">
        <v>1</v>
      </c>
      <c r="AF139" s="208">
        <v>0</v>
      </c>
      <c r="AG139" s="208">
        <v>-2</v>
      </c>
      <c r="AH139" s="208">
        <v>-1</v>
      </c>
      <c r="AI139" s="208">
        <v>0</v>
      </c>
      <c r="AJ139" s="208">
        <v>1</v>
      </c>
      <c r="AK139" s="208">
        <v>0</v>
      </c>
      <c r="AL139" s="208">
        <v>0</v>
      </c>
      <c r="AM139" s="208">
        <v>0</v>
      </c>
      <c r="AN139" s="310">
        <v>-2</v>
      </c>
      <c r="AO139" s="310"/>
      <c r="AP139" s="213">
        <v>0</v>
      </c>
      <c r="AQ139" s="302">
        <v>0</v>
      </c>
      <c r="AR139" s="217">
        <v>-1</v>
      </c>
      <c r="AS139" s="215">
        <v>-1</v>
      </c>
      <c r="AT139" s="302">
        <v>0</v>
      </c>
      <c r="AU139" s="302">
        <v>0</v>
      </c>
      <c r="AV139" s="304">
        <v>0</v>
      </c>
      <c r="AW139" s="311" t="s">
        <v>4</v>
      </c>
      <c r="AX139" s="306">
        <v>0</v>
      </c>
      <c r="AY139" s="214">
        <v>0</v>
      </c>
      <c r="AZ139" s="214">
        <v>0</v>
      </c>
      <c r="BA139" s="214">
        <v>0</v>
      </c>
      <c r="BB139" s="307">
        <v>0</v>
      </c>
      <c r="BC139" s="208" t="s">
        <v>1316</v>
      </c>
      <c r="BD139" s="208"/>
      <c r="BE139" s="208"/>
      <c r="BF139" s="208"/>
      <c r="BG139" s="208"/>
    </row>
    <row r="140" spans="1:59" x14ac:dyDescent="0.25">
      <c r="A140" s="208" t="s">
        <v>379</v>
      </c>
      <c r="B140" s="208" t="s">
        <v>1361</v>
      </c>
      <c r="C140" s="208" t="s">
        <v>1366</v>
      </c>
      <c r="D140" s="208" t="s">
        <v>380</v>
      </c>
      <c r="E140" s="208" t="s">
        <v>381</v>
      </c>
      <c r="F140" s="301">
        <v>43010</v>
      </c>
      <c r="G140" s="301">
        <v>43245</v>
      </c>
      <c r="H140" s="301" t="s">
        <v>1167</v>
      </c>
      <c r="I140" s="298" t="s">
        <v>1232</v>
      </c>
      <c r="J140" s="208">
        <v>35</v>
      </c>
      <c r="K140" s="308"/>
      <c r="L140" s="319">
        <v>515085</v>
      </c>
      <c r="M140" s="319">
        <v>171148</v>
      </c>
      <c r="N140" s="208"/>
      <c r="O140" s="208"/>
      <c r="P140" s="208"/>
      <c r="Q140" s="208"/>
      <c r="R140" s="208"/>
      <c r="S140" s="208"/>
      <c r="T140" s="208"/>
      <c r="U140" s="208"/>
      <c r="V140" s="208">
        <v>0</v>
      </c>
      <c r="W140" s="208"/>
      <c r="X140" s="208"/>
      <c r="Y140" s="208"/>
      <c r="Z140" s="208"/>
      <c r="AA140" s="208"/>
      <c r="AB140" s="208"/>
      <c r="AC140" s="208"/>
      <c r="AD140" s="208"/>
      <c r="AE140" s="208">
        <v>0</v>
      </c>
      <c r="AF140" s="208">
        <v>0</v>
      </c>
      <c r="AG140" s="208">
        <v>0</v>
      </c>
      <c r="AH140" s="208">
        <v>0</v>
      </c>
      <c r="AI140" s="208">
        <v>0</v>
      </c>
      <c r="AJ140" s="208">
        <v>0</v>
      </c>
      <c r="AK140" s="208">
        <v>0</v>
      </c>
      <c r="AL140" s="208">
        <v>0</v>
      </c>
      <c r="AM140" s="208">
        <v>0</v>
      </c>
      <c r="AN140" s="310">
        <v>35</v>
      </c>
      <c r="AO140" s="310"/>
      <c r="AP140" s="214">
        <v>0</v>
      </c>
      <c r="AQ140" s="215">
        <v>35</v>
      </c>
      <c r="AR140" s="306">
        <v>0</v>
      </c>
      <c r="AS140" s="218">
        <v>0</v>
      </c>
      <c r="AT140" s="218">
        <v>0</v>
      </c>
      <c r="AU140" s="218">
        <v>0</v>
      </c>
      <c r="AV140" s="307">
        <v>0</v>
      </c>
      <c r="AW140" s="311">
        <v>0</v>
      </c>
      <c r="AX140" s="306">
        <v>0</v>
      </c>
      <c r="AY140" s="214">
        <v>0</v>
      </c>
      <c r="AZ140" s="214">
        <v>0</v>
      </c>
      <c r="BA140" s="214">
        <v>0</v>
      </c>
      <c r="BB140" s="307">
        <v>0</v>
      </c>
      <c r="BC140" s="208" t="s">
        <v>1349</v>
      </c>
      <c r="BD140" s="208"/>
      <c r="BE140" s="208"/>
      <c r="BF140" s="208"/>
      <c r="BG140" s="208"/>
    </row>
    <row r="141" spans="1:59" x14ac:dyDescent="0.25">
      <c r="A141" s="208" t="s">
        <v>1597</v>
      </c>
      <c r="B141" s="208" t="s">
        <v>1361</v>
      </c>
      <c r="C141" s="208"/>
      <c r="D141" s="208" t="s">
        <v>1598</v>
      </c>
      <c r="E141" s="208" t="s">
        <v>1599</v>
      </c>
      <c r="F141" s="301">
        <v>41974</v>
      </c>
      <c r="G141" s="208"/>
      <c r="H141" s="301" t="s">
        <v>1167</v>
      </c>
      <c r="I141" s="298" t="s">
        <v>1232</v>
      </c>
      <c r="J141" s="208"/>
      <c r="K141" s="208"/>
      <c r="L141" s="319">
        <v>517973</v>
      </c>
      <c r="M141" s="319">
        <v>174455</v>
      </c>
      <c r="N141" s="208"/>
      <c r="O141" s="208"/>
      <c r="P141" s="208"/>
      <c r="Q141" s="208"/>
      <c r="R141" s="208"/>
      <c r="S141" s="208"/>
      <c r="T141" s="208"/>
      <c r="U141" s="208"/>
      <c r="V141" s="208">
        <v>0</v>
      </c>
      <c r="W141" s="208"/>
      <c r="X141" s="208"/>
      <c r="Y141" s="208"/>
      <c r="Z141" s="208"/>
      <c r="AA141" s="208">
        <v>1</v>
      </c>
      <c r="AB141" s="208"/>
      <c r="AC141" s="208"/>
      <c r="AD141" s="208"/>
      <c r="AE141" s="208">
        <v>1</v>
      </c>
      <c r="AF141" s="208">
        <v>0</v>
      </c>
      <c r="AG141" s="208">
        <v>0</v>
      </c>
      <c r="AH141" s="208">
        <v>0</v>
      </c>
      <c r="AI141" s="208">
        <v>0</v>
      </c>
      <c r="AJ141" s="208">
        <v>1</v>
      </c>
      <c r="AK141" s="208">
        <v>0</v>
      </c>
      <c r="AL141" s="208">
        <v>0</v>
      </c>
      <c r="AM141" s="208">
        <v>0</v>
      </c>
      <c r="AN141" s="310">
        <v>1</v>
      </c>
      <c r="AO141" s="208"/>
      <c r="AP141" s="305"/>
      <c r="AQ141" s="305"/>
      <c r="AR141" s="217">
        <v>1</v>
      </c>
      <c r="AS141" s="218">
        <v>0</v>
      </c>
      <c r="AT141" s="218">
        <v>0</v>
      </c>
      <c r="AU141" s="218">
        <v>0</v>
      </c>
      <c r="AV141" s="307">
        <v>0</v>
      </c>
      <c r="AW141" s="311" t="s">
        <v>4</v>
      </c>
      <c r="AX141" s="306">
        <v>0</v>
      </c>
      <c r="AY141" s="214">
        <v>0</v>
      </c>
      <c r="AZ141" s="214">
        <v>0</v>
      </c>
      <c r="BA141" s="214">
        <v>0</v>
      </c>
      <c r="BB141" s="307">
        <v>0</v>
      </c>
      <c r="BC141" s="208" t="s">
        <v>1508</v>
      </c>
      <c r="BD141" s="208"/>
      <c r="BE141" s="208"/>
      <c r="BF141" s="208"/>
      <c r="BG141" s="208"/>
    </row>
    <row r="142" spans="1:59" x14ac:dyDescent="0.25">
      <c r="A142" s="208" t="s">
        <v>382</v>
      </c>
      <c r="B142" s="208" t="s">
        <v>1362</v>
      </c>
      <c r="C142" s="208"/>
      <c r="D142" s="208" t="s">
        <v>383</v>
      </c>
      <c r="E142" s="208" t="s">
        <v>384</v>
      </c>
      <c r="F142" s="301">
        <v>42401</v>
      </c>
      <c r="G142" s="301">
        <v>42929</v>
      </c>
      <c r="H142" s="301" t="s">
        <v>1166</v>
      </c>
      <c r="I142" s="298" t="s">
        <v>1232</v>
      </c>
      <c r="J142" s="208"/>
      <c r="K142" s="308"/>
      <c r="L142" s="319">
        <v>517161</v>
      </c>
      <c r="M142" s="319">
        <v>174045</v>
      </c>
      <c r="N142" s="208"/>
      <c r="O142" s="208"/>
      <c r="P142" s="208">
        <v>3</v>
      </c>
      <c r="Q142" s="208"/>
      <c r="R142" s="208"/>
      <c r="S142" s="208"/>
      <c r="T142" s="208"/>
      <c r="U142" s="208"/>
      <c r="V142" s="208">
        <v>3</v>
      </c>
      <c r="W142" s="208"/>
      <c r="X142" s="208"/>
      <c r="Y142" s="208"/>
      <c r="Z142" s="208"/>
      <c r="AA142" s="208">
        <v>1</v>
      </c>
      <c r="AB142" s="208"/>
      <c r="AC142" s="208"/>
      <c r="AD142" s="208"/>
      <c r="AE142" s="208">
        <v>1</v>
      </c>
      <c r="AF142" s="208">
        <v>0</v>
      </c>
      <c r="AG142" s="208">
        <v>0</v>
      </c>
      <c r="AH142" s="208">
        <v>-3</v>
      </c>
      <c r="AI142" s="208">
        <v>0</v>
      </c>
      <c r="AJ142" s="208">
        <v>1</v>
      </c>
      <c r="AK142" s="208">
        <v>0</v>
      </c>
      <c r="AL142" s="208">
        <v>0</v>
      </c>
      <c r="AM142" s="208">
        <v>0</v>
      </c>
      <c r="AN142" s="310">
        <v>-2</v>
      </c>
      <c r="AO142" s="310"/>
      <c r="AP142" s="212">
        <v>-2</v>
      </c>
      <c r="AQ142" s="302">
        <v>0</v>
      </c>
      <c r="AR142" s="303">
        <v>0</v>
      </c>
      <c r="AS142" s="302">
        <v>0</v>
      </c>
      <c r="AT142" s="302">
        <v>0</v>
      </c>
      <c r="AU142" s="302">
        <v>0</v>
      </c>
      <c r="AV142" s="304">
        <v>0</v>
      </c>
      <c r="AW142" s="311">
        <v>0</v>
      </c>
      <c r="AX142" s="306">
        <v>0</v>
      </c>
      <c r="AY142" s="214">
        <v>0</v>
      </c>
      <c r="AZ142" s="214">
        <v>0</v>
      </c>
      <c r="BA142" s="214">
        <v>0</v>
      </c>
      <c r="BB142" s="307">
        <v>0</v>
      </c>
      <c r="BC142" s="208" t="s">
        <v>1319</v>
      </c>
      <c r="BD142" s="208"/>
      <c r="BE142" s="208"/>
      <c r="BF142" s="208"/>
      <c r="BG142" s="208"/>
    </row>
    <row r="143" spans="1:59" x14ac:dyDescent="0.25">
      <c r="A143" s="208" t="s">
        <v>385</v>
      </c>
      <c r="B143" s="208" t="s">
        <v>1365</v>
      </c>
      <c r="C143" s="208"/>
      <c r="D143" s="208" t="s">
        <v>386</v>
      </c>
      <c r="E143" s="208" t="s">
        <v>387</v>
      </c>
      <c r="F143" s="301">
        <v>43282</v>
      </c>
      <c r="G143" s="309"/>
      <c r="H143" s="309" t="s">
        <v>1168</v>
      </c>
      <c r="I143" s="298" t="s">
        <v>1232</v>
      </c>
      <c r="J143" s="208"/>
      <c r="K143" s="308"/>
      <c r="L143" s="319">
        <v>512819</v>
      </c>
      <c r="M143" s="319">
        <v>173657</v>
      </c>
      <c r="N143" s="208"/>
      <c r="O143" s="208"/>
      <c r="P143" s="208">
        <v>1</v>
      </c>
      <c r="Q143" s="208"/>
      <c r="R143" s="208"/>
      <c r="S143" s="208"/>
      <c r="T143" s="208"/>
      <c r="U143" s="208"/>
      <c r="V143" s="208">
        <v>1</v>
      </c>
      <c r="W143" s="208"/>
      <c r="X143" s="208"/>
      <c r="Y143" s="208"/>
      <c r="Z143" s="208"/>
      <c r="AA143" s="208">
        <v>2</v>
      </c>
      <c r="AB143" s="208"/>
      <c r="AC143" s="208"/>
      <c r="AD143" s="208"/>
      <c r="AE143" s="208">
        <v>2</v>
      </c>
      <c r="AF143" s="208">
        <v>0</v>
      </c>
      <c r="AG143" s="208">
        <v>0</v>
      </c>
      <c r="AH143" s="208">
        <v>-1</v>
      </c>
      <c r="AI143" s="208">
        <v>0</v>
      </c>
      <c r="AJ143" s="208">
        <v>2</v>
      </c>
      <c r="AK143" s="208">
        <v>0</v>
      </c>
      <c r="AL143" s="208">
        <v>0</v>
      </c>
      <c r="AM143" s="208">
        <v>0</v>
      </c>
      <c r="AN143" s="310">
        <v>1</v>
      </c>
      <c r="AO143" s="310"/>
      <c r="AP143" s="213">
        <v>0</v>
      </c>
      <c r="AQ143" s="215">
        <v>0.5</v>
      </c>
      <c r="AR143" s="217">
        <v>0.5</v>
      </c>
      <c r="AS143" s="302">
        <v>0</v>
      </c>
      <c r="AT143" s="302">
        <v>0</v>
      </c>
      <c r="AU143" s="302">
        <v>0</v>
      </c>
      <c r="AV143" s="304">
        <v>0</v>
      </c>
      <c r="AW143" s="311" t="s">
        <v>4</v>
      </c>
      <c r="AX143" s="306">
        <v>0</v>
      </c>
      <c r="AY143" s="214">
        <v>0</v>
      </c>
      <c r="AZ143" s="214">
        <v>0</v>
      </c>
      <c r="BA143" s="214">
        <v>0</v>
      </c>
      <c r="BB143" s="307">
        <v>0</v>
      </c>
      <c r="BC143" s="208" t="s">
        <v>1312</v>
      </c>
      <c r="BD143" s="208"/>
      <c r="BE143" s="208"/>
      <c r="BF143" s="208"/>
      <c r="BG143" s="208"/>
    </row>
    <row r="144" spans="1:59" x14ac:dyDescent="0.25">
      <c r="A144" s="208" t="s">
        <v>388</v>
      </c>
      <c r="B144" s="208" t="s">
        <v>1362</v>
      </c>
      <c r="C144" s="208"/>
      <c r="D144" s="208" t="s">
        <v>389</v>
      </c>
      <c r="E144" s="208" t="s">
        <v>390</v>
      </c>
      <c r="F144" s="301">
        <v>42535</v>
      </c>
      <c r="G144" s="301">
        <v>42894</v>
      </c>
      <c r="H144" s="301" t="s">
        <v>1166</v>
      </c>
      <c r="I144" s="298" t="s">
        <v>1232</v>
      </c>
      <c r="J144" s="208"/>
      <c r="K144" s="308"/>
      <c r="L144" s="319">
        <v>516373</v>
      </c>
      <c r="M144" s="319">
        <v>173327</v>
      </c>
      <c r="N144" s="208"/>
      <c r="O144" s="208"/>
      <c r="P144" s="208"/>
      <c r="Q144" s="208"/>
      <c r="R144" s="208">
        <v>1</v>
      </c>
      <c r="S144" s="208"/>
      <c r="T144" s="208"/>
      <c r="U144" s="208"/>
      <c r="V144" s="208">
        <v>1</v>
      </c>
      <c r="W144" s="208"/>
      <c r="X144" s="208"/>
      <c r="Y144" s="208">
        <v>2</v>
      </c>
      <c r="Z144" s="208"/>
      <c r="AA144" s="208"/>
      <c r="AB144" s="208"/>
      <c r="AC144" s="208"/>
      <c r="AD144" s="208"/>
      <c r="AE144" s="208">
        <v>2</v>
      </c>
      <c r="AF144" s="208">
        <v>0</v>
      </c>
      <c r="AG144" s="208">
        <v>0</v>
      </c>
      <c r="AH144" s="208">
        <v>2</v>
      </c>
      <c r="AI144" s="208">
        <v>0</v>
      </c>
      <c r="AJ144" s="208">
        <v>-1</v>
      </c>
      <c r="AK144" s="208">
        <v>0</v>
      </c>
      <c r="AL144" s="208">
        <v>0</v>
      </c>
      <c r="AM144" s="208">
        <v>0</v>
      </c>
      <c r="AN144" s="310">
        <v>1</v>
      </c>
      <c r="AO144" s="310"/>
      <c r="AP144" s="212">
        <v>1</v>
      </c>
      <c r="AQ144" s="302">
        <v>0</v>
      </c>
      <c r="AR144" s="303">
        <v>0</v>
      </c>
      <c r="AS144" s="302">
        <v>0</v>
      </c>
      <c r="AT144" s="302">
        <v>0</v>
      </c>
      <c r="AU144" s="302">
        <v>0</v>
      </c>
      <c r="AV144" s="304">
        <v>0</v>
      </c>
      <c r="AW144" s="311">
        <v>0</v>
      </c>
      <c r="AX144" s="306">
        <v>0</v>
      </c>
      <c r="AY144" s="214">
        <v>0</v>
      </c>
      <c r="AZ144" s="214">
        <v>0</v>
      </c>
      <c r="BA144" s="214">
        <v>0</v>
      </c>
      <c r="BB144" s="307">
        <v>0</v>
      </c>
      <c r="BC144" s="208" t="s">
        <v>1319</v>
      </c>
      <c r="BD144" s="208"/>
      <c r="BE144" s="208"/>
      <c r="BF144" s="208" t="s">
        <v>1298</v>
      </c>
      <c r="BG144" s="208"/>
    </row>
    <row r="145" spans="1:59" x14ac:dyDescent="0.25">
      <c r="A145" s="208" t="s">
        <v>391</v>
      </c>
      <c r="B145" s="208" t="s">
        <v>1365</v>
      </c>
      <c r="C145" s="208"/>
      <c r="D145" s="208" t="s">
        <v>392</v>
      </c>
      <c r="E145" s="208" t="s">
        <v>393</v>
      </c>
      <c r="F145" s="301">
        <v>43132</v>
      </c>
      <c r="G145" s="309"/>
      <c r="H145" s="301" t="s">
        <v>1167</v>
      </c>
      <c r="I145" s="298" t="s">
        <v>1232</v>
      </c>
      <c r="J145" s="208"/>
      <c r="K145" s="308"/>
      <c r="L145" s="319">
        <v>516222</v>
      </c>
      <c r="M145" s="319">
        <v>174079</v>
      </c>
      <c r="N145" s="208"/>
      <c r="O145" s="208"/>
      <c r="P145" s="208"/>
      <c r="Q145" s="208"/>
      <c r="R145" s="208"/>
      <c r="S145" s="208">
        <v>1</v>
      </c>
      <c r="T145" s="208"/>
      <c r="U145" s="208"/>
      <c r="V145" s="208">
        <v>1</v>
      </c>
      <c r="W145" s="208"/>
      <c r="X145" s="208"/>
      <c r="Y145" s="208"/>
      <c r="Z145" s="208"/>
      <c r="AA145" s="208"/>
      <c r="AB145" s="208">
        <v>2</v>
      </c>
      <c r="AC145" s="208"/>
      <c r="AD145" s="208"/>
      <c r="AE145" s="208">
        <v>2</v>
      </c>
      <c r="AF145" s="208">
        <v>0</v>
      </c>
      <c r="AG145" s="208">
        <v>0</v>
      </c>
      <c r="AH145" s="208">
        <v>0</v>
      </c>
      <c r="AI145" s="208">
        <v>0</v>
      </c>
      <c r="AJ145" s="208">
        <v>0</v>
      </c>
      <c r="AK145" s="208">
        <v>1</v>
      </c>
      <c r="AL145" s="208">
        <v>0</v>
      </c>
      <c r="AM145" s="208">
        <v>0</v>
      </c>
      <c r="AN145" s="310">
        <v>1</v>
      </c>
      <c r="AO145" s="310"/>
      <c r="AP145" s="214">
        <v>0</v>
      </c>
      <c r="AQ145" s="215">
        <v>1</v>
      </c>
      <c r="AR145" s="306">
        <v>0</v>
      </c>
      <c r="AS145" s="218">
        <v>0</v>
      </c>
      <c r="AT145" s="218">
        <v>0</v>
      </c>
      <c r="AU145" s="218">
        <v>0</v>
      </c>
      <c r="AV145" s="307">
        <v>0</v>
      </c>
      <c r="AW145" s="311">
        <v>0</v>
      </c>
      <c r="AX145" s="306">
        <v>0</v>
      </c>
      <c r="AY145" s="214">
        <v>0</v>
      </c>
      <c r="AZ145" s="214">
        <v>0</v>
      </c>
      <c r="BA145" s="214">
        <v>0</v>
      </c>
      <c r="BB145" s="307">
        <v>0</v>
      </c>
      <c r="BC145" s="208" t="s">
        <v>1509</v>
      </c>
      <c r="BD145" s="208"/>
      <c r="BE145" s="208"/>
      <c r="BF145" s="208"/>
      <c r="BG145" s="208"/>
    </row>
    <row r="146" spans="1:59" x14ac:dyDescent="0.25">
      <c r="A146" s="208" t="s">
        <v>394</v>
      </c>
      <c r="B146" s="208" t="s">
        <v>1361</v>
      </c>
      <c r="C146" s="208"/>
      <c r="D146" s="208" t="s">
        <v>395</v>
      </c>
      <c r="E146" s="208" t="s">
        <v>396</v>
      </c>
      <c r="F146" s="208"/>
      <c r="G146" s="309"/>
      <c r="H146" s="309" t="s">
        <v>1168</v>
      </c>
      <c r="I146" s="298" t="s">
        <v>1232</v>
      </c>
      <c r="J146" s="208"/>
      <c r="K146" s="308"/>
      <c r="L146" s="319">
        <v>522786</v>
      </c>
      <c r="M146" s="319">
        <v>177761</v>
      </c>
      <c r="N146" s="208"/>
      <c r="O146" s="208"/>
      <c r="P146" s="208"/>
      <c r="Q146" s="208"/>
      <c r="R146" s="208"/>
      <c r="S146" s="208"/>
      <c r="T146" s="208"/>
      <c r="U146" s="208"/>
      <c r="V146" s="208">
        <v>0</v>
      </c>
      <c r="W146" s="208"/>
      <c r="X146" s="208">
        <v>1</v>
      </c>
      <c r="Y146" s="208"/>
      <c r="Z146" s="208"/>
      <c r="AA146" s="208"/>
      <c r="AB146" s="208"/>
      <c r="AC146" s="208"/>
      <c r="AD146" s="208"/>
      <c r="AE146" s="208">
        <v>1</v>
      </c>
      <c r="AF146" s="208">
        <v>0</v>
      </c>
      <c r="AG146" s="208">
        <v>1</v>
      </c>
      <c r="AH146" s="208">
        <v>0</v>
      </c>
      <c r="AI146" s="208">
        <v>0</v>
      </c>
      <c r="AJ146" s="208">
        <v>0</v>
      </c>
      <c r="AK146" s="208">
        <v>0</v>
      </c>
      <c r="AL146" s="208">
        <v>0</v>
      </c>
      <c r="AM146" s="208">
        <v>0</v>
      </c>
      <c r="AN146" s="310">
        <v>1</v>
      </c>
      <c r="AO146" s="310"/>
      <c r="AP146" s="213">
        <v>0</v>
      </c>
      <c r="AQ146" s="302">
        <v>0</v>
      </c>
      <c r="AR146" s="217">
        <v>0.5</v>
      </c>
      <c r="AS146" s="215">
        <v>0.5</v>
      </c>
      <c r="AT146" s="302">
        <v>0</v>
      </c>
      <c r="AU146" s="302">
        <v>0</v>
      </c>
      <c r="AV146" s="304">
        <v>0</v>
      </c>
      <c r="AW146" s="311" t="s">
        <v>4</v>
      </c>
      <c r="AX146" s="306">
        <v>0</v>
      </c>
      <c r="AY146" s="214">
        <v>0</v>
      </c>
      <c r="AZ146" s="214">
        <v>0</v>
      </c>
      <c r="BA146" s="214">
        <v>0</v>
      </c>
      <c r="BB146" s="307">
        <v>0</v>
      </c>
      <c r="BC146" s="208" t="s">
        <v>1306</v>
      </c>
      <c r="BD146" s="208"/>
      <c r="BE146" s="208" t="s">
        <v>1378</v>
      </c>
      <c r="BF146" s="208"/>
      <c r="BG146" s="208"/>
    </row>
    <row r="147" spans="1:59" x14ac:dyDescent="0.25">
      <c r="A147" s="208" t="s">
        <v>397</v>
      </c>
      <c r="B147" s="208" t="s">
        <v>1365</v>
      </c>
      <c r="C147" s="208"/>
      <c r="D147" s="208" t="s">
        <v>398</v>
      </c>
      <c r="E147" s="208" t="s">
        <v>399</v>
      </c>
      <c r="F147" s="301"/>
      <c r="G147" s="309"/>
      <c r="H147" s="309" t="s">
        <v>1168</v>
      </c>
      <c r="I147" s="298" t="s">
        <v>1232</v>
      </c>
      <c r="J147" s="208"/>
      <c r="K147" s="308"/>
      <c r="L147" s="319">
        <v>520397</v>
      </c>
      <c r="M147" s="319">
        <v>175552</v>
      </c>
      <c r="N147" s="208"/>
      <c r="O147" s="208"/>
      <c r="P147" s="208"/>
      <c r="Q147" s="208"/>
      <c r="R147" s="208"/>
      <c r="S147" s="208"/>
      <c r="T147" s="208"/>
      <c r="U147" s="208"/>
      <c r="V147" s="208">
        <v>0</v>
      </c>
      <c r="W147" s="208"/>
      <c r="X147" s="208"/>
      <c r="Y147" s="208"/>
      <c r="Z147" s="208">
        <v>3</v>
      </c>
      <c r="AA147" s="208"/>
      <c r="AB147" s="208"/>
      <c r="AC147" s="208"/>
      <c r="AD147" s="208"/>
      <c r="AE147" s="208">
        <v>3</v>
      </c>
      <c r="AF147" s="208">
        <v>0</v>
      </c>
      <c r="AG147" s="208">
        <v>0</v>
      </c>
      <c r="AH147" s="208">
        <v>0</v>
      </c>
      <c r="AI147" s="208">
        <v>3</v>
      </c>
      <c r="AJ147" s="208">
        <v>0</v>
      </c>
      <c r="AK147" s="208">
        <v>0</v>
      </c>
      <c r="AL147" s="208">
        <v>0</v>
      </c>
      <c r="AM147" s="208">
        <v>0</v>
      </c>
      <c r="AN147" s="310">
        <v>3</v>
      </c>
      <c r="AO147" s="310"/>
      <c r="AP147" s="213">
        <v>0</v>
      </c>
      <c r="AQ147" s="302">
        <v>0</v>
      </c>
      <c r="AR147" s="217">
        <v>1.5</v>
      </c>
      <c r="AS147" s="215">
        <v>1.5</v>
      </c>
      <c r="AT147" s="302">
        <v>0</v>
      </c>
      <c r="AU147" s="302">
        <v>0</v>
      </c>
      <c r="AV147" s="304">
        <v>0</v>
      </c>
      <c r="AW147" s="311" t="s">
        <v>4</v>
      </c>
      <c r="AX147" s="306">
        <v>0</v>
      </c>
      <c r="AY147" s="214">
        <v>0</v>
      </c>
      <c r="AZ147" s="214">
        <v>0</v>
      </c>
      <c r="BA147" s="214">
        <v>0</v>
      </c>
      <c r="BB147" s="307">
        <v>0</v>
      </c>
      <c r="BC147" s="208" t="s">
        <v>1293</v>
      </c>
      <c r="BD147" s="208"/>
      <c r="BE147" s="208"/>
      <c r="BF147" s="208" t="s">
        <v>1293</v>
      </c>
      <c r="BG147" s="208"/>
    </row>
    <row r="148" spans="1:59" x14ac:dyDescent="0.25">
      <c r="A148" s="208" t="s">
        <v>400</v>
      </c>
      <c r="B148" s="208" t="s">
        <v>1363</v>
      </c>
      <c r="C148" s="208"/>
      <c r="D148" s="208" t="s">
        <v>401</v>
      </c>
      <c r="E148" s="208" t="s">
        <v>402</v>
      </c>
      <c r="F148" s="301"/>
      <c r="G148" s="309">
        <v>42870</v>
      </c>
      <c r="H148" s="301" t="s">
        <v>1166</v>
      </c>
      <c r="I148" s="298" t="s">
        <v>1232</v>
      </c>
      <c r="J148" s="208"/>
      <c r="K148" s="308"/>
      <c r="L148" s="319">
        <v>518858</v>
      </c>
      <c r="M148" s="319">
        <v>175468</v>
      </c>
      <c r="N148" s="208"/>
      <c r="O148" s="208"/>
      <c r="P148" s="208"/>
      <c r="Q148" s="208"/>
      <c r="R148" s="208"/>
      <c r="S148" s="208"/>
      <c r="T148" s="208"/>
      <c r="U148" s="208"/>
      <c r="V148" s="208">
        <v>0</v>
      </c>
      <c r="W148" s="208"/>
      <c r="X148" s="208">
        <v>4</v>
      </c>
      <c r="Y148" s="208">
        <v>4</v>
      </c>
      <c r="Z148" s="208"/>
      <c r="AA148" s="208"/>
      <c r="AB148" s="208"/>
      <c r="AC148" s="208"/>
      <c r="AD148" s="208"/>
      <c r="AE148" s="208">
        <v>8</v>
      </c>
      <c r="AF148" s="208">
        <v>0</v>
      </c>
      <c r="AG148" s="208">
        <v>4</v>
      </c>
      <c r="AH148" s="208">
        <v>4</v>
      </c>
      <c r="AI148" s="208">
        <v>0</v>
      </c>
      <c r="AJ148" s="208">
        <v>0</v>
      </c>
      <c r="AK148" s="208">
        <v>0</v>
      </c>
      <c r="AL148" s="208">
        <v>0</v>
      </c>
      <c r="AM148" s="208">
        <v>0</v>
      </c>
      <c r="AN148" s="310">
        <v>8</v>
      </c>
      <c r="AO148" s="310" t="s">
        <v>4</v>
      </c>
      <c r="AP148" s="212">
        <v>8</v>
      </c>
      <c r="AQ148" s="302">
        <v>0</v>
      </c>
      <c r="AR148" s="303">
        <v>0</v>
      </c>
      <c r="AS148" s="302">
        <v>0</v>
      </c>
      <c r="AT148" s="302">
        <v>0</v>
      </c>
      <c r="AU148" s="302">
        <v>0</v>
      </c>
      <c r="AV148" s="304">
        <v>0</v>
      </c>
      <c r="AW148" s="311">
        <v>0</v>
      </c>
      <c r="AX148" s="306">
        <v>0</v>
      </c>
      <c r="AY148" s="214">
        <v>0</v>
      </c>
      <c r="AZ148" s="214">
        <v>0</v>
      </c>
      <c r="BA148" s="214">
        <v>0</v>
      </c>
      <c r="BB148" s="307">
        <v>0</v>
      </c>
      <c r="BC148" s="208" t="s">
        <v>1315</v>
      </c>
      <c r="BD148" s="208"/>
      <c r="BE148" s="208"/>
      <c r="BF148" s="208"/>
      <c r="BG148" s="208"/>
    </row>
    <row r="149" spans="1:59" x14ac:dyDescent="0.25">
      <c r="A149" s="208" t="s">
        <v>403</v>
      </c>
      <c r="B149" s="208" t="s">
        <v>1365</v>
      </c>
      <c r="C149" s="208"/>
      <c r="D149" s="208" t="s">
        <v>404</v>
      </c>
      <c r="E149" s="208" t="s">
        <v>405</v>
      </c>
      <c r="F149" s="301"/>
      <c r="G149" s="309">
        <v>43070</v>
      </c>
      <c r="H149" s="301" t="s">
        <v>1166</v>
      </c>
      <c r="I149" s="298" t="s">
        <v>1232</v>
      </c>
      <c r="J149" s="208"/>
      <c r="K149" s="308"/>
      <c r="L149" s="319">
        <v>514512</v>
      </c>
      <c r="M149" s="319">
        <v>171251</v>
      </c>
      <c r="N149" s="208"/>
      <c r="O149" s="208"/>
      <c r="P149" s="208"/>
      <c r="Q149" s="208"/>
      <c r="R149" s="208"/>
      <c r="S149" s="208"/>
      <c r="T149" s="208"/>
      <c r="U149" s="208"/>
      <c r="V149" s="208">
        <v>0</v>
      </c>
      <c r="W149" s="208"/>
      <c r="X149" s="208"/>
      <c r="Y149" s="208">
        <v>1</v>
      </c>
      <c r="Z149" s="208"/>
      <c r="AA149" s="208"/>
      <c r="AB149" s="208"/>
      <c r="AC149" s="208"/>
      <c r="AD149" s="208"/>
      <c r="AE149" s="208">
        <v>1</v>
      </c>
      <c r="AF149" s="208">
        <v>0</v>
      </c>
      <c r="AG149" s="208">
        <v>0</v>
      </c>
      <c r="AH149" s="208">
        <v>1</v>
      </c>
      <c r="AI149" s="208">
        <v>0</v>
      </c>
      <c r="AJ149" s="208">
        <v>0</v>
      </c>
      <c r="AK149" s="208">
        <v>0</v>
      </c>
      <c r="AL149" s="208">
        <v>0</v>
      </c>
      <c r="AM149" s="208">
        <v>0</v>
      </c>
      <c r="AN149" s="310">
        <v>1</v>
      </c>
      <c r="AO149" s="310"/>
      <c r="AP149" s="212">
        <v>1</v>
      </c>
      <c r="AQ149" s="302">
        <v>0</v>
      </c>
      <c r="AR149" s="303">
        <v>0</v>
      </c>
      <c r="AS149" s="302">
        <v>0</v>
      </c>
      <c r="AT149" s="302">
        <v>0</v>
      </c>
      <c r="AU149" s="302">
        <v>0</v>
      </c>
      <c r="AV149" s="304">
        <v>0</v>
      </c>
      <c r="AW149" s="311">
        <v>0</v>
      </c>
      <c r="AX149" s="306">
        <v>0</v>
      </c>
      <c r="AY149" s="214">
        <v>0</v>
      </c>
      <c r="AZ149" s="214">
        <v>0</v>
      </c>
      <c r="BA149" s="214">
        <v>0</v>
      </c>
      <c r="BB149" s="307">
        <v>0</v>
      </c>
      <c r="BC149" s="208" t="s">
        <v>1349</v>
      </c>
      <c r="BD149" s="208"/>
      <c r="BE149" s="208" t="s">
        <v>1380</v>
      </c>
      <c r="BF149" s="208"/>
      <c r="BG149" s="208"/>
    </row>
    <row r="150" spans="1:59" x14ac:dyDescent="0.25">
      <c r="A150" s="208" t="s">
        <v>406</v>
      </c>
      <c r="B150" s="208" t="s">
        <v>1362</v>
      </c>
      <c r="C150" s="208"/>
      <c r="D150" s="208" t="s">
        <v>407</v>
      </c>
      <c r="E150" s="208" t="s">
        <v>408</v>
      </c>
      <c r="F150" s="301"/>
      <c r="G150" s="309"/>
      <c r="H150" s="309" t="s">
        <v>1168</v>
      </c>
      <c r="I150" s="298" t="s">
        <v>1232</v>
      </c>
      <c r="J150" s="208"/>
      <c r="K150" s="308"/>
      <c r="L150" s="319">
        <v>522089</v>
      </c>
      <c r="M150" s="319">
        <v>176450</v>
      </c>
      <c r="N150" s="208"/>
      <c r="O150" s="208">
        <v>2</v>
      </c>
      <c r="P150" s="208"/>
      <c r="Q150" s="208"/>
      <c r="R150" s="208"/>
      <c r="S150" s="208"/>
      <c r="T150" s="208"/>
      <c r="U150" s="208"/>
      <c r="V150" s="208">
        <v>2</v>
      </c>
      <c r="W150" s="208"/>
      <c r="X150" s="208"/>
      <c r="Y150" s="208"/>
      <c r="Z150" s="208">
        <v>1</v>
      </c>
      <c r="AA150" s="208"/>
      <c r="AB150" s="208"/>
      <c r="AC150" s="208"/>
      <c r="AD150" s="208"/>
      <c r="AE150" s="208">
        <v>1</v>
      </c>
      <c r="AF150" s="208">
        <v>0</v>
      </c>
      <c r="AG150" s="208">
        <v>-2</v>
      </c>
      <c r="AH150" s="208">
        <v>0</v>
      </c>
      <c r="AI150" s="208">
        <v>1</v>
      </c>
      <c r="AJ150" s="208">
        <v>0</v>
      </c>
      <c r="AK150" s="208">
        <v>0</v>
      </c>
      <c r="AL150" s="208">
        <v>0</v>
      </c>
      <c r="AM150" s="208">
        <v>0</v>
      </c>
      <c r="AN150" s="310">
        <v>-1</v>
      </c>
      <c r="AO150" s="310"/>
      <c r="AP150" s="213">
        <v>0</v>
      </c>
      <c r="AQ150" s="302">
        <v>0</v>
      </c>
      <c r="AR150" s="217">
        <v>-0.5</v>
      </c>
      <c r="AS150" s="215">
        <v>-0.5</v>
      </c>
      <c r="AT150" s="302">
        <v>0</v>
      </c>
      <c r="AU150" s="302">
        <v>0</v>
      </c>
      <c r="AV150" s="304">
        <v>0</v>
      </c>
      <c r="AW150" s="311" t="s">
        <v>4</v>
      </c>
      <c r="AX150" s="306">
        <v>0</v>
      </c>
      <c r="AY150" s="214">
        <v>0</v>
      </c>
      <c r="AZ150" s="214">
        <v>0</v>
      </c>
      <c r="BA150" s="214">
        <v>0</v>
      </c>
      <c r="BB150" s="307">
        <v>0</v>
      </c>
      <c r="BC150" s="208" t="s">
        <v>1351</v>
      </c>
      <c r="BD150" s="208"/>
      <c r="BE150" s="208"/>
      <c r="BF150" s="208"/>
      <c r="BG150" s="208"/>
    </row>
    <row r="151" spans="1:59" x14ac:dyDescent="0.25">
      <c r="A151" s="208" t="s">
        <v>409</v>
      </c>
      <c r="B151" s="208" t="s">
        <v>1361</v>
      </c>
      <c r="C151" s="208"/>
      <c r="D151" s="208" t="s">
        <v>410</v>
      </c>
      <c r="E151" s="208" t="s">
        <v>411</v>
      </c>
      <c r="F151" s="301">
        <v>42278</v>
      </c>
      <c r="G151" s="301">
        <v>43131</v>
      </c>
      <c r="H151" s="301" t="s">
        <v>1166</v>
      </c>
      <c r="I151" s="298" t="s">
        <v>1232</v>
      </c>
      <c r="J151" s="208"/>
      <c r="K151" s="308"/>
      <c r="L151" s="319">
        <v>517968</v>
      </c>
      <c r="M151" s="319">
        <v>174497</v>
      </c>
      <c r="N151" s="208"/>
      <c r="O151" s="208"/>
      <c r="P151" s="208"/>
      <c r="Q151" s="208"/>
      <c r="R151" s="208"/>
      <c r="S151" s="208"/>
      <c r="T151" s="208"/>
      <c r="U151" s="208"/>
      <c r="V151" s="208">
        <v>0</v>
      </c>
      <c r="W151" s="208"/>
      <c r="X151" s="208"/>
      <c r="Y151" s="208"/>
      <c r="Z151" s="208"/>
      <c r="AA151" s="208">
        <v>1</v>
      </c>
      <c r="AB151" s="208"/>
      <c r="AC151" s="208"/>
      <c r="AD151" s="208"/>
      <c r="AE151" s="208">
        <v>1</v>
      </c>
      <c r="AF151" s="208">
        <v>0</v>
      </c>
      <c r="AG151" s="208">
        <v>0</v>
      </c>
      <c r="AH151" s="208">
        <v>0</v>
      </c>
      <c r="AI151" s="208">
        <v>0</v>
      </c>
      <c r="AJ151" s="208">
        <v>1</v>
      </c>
      <c r="AK151" s="208">
        <v>0</v>
      </c>
      <c r="AL151" s="208">
        <v>0</v>
      </c>
      <c r="AM151" s="208">
        <v>0</v>
      </c>
      <c r="AN151" s="310">
        <v>1</v>
      </c>
      <c r="AO151" s="310"/>
      <c r="AP151" s="212">
        <v>1</v>
      </c>
      <c r="AQ151" s="302">
        <v>0</v>
      </c>
      <c r="AR151" s="303">
        <v>0</v>
      </c>
      <c r="AS151" s="302">
        <v>0</v>
      </c>
      <c r="AT151" s="302">
        <v>0</v>
      </c>
      <c r="AU151" s="302">
        <v>0</v>
      </c>
      <c r="AV151" s="304">
        <v>0</v>
      </c>
      <c r="AW151" s="311">
        <v>0</v>
      </c>
      <c r="AX151" s="306">
        <v>0</v>
      </c>
      <c r="AY151" s="214">
        <v>0</v>
      </c>
      <c r="AZ151" s="214">
        <v>0</v>
      </c>
      <c r="BA151" s="214">
        <v>0</v>
      </c>
      <c r="BB151" s="307">
        <v>0</v>
      </c>
      <c r="BC151" s="208" t="s">
        <v>1508</v>
      </c>
      <c r="BD151" s="208"/>
      <c r="BE151" s="208"/>
      <c r="BF151" s="208" t="s">
        <v>1294</v>
      </c>
      <c r="BG151" s="208"/>
    </row>
    <row r="152" spans="1:59" x14ac:dyDescent="0.25">
      <c r="A152" s="208" t="s">
        <v>412</v>
      </c>
      <c r="B152" s="208" t="s">
        <v>1365</v>
      </c>
      <c r="C152" s="208"/>
      <c r="D152" s="208" t="s">
        <v>413</v>
      </c>
      <c r="E152" s="208" t="s">
        <v>414</v>
      </c>
      <c r="F152" s="301">
        <v>42646</v>
      </c>
      <c r="G152" s="301">
        <v>42859</v>
      </c>
      <c r="H152" s="301" t="s">
        <v>1166</v>
      </c>
      <c r="I152" s="298" t="s">
        <v>1232</v>
      </c>
      <c r="J152" s="208"/>
      <c r="K152" s="308"/>
      <c r="L152" s="319">
        <v>518422</v>
      </c>
      <c r="M152" s="319">
        <v>171405</v>
      </c>
      <c r="N152" s="208"/>
      <c r="O152" s="208"/>
      <c r="P152" s="208"/>
      <c r="Q152" s="208"/>
      <c r="R152" s="208"/>
      <c r="S152" s="208"/>
      <c r="T152" s="208"/>
      <c r="U152" s="208"/>
      <c r="V152" s="208">
        <v>0</v>
      </c>
      <c r="W152" s="208"/>
      <c r="X152" s="208"/>
      <c r="Y152" s="208">
        <v>1</v>
      </c>
      <c r="Z152" s="208"/>
      <c r="AA152" s="208"/>
      <c r="AB152" s="208"/>
      <c r="AC152" s="208"/>
      <c r="AD152" s="208"/>
      <c r="AE152" s="208">
        <v>1</v>
      </c>
      <c r="AF152" s="208">
        <v>0</v>
      </c>
      <c r="AG152" s="208">
        <v>0</v>
      </c>
      <c r="AH152" s="208">
        <v>1</v>
      </c>
      <c r="AI152" s="208">
        <v>0</v>
      </c>
      <c r="AJ152" s="208">
        <v>0</v>
      </c>
      <c r="AK152" s="208">
        <v>0</v>
      </c>
      <c r="AL152" s="208">
        <v>0</v>
      </c>
      <c r="AM152" s="208">
        <v>0</v>
      </c>
      <c r="AN152" s="310">
        <v>1</v>
      </c>
      <c r="AO152" s="310"/>
      <c r="AP152" s="212">
        <v>1</v>
      </c>
      <c r="AQ152" s="302">
        <v>0</v>
      </c>
      <c r="AR152" s="303">
        <v>0</v>
      </c>
      <c r="AS152" s="302">
        <v>0</v>
      </c>
      <c r="AT152" s="302">
        <v>0</v>
      </c>
      <c r="AU152" s="302">
        <v>0</v>
      </c>
      <c r="AV152" s="304">
        <v>0</v>
      </c>
      <c r="AW152" s="311">
        <v>0</v>
      </c>
      <c r="AX152" s="306">
        <v>0</v>
      </c>
      <c r="AY152" s="214">
        <v>0</v>
      </c>
      <c r="AZ152" s="214">
        <v>0</v>
      </c>
      <c r="BA152" s="214">
        <v>0</v>
      </c>
      <c r="BB152" s="307">
        <v>0</v>
      </c>
      <c r="BC152" s="208" t="s">
        <v>1508</v>
      </c>
      <c r="BD152" s="208"/>
      <c r="BE152" s="208"/>
      <c r="BF152" s="208"/>
      <c r="BG152" s="208"/>
    </row>
    <row r="153" spans="1:59" x14ac:dyDescent="0.25">
      <c r="A153" s="208" t="s">
        <v>415</v>
      </c>
      <c r="B153" s="208" t="s">
        <v>1361</v>
      </c>
      <c r="C153" s="208" t="s">
        <v>1366</v>
      </c>
      <c r="D153" s="208" t="s">
        <v>416</v>
      </c>
      <c r="E153" s="208" t="s">
        <v>417</v>
      </c>
      <c r="F153" s="208"/>
      <c r="G153" s="309"/>
      <c r="H153" s="309" t="s">
        <v>1168</v>
      </c>
      <c r="I153" s="298" t="s">
        <v>1232</v>
      </c>
      <c r="J153" s="208">
        <v>1</v>
      </c>
      <c r="K153" s="308"/>
      <c r="L153" s="319">
        <v>518392</v>
      </c>
      <c r="M153" s="319">
        <v>175032</v>
      </c>
      <c r="N153" s="208"/>
      <c r="O153" s="208"/>
      <c r="P153" s="208"/>
      <c r="Q153" s="208"/>
      <c r="R153" s="208"/>
      <c r="S153" s="208"/>
      <c r="T153" s="208"/>
      <c r="U153" s="208"/>
      <c r="V153" s="208">
        <v>0</v>
      </c>
      <c r="W153" s="208"/>
      <c r="X153" s="208"/>
      <c r="Y153" s="208"/>
      <c r="Z153" s="208"/>
      <c r="AA153" s="208"/>
      <c r="AB153" s="208"/>
      <c r="AC153" s="208"/>
      <c r="AD153" s="208"/>
      <c r="AE153" s="208">
        <v>0</v>
      </c>
      <c r="AF153" s="208">
        <v>0</v>
      </c>
      <c r="AG153" s="208">
        <v>0</v>
      </c>
      <c r="AH153" s="208">
        <v>0</v>
      </c>
      <c r="AI153" s="208">
        <v>0</v>
      </c>
      <c r="AJ153" s="208">
        <v>0</v>
      </c>
      <c r="AK153" s="208">
        <v>0</v>
      </c>
      <c r="AL153" s="208">
        <v>0</v>
      </c>
      <c r="AM153" s="208">
        <v>0</v>
      </c>
      <c r="AN153" s="310">
        <v>1</v>
      </c>
      <c r="AO153" s="310"/>
      <c r="AP153" s="213">
        <v>0</v>
      </c>
      <c r="AQ153" s="302">
        <v>0</v>
      </c>
      <c r="AR153" s="217">
        <v>0.5</v>
      </c>
      <c r="AS153" s="215">
        <v>0.5</v>
      </c>
      <c r="AT153" s="302">
        <v>0</v>
      </c>
      <c r="AU153" s="302">
        <v>0</v>
      </c>
      <c r="AV153" s="304">
        <v>0</v>
      </c>
      <c r="AW153" s="311" t="s">
        <v>4</v>
      </c>
      <c r="AX153" s="306">
        <v>0</v>
      </c>
      <c r="AY153" s="214">
        <v>0</v>
      </c>
      <c r="AZ153" s="214">
        <v>0</v>
      </c>
      <c r="BA153" s="214">
        <v>0</v>
      </c>
      <c r="BB153" s="307">
        <v>0</v>
      </c>
      <c r="BC153" s="208" t="s">
        <v>1316</v>
      </c>
      <c r="BD153" s="208"/>
      <c r="BE153" s="208" t="s">
        <v>1384</v>
      </c>
      <c r="BF153" s="208"/>
      <c r="BG153" s="208"/>
    </row>
    <row r="154" spans="1:59" x14ac:dyDescent="0.25">
      <c r="A154" s="208" t="s">
        <v>418</v>
      </c>
      <c r="B154" s="208" t="s">
        <v>1363</v>
      </c>
      <c r="C154" s="208"/>
      <c r="D154" s="208" t="s">
        <v>419</v>
      </c>
      <c r="E154" s="208" t="s">
        <v>420</v>
      </c>
      <c r="F154" s="208"/>
      <c r="G154" s="309">
        <v>42977</v>
      </c>
      <c r="H154" s="301" t="s">
        <v>1166</v>
      </c>
      <c r="I154" s="298" t="s">
        <v>1232</v>
      </c>
      <c r="J154" s="208"/>
      <c r="K154" s="308"/>
      <c r="L154" s="319">
        <v>518794</v>
      </c>
      <c r="M154" s="319">
        <v>175433</v>
      </c>
      <c r="N154" s="208"/>
      <c r="O154" s="208"/>
      <c r="P154" s="208"/>
      <c r="Q154" s="208"/>
      <c r="R154" s="208"/>
      <c r="S154" s="208"/>
      <c r="T154" s="208"/>
      <c r="U154" s="208"/>
      <c r="V154" s="208">
        <v>0</v>
      </c>
      <c r="W154" s="208"/>
      <c r="X154" s="208">
        <v>2</v>
      </c>
      <c r="Y154" s="208">
        <v>1</v>
      </c>
      <c r="Z154" s="208"/>
      <c r="AA154" s="208"/>
      <c r="AB154" s="208"/>
      <c r="AC154" s="208"/>
      <c r="AD154" s="208"/>
      <c r="AE154" s="208">
        <v>3</v>
      </c>
      <c r="AF154" s="208">
        <v>0</v>
      </c>
      <c r="AG154" s="208">
        <v>2</v>
      </c>
      <c r="AH154" s="208">
        <v>1</v>
      </c>
      <c r="AI154" s="208">
        <v>0</v>
      </c>
      <c r="AJ154" s="208">
        <v>0</v>
      </c>
      <c r="AK154" s="208">
        <v>0</v>
      </c>
      <c r="AL154" s="208">
        <v>0</v>
      </c>
      <c r="AM154" s="208">
        <v>0</v>
      </c>
      <c r="AN154" s="310">
        <v>3</v>
      </c>
      <c r="AO154" s="310"/>
      <c r="AP154" s="212">
        <v>3</v>
      </c>
      <c r="AQ154" s="302">
        <v>0</v>
      </c>
      <c r="AR154" s="303">
        <v>0</v>
      </c>
      <c r="AS154" s="302">
        <v>0</v>
      </c>
      <c r="AT154" s="302">
        <v>0</v>
      </c>
      <c r="AU154" s="302">
        <v>0</v>
      </c>
      <c r="AV154" s="304">
        <v>0</v>
      </c>
      <c r="AW154" s="311">
        <v>0</v>
      </c>
      <c r="AX154" s="306">
        <v>0</v>
      </c>
      <c r="AY154" s="214">
        <v>0</v>
      </c>
      <c r="AZ154" s="214">
        <v>0</v>
      </c>
      <c r="BA154" s="214">
        <v>0</v>
      </c>
      <c r="BB154" s="307">
        <v>0</v>
      </c>
      <c r="BC154" s="208" t="s">
        <v>1315</v>
      </c>
      <c r="BD154" s="208"/>
      <c r="BE154" s="208"/>
      <c r="BF154" s="208"/>
      <c r="BG154" s="208"/>
    </row>
    <row r="155" spans="1:59" x14ac:dyDescent="0.25">
      <c r="A155" s="208" t="s">
        <v>421</v>
      </c>
      <c r="B155" s="208" t="s">
        <v>1362</v>
      </c>
      <c r="C155" s="208"/>
      <c r="D155" s="208" t="s">
        <v>422</v>
      </c>
      <c r="E155" s="208" t="s">
        <v>423</v>
      </c>
      <c r="F155" s="208"/>
      <c r="G155" s="309"/>
      <c r="H155" s="309" t="s">
        <v>1168</v>
      </c>
      <c r="I155" s="298" t="s">
        <v>1232</v>
      </c>
      <c r="J155" s="208"/>
      <c r="K155" s="308"/>
      <c r="L155" s="319">
        <v>522253</v>
      </c>
      <c r="M155" s="319">
        <v>177766</v>
      </c>
      <c r="N155" s="208"/>
      <c r="O155" s="208"/>
      <c r="P155" s="208">
        <v>1</v>
      </c>
      <c r="Q155" s="208">
        <v>1</v>
      </c>
      <c r="R155" s="208"/>
      <c r="S155" s="208"/>
      <c r="T155" s="208"/>
      <c r="U155" s="208"/>
      <c r="V155" s="208">
        <v>2</v>
      </c>
      <c r="W155" s="208"/>
      <c r="X155" s="208"/>
      <c r="Y155" s="208"/>
      <c r="Z155" s="208"/>
      <c r="AA155" s="208">
        <v>1</v>
      </c>
      <c r="AB155" s="208"/>
      <c r="AC155" s="208"/>
      <c r="AD155" s="208"/>
      <c r="AE155" s="208">
        <v>1</v>
      </c>
      <c r="AF155" s="208">
        <v>0</v>
      </c>
      <c r="AG155" s="208">
        <v>0</v>
      </c>
      <c r="AH155" s="208">
        <v>-1</v>
      </c>
      <c r="AI155" s="208">
        <v>-1</v>
      </c>
      <c r="AJ155" s="208">
        <v>1</v>
      </c>
      <c r="AK155" s="208">
        <v>0</v>
      </c>
      <c r="AL155" s="208">
        <v>0</v>
      </c>
      <c r="AM155" s="208">
        <v>0</v>
      </c>
      <c r="AN155" s="310">
        <v>-1</v>
      </c>
      <c r="AO155" s="310"/>
      <c r="AP155" s="213">
        <v>0</v>
      </c>
      <c r="AQ155" s="302">
        <v>0</v>
      </c>
      <c r="AR155" s="217">
        <v>-0.5</v>
      </c>
      <c r="AS155" s="215">
        <v>-0.5</v>
      </c>
      <c r="AT155" s="302">
        <v>0</v>
      </c>
      <c r="AU155" s="302">
        <v>0</v>
      </c>
      <c r="AV155" s="304">
        <v>0</v>
      </c>
      <c r="AW155" s="311" t="s">
        <v>4</v>
      </c>
      <c r="AX155" s="306">
        <v>0</v>
      </c>
      <c r="AY155" s="214">
        <v>0</v>
      </c>
      <c r="AZ155" s="214">
        <v>0</v>
      </c>
      <c r="BA155" s="214">
        <v>0</v>
      </c>
      <c r="BB155" s="307">
        <v>0</v>
      </c>
      <c r="BC155" s="208" t="s">
        <v>1306</v>
      </c>
      <c r="BD155" s="208"/>
      <c r="BE155" s="208"/>
      <c r="BF155" s="208"/>
      <c r="BG155" s="208"/>
    </row>
    <row r="156" spans="1:59" x14ac:dyDescent="0.25">
      <c r="A156" s="208" t="s">
        <v>424</v>
      </c>
      <c r="B156" s="208" t="s">
        <v>1361</v>
      </c>
      <c r="C156" s="208" t="s">
        <v>1366</v>
      </c>
      <c r="D156" s="208" t="s">
        <v>425</v>
      </c>
      <c r="E156" s="208" t="s">
        <v>426</v>
      </c>
      <c r="F156" s="301">
        <v>42309</v>
      </c>
      <c r="G156" s="301">
        <v>42901</v>
      </c>
      <c r="H156" s="301" t="s">
        <v>1166</v>
      </c>
      <c r="I156" s="298" t="s">
        <v>1232</v>
      </c>
      <c r="J156" s="208">
        <v>1</v>
      </c>
      <c r="K156" s="308"/>
      <c r="L156" s="319">
        <v>522590</v>
      </c>
      <c r="M156" s="319">
        <v>177884</v>
      </c>
      <c r="N156" s="208"/>
      <c r="O156" s="208"/>
      <c r="P156" s="208"/>
      <c r="Q156" s="208"/>
      <c r="R156" s="208"/>
      <c r="S156" s="208"/>
      <c r="T156" s="208"/>
      <c r="U156" s="208"/>
      <c r="V156" s="208">
        <v>0</v>
      </c>
      <c r="W156" s="208"/>
      <c r="X156" s="208"/>
      <c r="Y156" s="208"/>
      <c r="Z156" s="208"/>
      <c r="AA156" s="208"/>
      <c r="AB156" s="208">
        <v>1</v>
      </c>
      <c r="AC156" s="208"/>
      <c r="AD156" s="208"/>
      <c r="AE156" s="208">
        <v>1</v>
      </c>
      <c r="AF156" s="208">
        <v>0</v>
      </c>
      <c r="AG156" s="208">
        <v>0</v>
      </c>
      <c r="AH156" s="208">
        <v>0</v>
      </c>
      <c r="AI156" s="208">
        <v>0</v>
      </c>
      <c r="AJ156" s="208">
        <v>0</v>
      </c>
      <c r="AK156" s="208">
        <v>1</v>
      </c>
      <c r="AL156" s="208">
        <v>0</v>
      </c>
      <c r="AM156" s="208">
        <v>0</v>
      </c>
      <c r="AN156" s="310">
        <v>1</v>
      </c>
      <c r="AO156" s="310"/>
      <c r="AP156" s="212">
        <v>1</v>
      </c>
      <c r="AQ156" s="302">
        <v>0</v>
      </c>
      <c r="AR156" s="303">
        <v>0</v>
      </c>
      <c r="AS156" s="302">
        <v>0</v>
      </c>
      <c r="AT156" s="302">
        <v>0</v>
      </c>
      <c r="AU156" s="302">
        <v>0</v>
      </c>
      <c r="AV156" s="304">
        <v>0</v>
      </c>
      <c r="AW156" s="311">
        <v>0</v>
      </c>
      <c r="AX156" s="306">
        <v>0</v>
      </c>
      <c r="AY156" s="214">
        <v>0</v>
      </c>
      <c r="AZ156" s="214">
        <v>0</v>
      </c>
      <c r="BA156" s="214">
        <v>0</v>
      </c>
      <c r="BB156" s="307">
        <v>0</v>
      </c>
      <c r="BC156" s="208" t="s">
        <v>1306</v>
      </c>
      <c r="BD156" s="208"/>
      <c r="BE156" s="208"/>
      <c r="BF156" s="208"/>
      <c r="BG156" s="208"/>
    </row>
    <row r="157" spans="1:59" x14ac:dyDescent="0.25">
      <c r="A157" s="208" t="s">
        <v>427</v>
      </c>
      <c r="B157" s="208" t="s">
        <v>1362</v>
      </c>
      <c r="C157" s="208"/>
      <c r="D157" s="208" t="s">
        <v>428</v>
      </c>
      <c r="E157" s="208" t="s">
        <v>429</v>
      </c>
      <c r="F157" s="301">
        <v>42644</v>
      </c>
      <c r="G157" s="301">
        <v>43040</v>
      </c>
      <c r="H157" s="301" t="s">
        <v>1166</v>
      </c>
      <c r="I157" s="298" t="s">
        <v>1232</v>
      </c>
      <c r="J157" s="208"/>
      <c r="K157" s="308"/>
      <c r="L157" s="319">
        <v>513106</v>
      </c>
      <c r="M157" s="319">
        <v>172165</v>
      </c>
      <c r="N157" s="208"/>
      <c r="O157" s="208"/>
      <c r="P157" s="208"/>
      <c r="Q157" s="208">
        <v>1</v>
      </c>
      <c r="R157" s="208"/>
      <c r="S157" s="208"/>
      <c r="T157" s="208"/>
      <c r="U157" s="208"/>
      <c r="V157" s="208">
        <v>1</v>
      </c>
      <c r="W157" s="208"/>
      <c r="X157" s="208">
        <v>2</v>
      </c>
      <c r="Y157" s="208"/>
      <c r="Z157" s="208"/>
      <c r="AA157" s="208"/>
      <c r="AB157" s="208"/>
      <c r="AC157" s="208"/>
      <c r="AD157" s="208"/>
      <c r="AE157" s="208">
        <v>2</v>
      </c>
      <c r="AF157" s="208">
        <v>0</v>
      </c>
      <c r="AG157" s="208">
        <v>2</v>
      </c>
      <c r="AH157" s="208">
        <v>0</v>
      </c>
      <c r="AI157" s="208">
        <v>-1</v>
      </c>
      <c r="AJ157" s="208">
        <v>0</v>
      </c>
      <c r="AK157" s="208">
        <v>0</v>
      </c>
      <c r="AL157" s="208">
        <v>0</v>
      </c>
      <c r="AM157" s="208">
        <v>0</v>
      </c>
      <c r="AN157" s="310">
        <v>1</v>
      </c>
      <c r="AO157" s="310"/>
      <c r="AP157" s="212">
        <v>1</v>
      </c>
      <c r="AQ157" s="218">
        <v>0</v>
      </c>
      <c r="AR157" s="306">
        <v>0</v>
      </c>
      <c r="AS157" s="218">
        <v>0</v>
      </c>
      <c r="AT157" s="218">
        <v>0</v>
      </c>
      <c r="AU157" s="218">
        <v>0</v>
      </c>
      <c r="AV157" s="307">
        <v>0</v>
      </c>
      <c r="AW157" s="311">
        <v>0</v>
      </c>
      <c r="AX157" s="306">
        <v>0</v>
      </c>
      <c r="AY157" s="214">
        <v>0</v>
      </c>
      <c r="AZ157" s="214">
        <v>0</v>
      </c>
      <c r="BA157" s="214">
        <v>0</v>
      </c>
      <c r="BB157" s="307">
        <v>0</v>
      </c>
      <c r="BC157" s="208" t="s">
        <v>1320</v>
      </c>
      <c r="BD157" s="208"/>
      <c r="BE157" s="208"/>
      <c r="BF157" s="208"/>
      <c r="BG157" s="208"/>
    </row>
    <row r="158" spans="1:59" x14ac:dyDescent="0.25">
      <c r="A158" s="208" t="s">
        <v>430</v>
      </c>
      <c r="B158" s="208" t="s">
        <v>1363</v>
      </c>
      <c r="C158" s="208"/>
      <c r="D158" s="208" t="s">
        <v>431</v>
      </c>
      <c r="E158" s="208" t="s">
        <v>432</v>
      </c>
      <c r="F158" s="301">
        <v>42504</v>
      </c>
      <c r="G158" s="301">
        <v>42826</v>
      </c>
      <c r="H158" s="301" t="s">
        <v>1166</v>
      </c>
      <c r="I158" s="298" t="s">
        <v>1232</v>
      </c>
      <c r="J158" s="208"/>
      <c r="K158" s="308"/>
      <c r="L158" s="319">
        <v>513733</v>
      </c>
      <c r="M158" s="319">
        <v>169743</v>
      </c>
      <c r="N158" s="208"/>
      <c r="O158" s="208"/>
      <c r="P158" s="208"/>
      <c r="Q158" s="208"/>
      <c r="R158" s="208"/>
      <c r="S158" s="208"/>
      <c r="T158" s="208"/>
      <c r="U158" s="208"/>
      <c r="V158" s="208">
        <v>0</v>
      </c>
      <c r="W158" s="208"/>
      <c r="X158" s="208">
        <v>1</v>
      </c>
      <c r="Y158" s="208"/>
      <c r="Z158" s="208"/>
      <c r="AA158" s="208"/>
      <c r="AB158" s="208"/>
      <c r="AC158" s="208"/>
      <c r="AD158" s="208"/>
      <c r="AE158" s="208">
        <v>1</v>
      </c>
      <c r="AF158" s="208">
        <v>0</v>
      </c>
      <c r="AG158" s="208">
        <v>1</v>
      </c>
      <c r="AH158" s="208">
        <v>0</v>
      </c>
      <c r="AI158" s="208">
        <v>0</v>
      </c>
      <c r="AJ158" s="208">
        <v>0</v>
      </c>
      <c r="AK158" s="208">
        <v>0</v>
      </c>
      <c r="AL158" s="208">
        <v>0</v>
      </c>
      <c r="AM158" s="208">
        <v>0</v>
      </c>
      <c r="AN158" s="310">
        <v>1</v>
      </c>
      <c r="AO158" s="310"/>
      <c r="AP158" s="212">
        <v>1</v>
      </c>
      <c r="AQ158" s="302">
        <v>0</v>
      </c>
      <c r="AR158" s="303">
        <v>0</v>
      </c>
      <c r="AS158" s="302">
        <v>0</v>
      </c>
      <c r="AT158" s="302">
        <v>0</v>
      </c>
      <c r="AU158" s="302">
        <v>0</v>
      </c>
      <c r="AV158" s="304">
        <v>0</v>
      </c>
      <c r="AW158" s="311">
        <v>0</v>
      </c>
      <c r="AX158" s="306">
        <v>0</v>
      </c>
      <c r="AY158" s="214">
        <v>0</v>
      </c>
      <c r="AZ158" s="214">
        <v>0</v>
      </c>
      <c r="BA158" s="214">
        <v>0</v>
      </c>
      <c r="BB158" s="307">
        <v>0</v>
      </c>
      <c r="BC158" s="208" t="s">
        <v>1310</v>
      </c>
      <c r="BD158" s="208"/>
      <c r="BE158" s="208" t="s">
        <v>1386</v>
      </c>
      <c r="BF158" s="208"/>
      <c r="BG158" s="208"/>
    </row>
    <row r="159" spans="1:59" x14ac:dyDescent="0.25">
      <c r="A159" s="208" t="s">
        <v>433</v>
      </c>
      <c r="B159" s="208" t="s">
        <v>1361</v>
      </c>
      <c r="C159" s="208" t="s">
        <v>1366</v>
      </c>
      <c r="D159" s="208" t="s">
        <v>434</v>
      </c>
      <c r="E159" s="208" t="s">
        <v>435</v>
      </c>
      <c r="F159" s="301"/>
      <c r="G159" s="301">
        <v>42832</v>
      </c>
      <c r="H159" s="301" t="s">
        <v>1166</v>
      </c>
      <c r="I159" s="298" t="s">
        <v>1232</v>
      </c>
      <c r="J159" s="208">
        <v>2</v>
      </c>
      <c r="K159" s="308"/>
      <c r="L159" s="319">
        <v>516259</v>
      </c>
      <c r="M159" s="319">
        <v>173377</v>
      </c>
      <c r="N159" s="208"/>
      <c r="O159" s="208"/>
      <c r="P159" s="208"/>
      <c r="Q159" s="208"/>
      <c r="R159" s="208"/>
      <c r="S159" s="208"/>
      <c r="T159" s="208"/>
      <c r="U159" s="208"/>
      <c r="V159" s="208">
        <v>0</v>
      </c>
      <c r="W159" s="208"/>
      <c r="X159" s="208">
        <v>1</v>
      </c>
      <c r="Y159" s="208">
        <v>1</v>
      </c>
      <c r="Z159" s="208"/>
      <c r="AA159" s="208"/>
      <c r="AB159" s="208"/>
      <c r="AC159" s="208"/>
      <c r="AD159" s="208"/>
      <c r="AE159" s="208">
        <v>2</v>
      </c>
      <c r="AF159" s="208">
        <v>0</v>
      </c>
      <c r="AG159" s="208">
        <v>1</v>
      </c>
      <c r="AH159" s="208">
        <v>1</v>
      </c>
      <c r="AI159" s="208">
        <v>0</v>
      </c>
      <c r="AJ159" s="208">
        <v>0</v>
      </c>
      <c r="AK159" s="208">
        <v>0</v>
      </c>
      <c r="AL159" s="208">
        <v>0</v>
      </c>
      <c r="AM159" s="208">
        <v>0</v>
      </c>
      <c r="AN159" s="310">
        <v>2</v>
      </c>
      <c r="AO159" s="310"/>
      <c r="AP159" s="212">
        <v>2</v>
      </c>
      <c r="AQ159" s="302">
        <v>0</v>
      </c>
      <c r="AR159" s="303">
        <v>0</v>
      </c>
      <c r="AS159" s="302">
        <v>0</v>
      </c>
      <c r="AT159" s="302">
        <v>0</v>
      </c>
      <c r="AU159" s="302">
        <v>0</v>
      </c>
      <c r="AV159" s="304">
        <v>0</v>
      </c>
      <c r="AW159" s="311">
        <v>0</v>
      </c>
      <c r="AX159" s="306">
        <v>0</v>
      </c>
      <c r="AY159" s="214">
        <v>0</v>
      </c>
      <c r="AZ159" s="214">
        <v>0</v>
      </c>
      <c r="BA159" s="214">
        <v>0</v>
      </c>
      <c r="BB159" s="307">
        <v>0</v>
      </c>
      <c r="BC159" s="208" t="s">
        <v>1319</v>
      </c>
      <c r="BD159" s="208"/>
      <c r="BE159" s="208"/>
      <c r="BF159" s="208" t="s">
        <v>1298</v>
      </c>
      <c r="BG159" s="208"/>
    </row>
    <row r="160" spans="1:59" x14ac:dyDescent="0.25">
      <c r="A160" s="208" t="s">
        <v>436</v>
      </c>
      <c r="B160" s="208" t="s">
        <v>1361</v>
      </c>
      <c r="C160" s="208" t="s">
        <v>1366</v>
      </c>
      <c r="D160" s="208" t="s">
        <v>437</v>
      </c>
      <c r="E160" s="208" t="s">
        <v>438</v>
      </c>
      <c r="F160" s="301">
        <v>42572</v>
      </c>
      <c r="G160" s="301">
        <v>42871</v>
      </c>
      <c r="H160" s="301" t="s">
        <v>1166</v>
      </c>
      <c r="I160" s="298" t="s">
        <v>1232</v>
      </c>
      <c r="J160" s="208">
        <v>2</v>
      </c>
      <c r="K160" s="308"/>
      <c r="L160" s="319">
        <v>514204</v>
      </c>
      <c r="M160" s="319">
        <v>173884</v>
      </c>
      <c r="N160" s="208"/>
      <c r="O160" s="208"/>
      <c r="P160" s="208"/>
      <c r="Q160" s="208"/>
      <c r="R160" s="208"/>
      <c r="S160" s="208"/>
      <c r="T160" s="208"/>
      <c r="U160" s="208"/>
      <c r="V160" s="208">
        <v>0</v>
      </c>
      <c r="W160" s="208"/>
      <c r="X160" s="208"/>
      <c r="Y160" s="208">
        <v>2</v>
      </c>
      <c r="Z160" s="208"/>
      <c r="AA160" s="208"/>
      <c r="AB160" s="208"/>
      <c r="AC160" s="208"/>
      <c r="AD160" s="208"/>
      <c r="AE160" s="208">
        <v>2</v>
      </c>
      <c r="AF160" s="208">
        <v>0</v>
      </c>
      <c r="AG160" s="208">
        <v>0</v>
      </c>
      <c r="AH160" s="208">
        <v>2</v>
      </c>
      <c r="AI160" s="208">
        <v>0</v>
      </c>
      <c r="AJ160" s="208">
        <v>0</v>
      </c>
      <c r="AK160" s="208">
        <v>0</v>
      </c>
      <c r="AL160" s="208">
        <v>0</v>
      </c>
      <c r="AM160" s="208">
        <v>0</v>
      </c>
      <c r="AN160" s="310">
        <v>2</v>
      </c>
      <c r="AO160" s="310"/>
      <c r="AP160" s="212">
        <v>2</v>
      </c>
      <c r="AQ160" s="302">
        <v>0</v>
      </c>
      <c r="AR160" s="303">
        <v>0</v>
      </c>
      <c r="AS160" s="302">
        <v>0</v>
      </c>
      <c r="AT160" s="302">
        <v>0</v>
      </c>
      <c r="AU160" s="302">
        <v>0</v>
      </c>
      <c r="AV160" s="304">
        <v>0</v>
      </c>
      <c r="AW160" s="311">
        <v>0</v>
      </c>
      <c r="AX160" s="306">
        <v>0</v>
      </c>
      <c r="AY160" s="214">
        <v>0</v>
      </c>
      <c r="AZ160" s="214">
        <v>0</v>
      </c>
      <c r="BA160" s="214">
        <v>0</v>
      </c>
      <c r="BB160" s="307">
        <v>0</v>
      </c>
      <c r="BC160" s="208" t="s">
        <v>1299</v>
      </c>
      <c r="BD160" s="208"/>
      <c r="BE160" s="208"/>
      <c r="BF160" s="208" t="s">
        <v>1299</v>
      </c>
      <c r="BG160" s="208"/>
    </row>
    <row r="161" spans="1:59" x14ac:dyDescent="0.25">
      <c r="A161" s="208" t="s">
        <v>439</v>
      </c>
      <c r="B161" s="208" t="s">
        <v>1361</v>
      </c>
      <c r="C161" s="208"/>
      <c r="D161" s="208" t="s">
        <v>440</v>
      </c>
      <c r="E161" s="208" t="s">
        <v>441</v>
      </c>
      <c r="F161" s="301">
        <v>42461</v>
      </c>
      <c r="G161" s="301">
        <v>42900</v>
      </c>
      <c r="H161" s="301" t="s">
        <v>1166</v>
      </c>
      <c r="I161" s="298" t="s">
        <v>1232</v>
      </c>
      <c r="J161" s="208"/>
      <c r="K161" s="308"/>
      <c r="L161" s="319">
        <v>518451</v>
      </c>
      <c r="M161" s="319">
        <v>174379</v>
      </c>
      <c r="N161" s="208"/>
      <c r="O161" s="208"/>
      <c r="P161" s="208"/>
      <c r="Q161" s="208"/>
      <c r="R161" s="208"/>
      <c r="S161" s="208"/>
      <c r="T161" s="208"/>
      <c r="U161" s="208"/>
      <c r="V161" s="208">
        <v>0</v>
      </c>
      <c r="W161" s="208"/>
      <c r="X161" s="208"/>
      <c r="Y161" s="208">
        <v>1</v>
      </c>
      <c r="Z161" s="208"/>
      <c r="AA161" s="208"/>
      <c r="AB161" s="208"/>
      <c r="AC161" s="208"/>
      <c r="AD161" s="208"/>
      <c r="AE161" s="208">
        <v>1</v>
      </c>
      <c r="AF161" s="208">
        <v>0</v>
      </c>
      <c r="AG161" s="208">
        <v>0</v>
      </c>
      <c r="AH161" s="208">
        <v>1</v>
      </c>
      <c r="AI161" s="208">
        <v>0</v>
      </c>
      <c r="AJ161" s="208">
        <v>0</v>
      </c>
      <c r="AK161" s="208">
        <v>0</v>
      </c>
      <c r="AL161" s="208">
        <v>0</v>
      </c>
      <c r="AM161" s="208">
        <v>0</v>
      </c>
      <c r="AN161" s="310">
        <v>1</v>
      </c>
      <c r="AO161" s="310"/>
      <c r="AP161" s="212">
        <v>1</v>
      </c>
      <c r="AQ161" s="302">
        <v>0</v>
      </c>
      <c r="AR161" s="303">
        <v>0</v>
      </c>
      <c r="AS161" s="302">
        <v>0</v>
      </c>
      <c r="AT161" s="302">
        <v>0</v>
      </c>
      <c r="AU161" s="302">
        <v>0</v>
      </c>
      <c r="AV161" s="304">
        <v>0</v>
      </c>
      <c r="AW161" s="311">
        <v>0</v>
      </c>
      <c r="AX161" s="306">
        <v>0</v>
      </c>
      <c r="AY161" s="214">
        <v>0</v>
      </c>
      <c r="AZ161" s="214">
        <v>0</v>
      </c>
      <c r="BA161" s="214">
        <v>0</v>
      </c>
      <c r="BB161" s="307">
        <v>0</v>
      </c>
      <c r="BC161" s="208" t="s">
        <v>1316</v>
      </c>
      <c r="BD161" s="208"/>
      <c r="BE161" s="208"/>
      <c r="BF161" s="208"/>
      <c r="BG161" s="208"/>
    </row>
    <row r="162" spans="1:59" x14ac:dyDescent="0.25">
      <c r="A162" s="208" t="s">
        <v>442</v>
      </c>
      <c r="B162" s="208" t="s">
        <v>1365</v>
      </c>
      <c r="C162" s="208"/>
      <c r="D162" s="208" t="s">
        <v>443</v>
      </c>
      <c r="E162" s="208" t="s">
        <v>444</v>
      </c>
      <c r="F162" s="301"/>
      <c r="G162" s="309">
        <v>42916</v>
      </c>
      <c r="H162" s="301" t="s">
        <v>1166</v>
      </c>
      <c r="I162" s="298" t="s">
        <v>1232</v>
      </c>
      <c r="J162" s="208"/>
      <c r="K162" s="308"/>
      <c r="L162" s="319">
        <v>515567</v>
      </c>
      <c r="M162" s="319">
        <v>172744</v>
      </c>
      <c r="N162" s="208"/>
      <c r="O162" s="208"/>
      <c r="P162" s="208"/>
      <c r="Q162" s="208">
        <v>1</v>
      </c>
      <c r="R162" s="208"/>
      <c r="S162" s="208"/>
      <c r="T162" s="208"/>
      <c r="U162" s="208"/>
      <c r="V162" s="208">
        <v>1</v>
      </c>
      <c r="W162" s="208"/>
      <c r="X162" s="208"/>
      <c r="Y162" s="208"/>
      <c r="Z162" s="208"/>
      <c r="AA162" s="208">
        <v>1</v>
      </c>
      <c r="AB162" s="208"/>
      <c r="AC162" s="208"/>
      <c r="AD162" s="208"/>
      <c r="AE162" s="208">
        <v>1</v>
      </c>
      <c r="AF162" s="208">
        <v>0</v>
      </c>
      <c r="AG162" s="208">
        <v>0</v>
      </c>
      <c r="AH162" s="208">
        <v>0</v>
      </c>
      <c r="AI162" s="208">
        <v>-1</v>
      </c>
      <c r="AJ162" s="208">
        <v>1</v>
      </c>
      <c r="AK162" s="208">
        <v>0</v>
      </c>
      <c r="AL162" s="208">
        <v>0</v>
      </c>
      <c r="AM162" s="208">
        <v>0</v>
      </c>
      <c r="AN162" s="310">
        <v>0</v>
      </c>
      <c r="AO162" s="310"/>
      <c r="AP162" s="212">
        <v>0</v>
      </c>
      <c r="AQ162" s="302">
        <v>0</v>
      </c>
      <c r="AR162" s="303">
        <v>0</v>
      </c>
      <c r="AS162" s="302">
        <v>0</v>
      </c>
      <c r="AT162" s="302">
        <v>0</v>
      </c>
      <c r="AU162" s="302">
        <v>0</v>
      </c>
      <c r="AV162" s="304">
        <v>0</v>
      </c>
      <c r="AW162" s="311">
        <v>0</v>
      </c>
      <c r="AX162" s="306">
        <v>0</v>
      </c>
      <c r="AY162" s="214">
        <v>0</v>
      </c>
      <c r="AZ162" s="214">
        <v>0</v>
      </c>
      <c r="BA162" s="214">
        <v>0</v>
      </c>
      <c r="BB162" s="307">
        <v>0</v>
      </c>
      <c r="BC162" s="208" t="s">
        <v>1317</v>
      </c>
      <c r="BD162" s="208"/>
      <c r="BE162" s="208"/>
      <c r="BF162" s="208"/>
      <c r="BG162" s="208"/>
    </row>
    <row r="163" spans="1:59" x14ac:dyDescent="0.25">
      <c r="A163" s="208" t="s">
        <v>445</v>
      </c>
      <c r="B163" s="208" t="s">
        <v>1365</v>
      </c>
      <c r="C163" s="208"/>
      <c r="D163" s="208" t="s">
        <v>446</v>
      </c>
      <c r="E163" s="208" t="s">
        <v>447</v>
      </c>
      <c r="F163" s="301">
        <v>42675</v>
      </c>
      <c r="G163" s="309">
        <v>43007</v>
      </c>
      <c r="H163" s="301" t="s">
        <v>1166</v>
      </c>
      <c r="I163" s="298" t="s">
        <v>1232</v>
      </c>
      <c r="J163" s="208"/>
      <c r="K163" s="308"/>
      <c r="L163" s="319">
        <v>514094</v>
      </c>
      <c r="M163" s="319">
        <v>170156</v>
      </c>
      <c r="N163" s="208"/>
      <c r="O163" s="208"/>
      <c r="P163" s="208"/>
      <c r="Q163" s="208"/>
      <c r="R163" s="208">
        <v>1</v>
      </c>
      <c r="S163" s="208"/>
      <c r="T163" s="208"/>
      <c r="U163" s="208"/>
      <c r="V163" s="208">
        <v>1</v>
      </c>
      <c r="W163" s="208"/>
      <c r="X163" s="208"/>
      <c r="Y163" s="208"/>
      <c r="Z163" s="208"/>
      <c r="AA163" s="208">
        <v>2</v>
      </c>
      <c r="AB163" s="208"/>
      <c r="AC163" s="208"/>
      <c r="AD163" s="208"/>
      <c r="AE163" s="208">
        <v>2</v>
      </c>
      <c r="AF163" s="208">
        <v>0</v>
      </c>
      <c r="AG163" s="208">
        <v>0</v>
      </c>
      <c r="AH163" s="208">
        <v>0</v>
      </c>
      <c r="AI163" s="208">
        <v>0</v>
      </c>
      <c r="AJ163" s="208">
        <v>1</v>
      </c>
      <c r="AK163" s="208">
        <v>0</v>
      </c>
      <c r="AL163" s="208">
        <v>0</v>
      </c>
      <c r="AM163" s="208">
        <v>0</v>
      </c>
      <c r="AN163" s="310">
        <v>1</v>
      </c>
      <c r="AO163" s="310"/>
      <c r="AP163" s="212">
        <v>1</v>
      </c>
      <c r="AQ163" s="302">
        <v>0</v>
      </c>
      <c r="AR163" s="303">
        <v>0</v>
      </c>
      <c r="AS163" s="302">
        <v>0</v>
      </c>
      <c r="AT163" s="302">
        <v>0</v>
      </c>
      <c r="AU163" s="302">
        <v>0</v>
      </c>
      <c r="AV163" s="304">
        <v>0</v>
      </c>
      <c r="AW163" s="311">
        <v>0</v>
      </c>
      <c r="AX163" s="306">
        <v>0</v>
      </c>
      <c r="AY163" s="214">
        <v>0</v>
      </c>
      <c r="AZ163" s="214">
        <v>0</v>
      </c>
      <c r="BA163" s="214">
        <v>0</v>
      </c>
      <c r="BB163" s="307">
        <v>0</v>
      </c>
      <c r="BC163" s="208" t="s">
        <v>1310</v>
      </c>
      <c r="BD163" s="208"/>
      <c r="BE163" s="208"/>
      <c r="BF163" s="208"/>
      <c r="BG163" s="208"/>
    </row>
    <row r="164" spans="1:59" x14ac:dyDescent="0.25">
      <c r="A164" s="208" t="s">
        <v>448</v>
      </c>
      <c r="B164" s="208" t="s">
        <v>1365</v>
      </c>
      <c r="C164" s="208"/>
      <c r="D164" s="208" t="s">
        <v>449</v>
      </c>
      <c r="E164" s="208" t="s">
        <v>450</v>
      </c>
      <c r="F164" s="301">
        <v>42535</v>
      </c>
      <c r="G164" s="309">
        <v>42993</v>
      </c>
      <c r="H164" s="301" t="s">
        <v>1166</v>
      </c>
      <c r="I164" s="298" t="s">
        <v>1232</v>
      </c>
      <c r="J164" s="208"/>
      <c r="K164" s="308"/>
      <c r="L164" s="319">
        <v>516199</v>
      </c>
      <c r="M164" s="319">
        <v>173320</v>
      </c>
      <c r="N164" s="208"/>
      <c r="O164" s="208"/>
      <c r="P164" s="208"/>
      <c r="Q164" s="208"/>
      <c r="R164" s="208"/>
      <c r="S164" s="208"/>
      <c r="T164" s="208"/>
      <c r="U164" s="208"/>
      <c r="V164" s="208">
        <v>0</v>
      </c>
      <c r="W164" s="208"/>
      <c r="X164" s="208">
        <v>2</v>
      </c>
      <c r="Y164" s="208"/>
      <c r="Z164" s="208"/>
      <c r="AA164" s="208"/>
      <c r="AB164" s="208"/>
      <c r="AC164" s="208"/>
      <c r="AD164" s="208"/>
      <c r="AE164" s="208">
        <v>2</v>
      </c>
      <c r="AF164" s="208">
        <v>0</v>
      </c>
      <c r="AG164" s="208">
        <v>2</v>
      </c>
      <c r="AH164" s="208">
        <v>0</v>
      </c>
      <c r="AI164" s="208">
        <v>0</v>
      </c>
      <c r="AJ164" s="208">
        <v>0</v>
      </c>
      <c r="AK164" s="208">
        <v>0</v>
      </c>
      <c r="AL164" s="208">
        <v>0</v>
      </c>
      <c r="AM164" s="208">
        <v>0</v>
      </c>
      <c r="AN164" s="310">
        <v>2</v>
      </c>
      <c r="AO164" s="310"/>
      <c r="AP164" s="212">
        <v>2</v>
      </c>
      <c r="AQ164" s="302">
        <v>0</v>
      </c>
      <c r="AR164" s="303">
        <v>0</v>
      </c>
      <c r="AS164" s="302">
        <v>0</v>
      </c>
      <c r="AT164" s="302">
        <v>0</v>
      </c>
      <c r="AU164" s="302">
        <v>0</v>
      </c>
      <c r="AV164" s="304">
        <v>0</v>
      </c>
      <c r="AW164" s="311">
        <v>0</v>
      </c>
      <c r="AX164" s="306">
        <v>0</v>
      </c>
      <c r="AY164" s="214">
        <v>0</v>
      </c>
      <c r="AZ164" s="214">
        <v>0</v>
      </c>
      <c r="BA164" s="214">
        <v>0</v>
      </c>
      <c r="BB164" s="307">
        <v>0</v>
      </c>
      <c r="BC164" s="208" t="s">
        <v>1319</v>
      </c>
      <c r="BD164" s="208"/>
      <c r="BE164" s="208"/>
      <c r="BF164" s="208" t="s">
        <v>1298</v>
      </c>
      <c r="BG164" s="208"/>
    </row>
    <row r="165" spans="1:59" x14ac:dyDescent="0.25">
      <c r="A165" s="208" t="s">
        <v>451</v>
      </c>
      <c r="B165" s="208" t="s">
        <v>1365</v>
      </c>
      <c r="C165" s="208"/>
      <c r="D165" s="208" t="s">
        <v>452</v>
      </c>
      <c r="E165" s="208" t="s">
        <v>453</v>
      </c>
      <c r="F165" s="301">
        <v>43191</v>
      </c>
      <c r="G165" s="309"/>
      <c r="H165" s="309" t="s">
        <v>1168</v>
      </c>
      <c r="I165" s="298" t="s">
        <v>1232</v>
      </c>
      <c r="J165" s="208"/>
      <c r="K165" s="308"/>
      <c r="L165" s="319">
        <v>519022</v>
      </c>
      <c r="M165" s="319">
        <v>175824</v>
      </c>
      <c r="N165" s="208"/>
      <c r="O165" s="208"/>
      <c r="P165" s="208"/>
      <c r="Q165" s="208"/>
      <c r="R165" s="208"/>
      <c r="S165" s="208"/>
      <c r="T165" s="208"/>
      <c r="U165" s="208"/>
      <c r="V165" s="208">
        <v>0</v>
      </c>
      <c r="W165" s="208"/>
      <c r="X165" s="208"/>
      <c r="Y165" s="208">
        <v>4</v>
      </c>
      <c r="Z165" s="208"/>
      <c r="AA165" s="208"/>
      <c r="AB165" s="208"/>
      <c r="AC165" s="208"/>
      <c r="AD165" s="208"/>
      <c r="AE165" s="208">
        <v>4</v>
      </c>
      <c r="AF165" s="208">
        <v>0</v>
      </c>
      <c r="AG165" s="208">
        <v>0</v>
      </c>
      <c r="AH165" s="208">
        <v>4</v>
      </c>
      <c r="AI165" s="208">
        <v>0</v>
      </c>
      <c r="AJ165" s="208">
        <v>0</v>
      </c>
      <c r="AK165" s="208">
        <v>0</v>
      </c>
      <c r="AL165" s="208">
        <v>0</v>
      </c>
      <c r="AM165" s="208">
        <v>0</v>
      </c>
      <c r="AN165" s="310">
        <v>4</v>
      </c>
      <c r="AO165" s="310"/>
      <c r="AP165" s="213">
        <v>0</v>
      </c>
      <c r="AQ165" s="215">
        <v>2</v>
      </c>
      <c r="AR165" s="217">
        <v>2</v>
      </c>
      <c r="AS165" s="302">
        <v>0</v>
      </c>
      <c r="AT165" s="302">
        <v>0</v>
      </c>
      <c r="AU165" s="302">
        <v>0</v>
      </c>
      <c r="AV165" s="304">
        <v>0</v>
      </c>
      <c r="AW165" s="311" t="s">
        <v>4</v>
      </c>
      <c r="AX165" s="306">
        <v>0</v>
      </c>
      <c r="AY165" s="214">
        <v>0</v>
      </c>
      <c r="AZ165" s="214">
        <v>0</v>
      </c>
      <c r="BA165" s="214">
        <v>0</v>
      </c>
      <c r="BB165" s="307">
        <v>0</v>
      </c>
      <c r="BC165" s="208" t="s">
        <v>1313</v>
      </c>
      <c r="BD165" s="208"/>
      <c r="BE165" s="208"/>
      <c r="BF165" s="208"/>
      <c r="BG165" s="208"/>
    </row>
    <row r="166" spans="1:59" x14ac:dyDescent="0.25">
      <c r="A166" s="208" t="s">
        <v>454</v>
      </c>
      <c r="B166" s="208" t="s">
        <v>1365</v>
      </c>
      <c r="C166" s="208"/>
      <c r="D166" s="208" t="s">
        <v>455</v>
      </c>
      <c r="E166" s="208" t="s">
        <v>456</v>
      </c>
      <c r="F166" s="301">
        <v>42502</v>
      </c>
      <c r="G166" s="309"/>
      <c r="H166" s="301" t="s">
        <v>1167</v>
      </c>
      <c r="I166" s="298" t="s">
        <v>1232</v>
      </c>
      <c r="J166" s="208"/>
      <c r="K166" s="308"/>
      <c r="L166" s="319">
        <v>516657</v>
      </c>
      <c r="M166" s="319">
        <v>173659</v>
      </c>
      <c r="N166" s="208"/>
      <c r="O166" s="208"/>
      <c r="P166" s="208"/>
      <c r="Q166" s="208"/>
      <c r="R166" s="208"/>
      <c r="S166" s="208"/>
      <c r="T166" s="208"/>
      <c r="U166" s="208"/>
      <c r="V166" s="208">
        <v>0</v>
      </c>
      <c r="W166" s="208"/>
      <c r="X166" s="208"/>
      <c r="Y166" s="208"/>
      <c r="Z166" s="208">
        <v>1</v>
      </c>
      <c r="AA166" s="208"/>
      <c r="AB166" s="208"/>
      <c r="AC166" s="208"/>
      <c r="AD166" s="208"/>
      <c r="AE166" s="208">
        <v>1</v>
      </c>
      <c r="AF166" s="208">
        <v>0</v>
      </c>
      <c r="AG166" s="208">
        <v>0</v>
      </c>
      <c r="AH166" s="208">
        <v>0</v>
      </c>
      <c r="AI166" s="208">
        <v>1</v>
      </c>
      <c r="AJ166" s="208">
        <v>0</v>
      </c>
      <c r="AK166" s="208">
        <v>0</v>
      </c>
      <c r="AL166" s="208">
        <v>0</v>
      </c>
      <c r="AM166" s="208">
        <v>0</v>
      </c>
      <c r="AN166" s="310">
        <v>1</v>
      </c>
      <c r="AO166" s="310"/>
      <c r="AP166" s="214">
        <v>0</v>
      </c>
      <c r="AQ166" s="215">
        <v>1</v>
      </c>
      <c r="AR166" s="306">
        <v>0</v>
      </c>
      <c r="AS166" s="218">
        <v>0</v>
      </c>
      <c r="AT166" s="218">
        <v>0</v>
      </c>
      <c r="AU166" s="218">
        <v>0</v>
      </c>
      <c r="AV166" s="307">
        <v>0</v>
      </c>
      <c r="AW166" s="311">
        <v>0</v>
      </c>
      <c r="AX166" s="306">
        <v>0</v>
      </c>
      <c r="AY166" s="214">
        <v>0</v>
      </c>
      <c r="AZ166" s="214">
        <v>0</v>
      </c>
      <c r="BA166" s="214">
        <v>0</v>
      </c>
      <c r="BB166" s="307">
        <v>0</v>
      </c>
      <c r="BC166" s="208" t="s">
        <v>1319</v>
      </c>
      <c r="BD166" s="208"/>
      <c r="BE166" s="208"/>
      <c r="BF166" s="208"/>
      <c r="BG166" s="208"/>
    </row>
    <row r="167" spans="1:59" x14ac:dyDescent="0.25">
      <c r="A167" s="208" t="s">
        <v>1600</v>
      </c>
      <c r="B167" s="208" t="s">
        <v>1361</v>
      </c>
      <c r="C167" s="208"/>
      <c r="D167" s="208" t="s">
        <v>1601</v>
      </c>
      <c r="E167" s="208" t="s">
        <v>1602</v>
      </c>
      <c r="F167" s="301">
        <v>42565</v>
      </c>
      <c r="G167" s="309">
        <v>42826</v>
      </c>
      <c r="H167" s="301" t="s">
        <v>1166</v>
      </c>
      <c r="I167" s="298" t="s">
        <v>1232</v>
      </c>
      <c r="J167" s="208">
        <v>3</v>
      </c>
      <c r="K167" s="208"/>
      <c r="L167" s="319">
        <v>514304</v>
      </c>
      <c r="M167" s="319">
        <v>170984</v>
      </c>
      <c r="N167" s="208"/>
      <c r="O167" s="208"/>
      <c r="P167" s="208"/>
      <c r="Q167" s="208"/>
      <c r="R167" s="208"/>
      <c r="S167" s="208"/>
      <c r="T167" s="208"/>
      <c r="U167" s="208"/>
      <c r="V167" s="208">
        <v>0</v>
      </c>
      <c r="W167" s="208"/>
      <c r="X167" s="208">
        <v>1</v>
      </c>
      <c r="Y167" s="208">
        <v>1</v>
      </c>
      <c r="Z167" s="208">
        <v>1</v>
      </c>
      <c r="AA167" s="208"/>
      <c r="AB167" s="208"/>
      <c r="AC167" s="208"/>
      <c r="AD167" s="208"/>
      <c r="AE167" s="208">
        <v>3</v>
      </c>
      <c r="AF167" s="208">
        <v>0</v>
      </c>
      <c r="AG167" s="208">
        <v>1</v>
      </c>
      <c r="AH167" s="208">
        <v>1</v>
      </c>
      <c r="AI167" s="208">
        <v>1</v>
      </c>
      <c r="AJ167" s="208">
        <v>0</v>
      </c>
      <c r="AK167" s="208">
        <v>0</v>
      </c>
      <c r="AL167" s="208">
        <v>0</v>
      </c>
      <c r="AM167" s="208">
        <v>0</v>
      </c>
      <c r="AN167" s="310">
        <v>3</v>
      </c>
      <c r="AO167" s="310"/>
      <c r="AP167" s="215">
        <v>3</v>
      </c>
      <c r="AQ167" s="306">
        <v>0</v>
      </c>
      <c r="AR167" s="306">
        <v>0</v>
      </c>
      <c r="AS167" s="218">
        <v>0</v>
      </c>
      <c r="AT167" s="218">
        <v>0</v>
      </c>
      <c r="AU167" s="218">
        <v>0</v>
      </c>
      <c r="AV167" s="307">
        <v>0</v>
      </c>
      <c r="AW167" s="311">
        <v>0</v>
      </c>
      <c r="AX167" s="306">
        <v>0</v>
      </c>
      <c r="AY167" s="214">
        <v>0</v>
      </c>
      <c r="AZ167" s="214">
        <v>0</v>
      </c>
      <c r="BA167" s="214">
        <v>0</v>
      </c>
      <c r="BB167" s="307">
        <v>0</v>
      </c>
      <c r="BC167" s="208" t="s">
        <v>1349</v>
      </c>
      <c r="BD167" s="208"/>
      <c r="BE167" s="208"/>
      <c r="BF167" s="208"/>
      <c r="BG167" s="208"/>
    </row>
    <row r="168" spans="1:59" x14ac:dyDescent="0.25">
      <c r="A168" s="208" t="s">
        <v>457</v>
      </c>
      <c r="B168" s="208" t="s">
        <v>1365</v>
      </c>
      <c r="C168" s="208"/>
      <c r="D168" s="208" t="s">
        <v>458</v>
      </c>
      <c r="E168" s="208" t="s">
        <v>459</v>
      </c>
      <c r="F168" s="301">
        <v>43160</v>
      </c>
      <c r="G168" s="309"/>
      <c r="H168" s="301" t="s">
        <v>1167</v>
      </c>
      <c r="I168" s="298" t="s">
        <v>1232</v>
      </c>
      <c r="J168" s="208"/>
      <c r="K168" s="308"/>
      <c r="L168" s="319">
        <v>520254</v>
      </c>
      <c r="M168" s="319">
        <v>175724</v>
      </c>
      <c r="N168" s="208"/>
      <c r="O168" s="208"/>
      <c r="P168" s="208"/>
      <c r="Q168" s="208"/>
      <c r="R168" s="208"/>
      <c r="S168" s="208"/>
      <c r="T168" s="208"/>
      <c r="U168" s="208"/>
      <c r="V168" s="208">
        <v>0</v>
      </c>
      <c r="W168" s="208"/>
      <c r="X168" s="208"/>
      <c r="Y168" s="208">
        <v>1</v>
      </c>
      <c r="Z168" s="208"/>
      <c r="AA168" s="208"/>
      <c r="AB168" s="208"/>
      <c r="AC168" s="208"/>
      <c r="AD168" s="208"/>
      <c r="AE168" s="208">
        <v>1</v>
      </c>
      <c r="AF168" s="208">
        <v>0</v>
      </c>
      <c r="AG168" s="208">
        <v>0</v>
      </c>
      <c r="AH168" s="208">
        <v>1</v>
      </c>
      <c r="AI168" s="208">
        <v>0</v>
      </c>
      <c r="AJ168" s="208">
        <v>0</v>
      </c>
      <c r="AK168" s="208">
        <v>0</v>
      </c>
      <c r="AL168" s="208">
        <v>0</v>
      </c>
      <c r="AM168" s="208">
        <v>0</v>
      </c>
      <c r="AN168" s="310">
        <v>1</v>
      </c>
      <c r="AO168" s="310"/>
      <c r="AP168" s="214">
        <v>0</v>
      </c>
      <c r="AQ168" s="215">
        <v>1</v>
      </c>
      <c r="AR168" s="306">
        <v>0</v>
      </c>
      <c r="AS168" s="218">
        <v>0</v>
      </c>
      <c r="AT168" s="218">
        <v>0</v>
      </c>
      <c r="AU168" s="218">
        <v>0</v>
      </c>
      <c r="AV168" s="307">
        <v>0</v>
      </c>
      <c r="AW168" s="311">
        <v>0</v>
      </c>
      <c r="AX168" s="306">
        <v>0</v>
      </c>
      <c r="AY168" s="214">
        <v>0</v>
      </c>
      <c r="AZ168" s="214">
        <v>0</v>
      </c>
      <c r="BA168" s="214">
        <v>0</v>
      </c>
      <c r="BB168" s="307">
        <v>0</v>
      </c>
      <c r="BC168" s="208" t="s">
        <v>1293</v>
      </c>
      <c r="BD168" s="208"/>
      <c r="BE168" s="208"/>
      <c r="BF168" s="208"/>
      <c r="BG168" s="208"/>
    </row>
    <row r="169" spans="1:59" x14ac:dyDescent="0.25">
      <c r="A169" s="208" t="s">
        <v>460</v>
      </c>
      <c r="B169" s="208" t="s">
        <v>1365</v>
      </c>
      <c r="C169" s="208"/>
      <c r="D169" s="208" t="s">
        <v>461</v>
      </c>
      <c r="E169" s="208" t="s">
        <v>462</v>
      </c>
      <c r="F169" s="301"/>
      <c r="G169" s="309"/>
      <c r="H169" s="309" t="s">
        <v>1168</v>
      </c>
      <c r="I169" s="298" t="s">
        <v>1432</v>
      </c>
      <c r="J169" s="208"/>
      <c r="K169" s="308"/>
      <c r="L169" s="319">
        <v>517050</v>
      </c>
      <c r="M169" s="319">
        <v>172680</v>
      </c>
      <c r="N169" s="208"/>
      <c r="O169" s="208"/>
      <c r="P169" s="208"/>
      <c r="Q169" s="208"/>
      <c r="R169" s="208"/>
      <c r="S169" s="208"/>
      <c r="T169" s="208"/>
      <c r="U169" s="208"/>
      <c r="V169" s="208">
        <v>0</v>
      </c>
      <c r="W169" s="208"/>
      <c r="X169" s="208"/>
      <c r="Y169" s="208">
        <v>2</v>
      </c>
      <c r="Z169" s="208"/>
      <c r="AA169" s="208"/>
      <c r="AB169" s="208"/>
      <c r="AC169" s="208"/>
      <c r="AD169" s="208"/>
      <c r="AE169" s="208">
        <v>2</v>
      </c>
      <c r="AF169" s="208">
        <v>0</v>
      </c>
      <c r="AG169" s="208">
        <v>0</v>
      </c>
      <c r="AH169" s="208">
        <v>2</v>
      </c>
      <c r="AI169" s="208">
        <v>0</v>
      </c>
      <c r="AJ169" s="208">
        <v>0</v>
      </c>
      <c r="AK169" s="208">
        <v>0</v>
      </c>
      <c r="AL169" s="208">
        <v>0</v>
      </c>
      <c r="AM169" s="208">
        <v>0</v>
      </c>
      <c r="AN169" s="310">
        <v>2</v>
      </c>
      <c r="AO169" s="310"/>
      <c r="AP169" s="213">
        <v>0</v>
      </c>
      <c r="AQ169" s="302">
        <v>0</v>
      </c>
      <c r="AR169" s="217">
        <v>1</v>
      </c>
      <c r="AS169" s="215">
        <v>1</v>
      </c>
      <c r="AT169" s="302">
        <v>0</v>
      </c>
      <c r="AU169" s="302">
        <v>0</v>
      </c>
      <c r="AV169" s="304">
        <v>0</v>
      </c>
      <c r="AW169" s="311" t="s">
        <v>4</v>
      </c>
      <c r="AX169" s="306">
        <v>0</v>
      </c>
      <c r="AY169" s="214">
        <v>0</v>
      </c>
      <c r="AZ169" s="214">
        <v>0</v>
      </c>
      <c r="BA169" s="214">
        <v>0</v>
      </c>
      <c r="BB169" s="307">
        <v>0</v>
      </c>
      <c r="BC169" s="208" t="s">
        <v>1508</v>
      </c>
      <c r="BD169" s="208"/>
      <c r="BE169" s="208"/>
      <c r="BF169" s="208"/>
      <c r="BG169" s="208"/>
    </row>
    <row r="170" spans="1:59" x14ac:dyDescent="0.25">
      <c r="A170" s="208" t="s">
        <v>463</v>
      </c>
      <c r="B170" s="208" t="s">
        <v>1365</v>
      </c>
      <c r="C170" s="208"/>
      <c r="D170" s="208" t="s">
        <v>464</v>
      </c>
      <c r="E170" s="208" t="s">
        <v>465</v>
      </c>
      <c r="F170" s="301"/>
      <c r="G170" s="309"/>
      <c r="H170" s="309" t="s">
        <v>1168</v>
      </c>
      <c r="I170" s="298" t="s">
        <v>1432</v>
      </c>
      <c r="J170" s="208"/>
      <c r="K170" s="308"/>
      <c r="L170" s="319">
        <v>517476</v>
      </c>
      <c r="M170" s="319">
        <v>171658</v>
      </c>
      <c r="N170" s="208"/>
      <c r="O170" s="208"/>
      <c r="P170" s="208"/>
      <c r="Q170" s="208"/>
      <c r="R170" s="208"/>
      <c r="S170" s="208"/>
      <c r="T170" s="208"/>
      <c r="U170" s="208"/>
      <c r="V170" s="208">
        <v>0</v>
      </c>
      <c r="W170" s="208"/>
      <c r="X170" s="208"/>
      <c r="Y170" s="208"/>
      <c r="Z170" s="208">
        <v>2</v>
      </c>
      <c r="AA170" s="208"/>
      <c r="AB170" s="208"/>
      <c r="AC170" s="208"/>
      <c r="AD170" s="208"/>
      <c r="AE170" s="208">
        <v>2</v>
      </c>
      <c r="AF170" s="208">
        <v>0</v>
      </c>
      <c r="AG170" s="208">
        <v>0</v>
      </c>
      <c r="AH170" s="208">
        <v>0</v>
      </c>
      <c r="AI170" s="208">
        <v>2</v>
      </c>
      <c r="AJ170" s="208">
        <v>0</v>
      </c>
      <c r="AK170" s="208">
        <v>0</v>
      </c>
      <c r="AL170" s="208">
        <v>0</v>
      </c>
      <c r="AM170" s="208">
        <v>0</v>
      </c>
      <c r="AN170" s="310">
        <v>2</v>
      </c>
      <c r="AO170" s="310"/>
      <c r="AP170" s="213">
        <v>0</v>
      </c>
      <c r="AQ170" s="302">
        <v>0</v>
      </c>
      <c r="AR170" s="217">
        <v>1</v>
      </c>
      <c r="AS170" s="215">
        <v>1</v>
      </c>
      <c r="AT170" s="302">
        <v>0</v>
      </c>
      <c r="AU170" s="302">
        <v>0</v>
      </c>
      <c r="AV170" s="304">
        <v>0</v>
      </c>
      <c r="AW170" s="311" t="s">
        <v>4</v>
      </c>
      <c r="AX170" s="306">
        <v>0</v>
      </c>
      <c r="AY170" s="214">
        <v>0</v>
      </c>
      <c r="AZ170" s="214">
        <v>0</v>
      </c>
      <c r="BA170" s="214">
        <v>0</v>
      </c>
      <c r="BB170" s="307">
        <v>0</v>
      </c>
      <c r="BC170" s="208" t="s">
        <v>1508</v>
      </c>
      <c r="BD170" s="208"/>
      <c r="BE170" s="208"/>
      <c r="BF170" s="208"/>
      <c r="BG170" s="208"/>
    </row>
    <row r="171" spans="1:59" x14ac:dyDescent="0.25">
      <c r="A171" s="208" t="s">
        <v>466</v>
      </c>
      <c r="B171" s="208" t="s">
        <v>1365</v>
      </c>
      <c r="C171" s="208"/>
      <c r="D171" s="208" t="s">
        <v>467</v>
      </c>
      <c r="E171" s="208" t="s">
        <v>468</v>
      </c>
      <c r="F171" s="301"/>
      <c r="G171" s="309"/>
      <c r="H171" s="309" t="s">
        <v>1168</v>
      </c>
      <c r="I171" s="298" t="s">
        <v>1432</v>
      </c>
      <c r="J171" s="208"/>
      <c r="K171" s="308"/>
      <c r="L171" s="319">
        <v>517848</v>
      </c>
      <c r="M171" s="319">
        <v>172830</v>
      </c>
      <c r="N171" s="208"/>
      <c r="O171" s="208"/>
      <c r="P171" s="208"/>
      <c r="Q171" s="208"/>
      <c r="R171" s="208"/>
      <c r="S171" s="208"/>
      <c r="T171" s="208"/>
      <c r="U171" s="208"/>
      <c r="V171" s="208">
        <v>0</v>
      </c>
      <c r="W171" s="208"/>
      <c r="X171" s="208"/>
      <c r="Y171" s="208"/>
      <c r="Z171" s="208">
        <v>3</v>
      </c>
      <c r="AA171" s="208"/>
      <c r="AB171" s="208"/>
      <c r="AC171" s="208"/>
      <c r="AD171" s="208"/>
      <c r="AE171" s="208">
        <v>3</v>
      </c>
      <c r="AF171" s="208">
        <v>0</v>
      </c>
      <c r="AG171" s="208">
        <v>0</v>
      </c>
      <c r="AH171" s="208">
        <v>0</v>
      </c>
      <c r="AI171" s="208">
        <v>3</v>
      </c>
      <c r="AJ171" s="208">
        <v>0</v>
      </c>
      <c r="AK171" s="208">
        <v>0</v>
      </c>
      <c r="AL171" s="208">
        <v>0</v>
      </c>
      <c r="AM171" s="208">
        <v>0</v>
      </c>
      <c r="AN171" s="310">
        <v>3</v>
      </c>
      <c r="AO171" s="310"/>
      <c r="AP171" s="213">
        <v>0</v>
      </c>
      <c r="AQ171" s="302">
        <v>0</v>
      </c>
      <c r="AR171" s="217">
        <v>1.5</v>
      </c>
      <c r="AS171" s="215">
        <v>1.5</v>
      </c>
      <c r="AT171" s="302">
        <v>0</v>
      </c>
      <c r="AU171" s="302">
        <v>0</v>
      </c>
      <c r="AV171" s="304">
        <v>0</v>
      </c>
      <c r="AW171" s="311" t="s">
        <v>4</v>
      </c>
      <c r="AX171" s="306">
        <v>0</v>
      </c>
      <c r="AY171" s="214">
        <v>0</v>
      </c>
      <c r="AZ171" s="214">
        <v>0</v>
      </c>
      <c r="BA171" s="214">
        <v>0</v>
      </c>
      <c r="BB171" s="307">
        <v>0</v>
      </c>
      <c r="BC171" s="208" t="s">
        <v>1508</v>
      </c>
      <c r="BD171" s="208"/>
      <c r="BE171" s="208"/>
      <c r="BF171" s="208"/>
      <c r="BG171" s="208"/>
    </row>
    <row r="172" spans="1:59" x14ac:dyDescent="0.25">
      <c r="A172" s="208" t="s">
        <v>469</v>
      </c>
      <c r="B172" s="208" t="s">
        <v>1361</v>
      </c>
      <c r="C172" s="208"/>
      <c r="D172" s="208" t="s">
        <v>470</v>
      </c>
      <c r="E172" s="208" t="s">
        <v>471</v>
      </c>
      <c r="F172" s="301"/>
      <c r="G172" s="309"/>
      <c r="H172" s="309" t="s">
        <v>1168</v>
      </c>
      <c r="I172" s="298" t="s">
        <v>1232</v>
      </c>
      <c r="J172" s="208"/>
      <c r="K172" s="308"/>
      <c r="L172" s="319">
        <v>516260</v>
      </c>
      <c r="M172" s="319">
        <v>173296</v>
      </c>
      <c r="N172" s="208"/>
      <c r="O172" s="208"/>
      <c r="P172" s="208"/>
      <c r="Q172" s="208"/>
      <c r="R172" s="208"/>
      <c r="S172" s="208"/>
      <c r="T172" s="208"/>
      <c r="U172" s="208"/>
      <c r="V172" s="208">
        <v>0</v>
      </c>
      <c r="W172" s="208"/>
      <c r="X172" s="208">
        <v>1</v>
      </c>
      <c r="Y172" s="208">
        <v>1</v>
      </c>
      <c r="Z172" s="208"/>
      <c r="AA172" s="208"/>
      <c r="AB172" s="208"/>
      <c r="AC172" s="208"/>
      <c r="AD172" s="208"/>
      <c r="AE172" s="208">
        <v>2</v>
      </c>
      <c r="AF172" s="208">
        <v>0</v>
      </c>
      <c r="AG172" s="208">
        <v>1</v>
      </c>
      <c r="AH172" s="208">
        <v>1</v>
      </c>
      <c r="AI172" s="208">
        <v>0</v>
      </c>
      <c r="AJ172" s="208">
        <v>0</v>
      </c>
      <c r="AK172" s="208">
        <v>0</v>
      </c>
      <c r="AL172" s="208">
        <v>0</v>
      </c>
      <c r="AM172" s="208">
        <v>0</v>
      </c>
      <c r="AN172" s="310">
        <v>2</v>
      </c>
      <c r="AO172" s="310"/>
      <c r="AP172" s="213">
        <v>0</v>
      </c>
      <c r="AQ172" s="302">
        <v>0</v>
      </c>
      <c r="AR172" s="217">
        <v>1</v>
      </c>
      <c r="AS172" s="215">
        <v>1</v>
      </c>
      <c r="AT172" s="302">
        <v>0</v>
      </c>
      <c r="AU172" s="302">
        <v>0</v>
      </c>
      <c r="AV172" s="304">
        <v>0</v>
      </c>
      <c r="AW172" s="311" t="s">
        <v>4</v>
      </c>
      <c r="AX172" s="306">
        <v>0</v>
      </c>
      <c r="AY172" s="214">
        <v>0</v>
      </c>
      <c r="AZ172" s="214">
        <v>0</v>
      </c>
      <c r="BA172" s="214">
        <v>0</v>
      </c>
      <c r="BB172" s="307">
        <v>0</v>
      </c>
      <c r="BC172" s="208" t="s">
        <v>1319</v>
      </c>
      <c r="BD172" s="208"/>
      <c r="BE172" s="208"/>
      <c r="BF172" s="208" t="s">
        <v>1298</v>
      </c>
      <c r="BG172" s="208"/>
    </row>
    <row r="173" spans="1:59" x14ac:dyDescent="0.25">
      <c r="A173" s="208" t="s">
        <v>472</v>
      </c>
      <c r="B173" s="208" t="s">
        <v>1365</v>
      </c>
      <c r="C173" s="208"/>
      <c r="D173" s="208" t="s">
        <v>473</v>
      </c>
      <c r="E173" s="208" t="s">
        <v>474</v>
      </c>
      <c r="F173" s="301"/>
      <c r="G173" s="309"/>
      <c r="H173" s="309" t="s">
        <v>1168</v>
      </c>
      <c r="I173" s="298" t="s">
        <v>1232</v>
      </c>
      <c r="J173" s="208"/>
      <c r="K173" s="308"/>
      <c r="L173" s="319">
        <v>515807</v>
      </c>
      <c r="M173" s="319">
        <v>172452</v>
      </c>
      <c r="N173" s="208"/>
      <c r="O173" s="208"/>
      <c r="P173" s="208">
        <v>1</v>
      </c>
      <c r="Q173" s="208"/>
      <c r="R173" s="208"/>
      <c r="S173" s="208"/>
      <c r="T173" s="208"/>
      <c r="U173" s="208"/>
      <c r="V173" s="208">
        <v>1</v>
      </c>
      <c r="W173" s="208"/>
      <c r="X173" s="208"/>
      <c r="Y173" s="208"/>
      <c r="Z173" s="208">
        <v>1</v>
      </c>
      <c r="AA173" s="208"/>
      <c r="AB173" s="208"/>
      <c r="AC173" s="208"/>
      <c r="AD173" s="208"/>
      <c r="AE173" s="208">
        <v>1</v>
      </c>
      <c r="AF173" s="208">
        <v>0</v>
      </c>
      <c r="AG173" s="208">
        <v>0</v>
      </c>
      <c r="AH173" s="208">
        <v>-1</v>
      </c>
      <c r="AI173" s="208">
        <v>1</v>
      </c>
      <c r="AJ173" s="208">
        <v>0</v>
      </c>
      <c r="AK173" s="208">
        <v>0</v>
      </c>
      <c r="AL173" s="208">
        <v>0</v>
      </c>
      <c r="AM173" s="208">
        <v>0</v>
      </c>
      <c r="AN173" s="310">
        <v>0</v>
      </c>
      <c r="AO173" s="310"/>
      <c r="AP173" s="213">
        <v>0</v>
      </c>
      <c r="AQ173" s="302">
        <v>0</v>
      </c>
      <c r="AR173" s="217">
        <v>0</v>
      </c>
      <c r="AS173" s="302">
        <v>0</v>
      </c>
      <c r="AT173" s="302">
        <v>0</v>
      </c>
      <c r="AU173" s="302">
        <v>0</v>
      </c>
      <c r="AV173" s="304">
        <v>0</v>
      </c>
      <c r="AW173" s="311">
        <v>0</v>
      </c>
      <c r="AX173" s="306">
        <v>0</v>
      </c>
      <c r="AY173" s="214">
        <v>0</v>
      </c>
      <c r="AZ173" s="214">
        <v>0</v>
      </c>
      <c r="BA173" s="214">
        <v>0</v>
      </c>
      <c r="BB173" s="307">
        <v>0</v>
      </c>
      <c r="BC173" s="208" t="s">
        <v>1317</v>
      </c>
      <c r="BD173" s="208"/>
      <c r="BE173" s="208"/>
      <c r="BF173" s="208"/>
      <c r="BG173" s="208"/>
    </row>
    <row r="174" spans="1:59" x14ac:dyDescent="0.25">
      <c r="A174" s="208" t="s">
        <v>475</v>
      </c>
      <c r="B174" s="208" t="s">
        <v>1361</v>
      </c>
      <c r="C174" s="208"/>
      <c r="D174" s="208" t="s">
        <v>476</v>
      </c>
      <c r="E174" s="208" t="s">
        <v>477</v>
      </c>
      <c r="F174" s="208"/>
      <c r="G174" s="309">
        <v>43024</v>
      </c>
      <c r="H174" s="301" t="s">
        <v>1166</v>
      </c>
      <c r="I174" s="298" t="s">
        <v>1232</v>
      </c>
      <c r="J174" s="208"/>
      <c r="K174" s="308"/>
      <c r="L174" s="319">
        <v>516248</v>
      </c>
      <c r="M174" s="319">
        <v>173265</v>
      </c>
      <c r="N174" s="208"/>
      <c r="O174" s="208"/>
      <c r="P174" s="208"/>
      <c r="Q174" s="208"/>
      <c r="R174" s="208"/>
      <c r="S174" s="208"/>
      <c r="T174" s="208"/>
      <c r="U174" s="208"/>
      <c r="V174" s="208">
        <v>0</v>
      </c>
      <c r="W174" s="208"/>
      <c r="X174" s="208">
        <v>1</v>
      </c>
      <c r="Y174" s="208">
        <v>1</v>
      </c>
      <c r="Z174" s="208"/>
      <c r="AA174" s="208"/>
      <c r="AB174" s="208"/>
      <c r="AC174" s="208"/>
      <c r="AD174" s="208"/>
      <c r="AE174" s="208">
        <v>2</v>
      </c>
      <c r="AF174" s="208">
        <v>0</v>
      </c>
      <c r="AG174" s="208">
        <v>1</v>
      </c>
      <c r="AH174" s="208">
        <v>1</v>
      </c>
      <c r="AI174" s="208">
        <v>0</v>
      </c>
      <c r="AJ174" s="208">
        <v>0</v>
      </c>
      <c r="AK174" s="208">
        <v>0</v>
      </c>
      <c r="AL174" s="208">
        <v>0</v>
      </c>
      <c r="AM174" s="208">
        <v>0</v>
      </c>
      <c r="AN174" s="310">
        <v>2</v>
      </c>
      <c r="AO174" s="310"/>
      <c r="AP174" s="212">
        <v>2</v>
      </c>
      <c r="AQ174" s="302">
        <v>0</v>
      </c>
      <c r="AR174" s="303">
        <v>0</v>
      </c>
      <c r="AS174" s="302">
        <v>0</v>
      </c>
      <c r="AT174" s="302">
        <v>0</v>
      </c>
      <c r="AU174" s="302">
        <v>0</v>
      </c>
      <c r="AV174" s="304">
        <v>0</v>
      </c>
      <c r="AW174" s="311">
        <v>0</v>
      </c>
      <c r="AX174" s="306">
        <v>0</v>
      </c>
      <c r="AY174" s="214">
        <v>0</v>
      </c>
      <c r="AZ174" s="214">
        <v>0</v>
      </c>
      <c r="BA174" s="214">
        <v>0</v>
      </c>
      <c r="BB174" s="307">
        <v>0</v>
      </c>
      <c r="BC174" s="208" t="s">
        <v>1319</v>
      </c>
      <c r="BD174" s="208"/>
      <c r="BE174" s="208"/>
      <c r="BF174" s="208" t="s">
        <v>1298</v>
      </c>
      <c r="BG174" s="208"/>
    </row>
    <row r="175" spans="1:59" x14ac:dyDescent="0.25">
      <c r="A175" s="208" t="s">
        <v>478</v>
      </c>
      <c r="B175" s="208" t="s">
        <v>1362</v>
      </c>
      <c r="C175" s="208"/>
      <c r="D175" s="208" t="s">
        <v>479</v>
      </c>
      <c r="E175" s="208" t="s">
        <v>480</v>
      </c>
      <c r="F175" s="301"/>
      <c r="G175" s="301">
        <v>43280</v>
      </c>
      <c r="H175" s="301" t="s">
        <v>1167</v>
      </c>
      <c r="I175" s="298" t="s">
        <v>1232</v>
      </c>
      <c r="J175" s="208"/>
      <c r="K175" s="308"/>
      <c r="L175" s="319">
        <v>517894</v>
      </c>
      <c r="M175" s="319">
        <v>174757</v>
      </c>
      <c r="N175" s="208"/>
      <c r="O175" s="208"/>
      <c r="P175" s="208"/>
      <c r="Q175" s="208">
        <v>1</v>
      </c>
      <c r="R175" s="208"/>
      <c r="S175" s="208"/>
      <c r="T175" s="208"/>
      <c r="U175" s="208"/>
      <c r="V175" s="208">
        <v>1</v>
      </c>
      <c r="W175" s="208"/>
      <c r="X175" s="208">
        <v>2</v>
      </c>
      <c r="Y175" s="208"/>
      <c r="Z175" s="208"/>
      <c r="AA175" s="208"/>
      <c r="AB175" s="208"/>
      <c r="AC175" s="208"/>
      <c r="AD175" s="208"/>
      <c r="AE175" s="208">
        <v>2</v>
      </c>
      <c r="AF175" s="208">
        <v>0</v>
      </c>
      <c r="AG175" s="208">
        <v>2</v>
      </c>
      <c r="AH175" s="208">
        <v>0</v>
      </c>
      <c r="AI175" s="208">
        <v>-1</v>
      </c>
      <c r="AJ175" s="208">
        <v>0</v>
      </c>
      <c r="AK175" s="208">
        <v>0</v>
      </c>
      <c r="AL175" s="208">
        <v>0</v>
      </c>
      <c r="AM175" s="208">
        <v>0</v>
      </c>
      <c r="AN175" s="310">
        <v>1</v>
      </c>
      <c r="AO175" s="310"/>
      <c r="AP175" s="214">
        <v>0</v>
      </c>
      <c r="AQ175" s="215">
        <v>1</v>
      </c>
      <c r="AR175" s="306">
        <v>0</v>
      </c>
      <c r="AS175" s="218">
        <v>0</v>
      </c>
      <c r="AT175" s="218">
        <v>0</v>
      </c>
      <c r="AU175" s="218">
        <v>0</v>
      </c>
      <c r="AV175" s="307">
        <v>0</v>
      </c>
      <c r="AW175" s="311">
        <v>0</v>
      </c>
      <c r="AX175" s="306">
        <v>0</v>
      </c>
      <c r="AY175" s="214">
        <v>0</v>
      </c>
      <c r="AZ175" s="214">
        <v>0</v>
      </c>
      <c r="BA175" s="214">
        <v>0</v>
      </c>
      <c r="BB175" s="307">
        <v>0</v>
      </c>
      <c r="BC175" s="208" t="s">
        <v>1316</v>
      </c>
      <c r="BD175" s="208"/>
      <c r="BE175" s="208"/>
      <c r="BF175" s="208" t="s">
        <v>1294</v>
      </c>
      <c r="BG175" s="208"/>
    </row>
    <row r="176" spans="1:59" x14ac:dyDescent="0.25">
      <c r="A176" s="208" t="s">
        <v>481</v>
      </c>
      <c r="B176" s="208" t="s">
        <v>1361</v>
      </c>
      <c r="C176" s="208"/>
      <c r="D176" s="208" t="s">
        <v>482</v>
      </c>
      <c r="E176" s="208" t="s">
        <v>483</v>
      </c>
      <c r="F176" s="301">
        <v>43160</v>
      </c>
      <c r="G176" s="309"/>
      <c r="H176" s="301" t="s">
        <v>1167</v>
      </c>
      <c r="I176" s="298" t="s">
        <v>1232</v>
      </c>
      <c r="J176" s="208"/>
      <c r="K176" s="308"/>
      <c r="L176" s="319">
        <v>516013</v>
      </c>
      <c r="M176" s="319">
        <v>171023</v>
      </c>
      <c r="N176" s="208"/>
      <c r="O176" s="208"/>
      <c r="P176" s="208"/>
      <c r="Q176" s="208"/>
      <c r="R176" s="208"/>
      <c r="S176" s="208"/>
      <c r="T176" s="208"/>
      <c r="U176" s="208"/>
      <c r="V176" s="208">
        <v>0</v>
      </c>
      <c r="W176" s="208"/>
      <c r="X176" s="208"/>
      <c r="Y176" s="208">
        <v>6</v>
      </c>
      <c r="Z176" s="208"/>
      <c r="AA176" s="208"/>
      <c r="AB176" s="208"/>
      <c r="AC176" s="208"/>
      <c r="AD176" s="208"/>
      <c r="AE176" s="208">
        <v>6</v>
      </c>
      <c r="AF176" s="208">
        <v>0</v>
      </c>
      <c r="AG176" s="208">
        <v>0</v>
      </c>
      <c r="AH176" s="208">
        <v>6</v>
      </c>
      <c r="AI176" s="208">
        <v>0</v>
      </c>
      <c r="AJ176" s="208">
        <v>0</v>
      </c>
      <c r="AK176" s="208">
        <v>0</v>
      </c>
      <c r="AL176" s="208">
        <v>0</v>
      </c>
      <c r="AM176" s="208">
        <v>0</v>
      </c>
      <c r="AN176" s="310">
        <v>6</v>
      </c>
      <c r="AO176" s="310"/>
      <c r="AP176" s="214">
        <v>0</v>
      </c>
      <c r="AQ176" s="215">
        <v>3</v>
      </c>
      <c r="AR176" s="217">
        <v>3</v>
      </c>
      <c r="AS176" s="218">
        <v>0</v>
      </c>
      <c r="AT176" s="218">
        <v>0</v>
      </c>
      <c r="AU176" s="218">
        <v>0</v>
      </c>
      <c r="AV176" s="307">
        <v>0</v>
      </c>
      <c r="AW176" s="311" t="s">
        <v>4</v>
      </c>
      <c r="AX176" s="306">
        <v>0</v>
      </c>
      <c r="AY176" s="214">
        <v>0</v>
      </c>
      <c r="AZ176" s="214">
        <v>0</v>
      </c>
      <c r="BA176" s="214">
        <v>0</v>
      </c>
      <c r="BB176" s="307">
        <v>0</v>
      </c>
      <c r="BC176" s="208" t="s">
        <v>1296</v>
      </c>
      <c r="BD176" s="208"/>
      <c r="BE176" s="208"/>
      <c r="BF176" s="208"/>
      <c r="BG176" s="208"/>
    </row>
    <row r="177" spans="1:59" x14ac:dyDescent="0.25">
      <c r="A177" s="208" t="s">
        <v>484</v>
      </c>
      <c r="B177" s="208" t="s">
        <v>1362</v>
      </c>
      <c r="C177" s="208"/>
      <c r="D177" s="208" t="s">
        <v>485</v>
      </c>
      <c r="E177" s="208" t="s">
        <v>486</v>
      </c>
      <c r="F177" s="208"/>
      <c r="G177" s="309"/>
      <c r="H177" s="309" t="s">
        <v>1168</v>
      </c>
      <c r="I177" s="298" t="s">
        <v>1232</v>
      </c>
      <c r="J177" s="208"/>
      <c r="K177" s="308"/>
      <c r="L177" s="319">
        <v>514482</v>
      </c>
      <c r="M177" s="319">
        <v>170638</v>
      </c>
      <c r="N177" s="208"/>
      <c r="O177" s="208">
        <v>1</v>
      </c>
      <c r="P177" s="208"/>
      <c r="Q177" s="208">
        <v>1</v>
      </c>
      <c r="R177" s="208"/>
      <c r="S177" s="208"/>
      <c r="T177" s="208"/>
      <c r="U177" s="208"/>
      <c r="V177" s="208">
        <v>2</v>
      </c>
      <c r="W177" s="208"/>
      <c r="X177" s="208"/>
      <c r="Y177" s="208"/>
      <c r="Z177" s="208"/>
      <c r="AA177" s="208">
        <v>1</v>
      </c>
      <c r="AB177" s="208"/>
      <c r="AC177" s="208"/>
      <c r="AD177" s="208"/>
      <c r="AE177" s="208">
        <v>1</v>
      </c>
      <c r="AF177" s="208">
        <v>0</v>
      </c>
      <c r="AG177" s="208">
        <v>-1</v>
      </c>
      <c r="AH177" s="208">
        <v>0</v>
      </c>
      <c r="AI177" s="208">
        <v>-1</v>
      </c>
      <c r="AJ177" s="208">
        <v>1</v>
      </c>
      <c r="AK177" s="208">
        <v>0</v>
      </c>
      <c r="AL177" s="208">
        <v>0</v>
      </c>
      <c r="AM177" s="208">
        <v>0</v>
      </c>
      <c r="AN177" s="310">
        <v>-1</v>
      </c>
      <c r="AO177" s="310"/>
      <c r="AP177" s="213">
        <v>0</v>
      </c>
      <c r="AQ177" s="302">
        <v>0</v>
      </c>
      <c r="AR177" s="217">
        <v>-0.5</v>
      </c>
      <c r="AS177" s="215">
        <v>-0.5</v>
      </c>
      <c r="AT177" s="302">
        <v>0</v>
      </c>
      <c r="AU177" s="302">
        <v>0</v>
      </c>
      <c r="AV177" s="304">
        <v>0</v>
      </c>
      <c r="AW177" s="311" t="s">
        <v>4</v>
      </c>
      <c r="AX177" s="306">
        <v>0</v>
      </c>
      <c r="AY177" s="214">
        <v>0</v>
      </c>
      <c r="AZ177" s="214">
        <v>0</v>
      </c>
      <c r="BA177" s="214">
        <v>0</v>
      </c>
      <c r="BB177" s="307">
        <v>0</v>
      </c>
      <c r="BC177" s="208" t="s">
        <v>1349</v>
      </c>
      <c r="BD177" s="208"/>
      <c r="BE177" s="208"/>
      <c r="BF177" s="208"/>
      <c r="BG177" s="208"/>
    </row>
    <row r="178" spans="1:59" x14ac:dyDescent="0.25">
      <c r="A178" s="208" t="s">
        <v>487</v>
      </c>
      <c r="B178" s="208" t="s">
        <v>1361</v>
      </c>
      <c r="C178" s="208" t="s">
        <v>1366</v>
      </c>
      <c r="D178" s="208" t="s">
        <v>488</v>
      </c>
      <c r="E178" s="208" t="s">
        <v>489</v>
      </c>
      <c r="F178" s="208"/>
      <c r="G178" s="309"/>
      <c r="H178" s="309" t="s">
        <v>1168</v>
      </c>
      <c r="I178" s="298" t="s">
        <v>1232</v>
      </c>
      <c r="J178" s="208">
        <v>1</v>
      </c>
      <c r="K178" s="308"/>
      <c r="L178" s="319">
        <v>515147</v>
      </c>
      <c r="M178" s="319">
        <v>172702</v>
      </c>
      <c r="N178" s="208"/>
      <c r="O178" s="208"/>
      <c r="P178" s="208"/>
      <c r="Q178" s="208"/>
      <c r="R178" s="208"/>
      <c r="S178" s="208"/>
      <c r="T178" s="208"/>
      <c r="U178" s="208"/>
      <c r="V178" s="208">
        <v>0</v>
      </c>
      <c r="W178" s="208"/>
      <c r="X178" s="208"/>
      <c r="Y178" s="208"/>
      <c r="Z178" s="208"/>
      <c r="AA178" s="208"/>
      <c r="AB178" s="208"/>
      <c r="AC178" s="208"/>
      <c r="AD178" s="208"/>
      <c r="AE178" s="208">
        <v>0</v>
      </c>
      <c r="AF178" s="208">
        <v>0</v>
      </c>
      <c r="AG178" s="208">
        <v>0</v>
      </c>
      <c r="AH178" s="208">
        <v>0</v>
      </c>
      <c r="AI178" s="208">
        <v>0</v>
      </c>
      <c r="AJ178" s="208">
        <v>0</v>
      </c>
      <c r="AK178" s="208">
        <v>0</v>
      </c>
      <c r="AL178" s="208">
        <v>0</v>
      </c>
      <c r="AM178" s="208">
        <v>0</v>
      </c>
      <c r="AN178" s="310">
        <v>1</v>
      </c>
      <c r="AO178" s="310"/>
      <c r="AP178" s="213">
        <v>0</v>
      </c>
      <c r="AQ178" s="302">
        <v>0</v>
      </c>
      <c r="AR178" s="217">
        <v>0.5</v>
      </c>
      <c r="AS178" s="215">
        <v>0.5</v>
      </c>
      <c r="AT178" s="302">
        <v>0</v>
      </c>
      <c r="AU178" s="302">
        <v>0</v>
      </c>
      <c r="AV178" s="304">
        <v>0</v>
      </c>
      <c r="AW178" s="311" t="s">
        <v>4</v>
      </c>
      <c r="AX178" s="306">
        <v>0</v>
      </c>
      <c r="AY178" s="214">
        <v>0</v>
      </c>
      <c r="AZ178" s="214">
        <v>0</v>
      </c>
      <c r="BA178" s="214">
        <v>0</v>
      </c>
      <c r="BB178" s="307">
        <v>0</v>
      </c>
      <c r="BC178" s="208" t="s">
        <v>1317</v>
      </c>
      <c r="BD178" s="208"/>
      <c r="BE178" s="208" t="s">
        <v>1379</v>
      </c>
      <c r="BF178" s="208"/>
      <c r="BG178" s="208"/>
    </row>
    <row r="179" spans="1:59" x14ac:dyDescent="0.25">
      <c r="A179" s="208" t="s">
        <v>490</v>
      </c>
      <c r="B179" s="208" t="s">
        <v>1361</v>
      </c>
      <c r="C179" s="208" t="s">
        <v>1366</v>
      </c>
      <c r="D179" s="208" t="s">
        <v>491</v>
      </c>
      <c r="E179" s="208" t="s">
        <v>492</v>
      </c>
      <c r="F179" s="301">
        <v>43204</v>
      </c>
      <c r="G179" s="301">
        <v>43374</v>
      </c>
      <c r="H179" s="309" t="s">
        <v>1168</v>
      </c>
      <c r="I179" s="298" t="s">
        <v>1232</v>
      </c>
      <c r="J179" s="208">
        <v>3</v>
      </c>
      <c r="K179" s="308"/>
      <c r="L179" s="319">
        <v>517622</v>
      </c>
      <c r="M179" s="319">
        <v>169605</v>
      </c>
      <c r="N179" s="208"/>
      <c r="O179" s="208"/>
      <c r="P179" s="208"/>
      <c r="Q179" s="208"/>
      <c r="R179" s="208"/>
      <c r="S179" s="208"/>
      <c r="T179" s="208"/>
      <c r="U179" s="208"/>
      <c r="V179" s="208">
        <v>0</v>
      </c>
      <c r="W179" s="208"/>
      <c r="X179" s="208"/>
      <c r="Y179" s="208"/>
      <c r="Z179" s="208"/>
      <c r="AA179" s="208"/>
      <c r="AB179" s="208"/>
      <c r="AC179" s="208"/>
      <c r="AD179" s="208"/>
      <c r="AE179" s="208">
        <v>0</v>
      </c>
      <c r="AF179" s="208">
        <v>0</v>
      </c>
      <c r="AG179" s="208">
        <v>0</v>
      </c>
      <c r="AH179" s="208">
        <v>0</v>
      </c>
      <c r="AI179" s="208">
        <v>0</v>
      </c>
      <c r="AJ179" s="208">
        <v>0</v>
      </c>
      <c r="AK179" s="208">
        <v>0</v>
      </c>
      <c r="AL179" s="208">
        <v>0</v>
      </c>
      <c r="AM179" s="208">
        <v>0</v>
      </c>
      <c r="AN179" s="310">
        <v>3</v>
      </c>
      <c r="AO179" s="310"/>
      <c r="AP179" s="213">
        <v>0</v>
      </c>
      <c r="AQ179" s="215">
        <v>3</v>
      </c>
      <c r="AR179" s="303">
        <v>0</v>
      </c>
      <c r="AS179" s="302">
        <v>0</v>
      </c>
      <c r="AT179" s="302">
        <v>0</v>
      </c>
      <c r="AU179" s="302">
        <v>0</v>
      </c>
      <c r="AV179" s="304">
        <v>0</v>
      </c>
      <c r="AW179" s="311">
        <v>0</v>
      </c>
      <c r="AX179" s="306">
        <v>0</v>
      </c>
      <c r="AY179" s="214">
        <v>0</v>
      </c>
      <c r="AZ179" s="214">
        <v>0</v>
      </c>
      <c r="BA179" s="214">
        <v>0</v>
      </c>
      <c r="BB179" s="307">
        <v>0</v>
      </c>
      <c r="BC179" s="208" t="s">
        <v>1311</v>
      </c>
      <c r="BD179" s="208"/>
      <c r="BE179" s="208" t="s">
        <v>1311</v>
      </c>
      <c r="BF179" s="208"/>
      <c r="BG179" s="208" t="s">
        <v>1295</v>
      </c>
    </row>
    <row r="180" spans="1:59" x14ac:dyDescent="0.25">
      <c r="A180" s="208" t="s">
        <v>493</v>
      </c>
      <c r="B180" s="208" t="s">
        <v>1363</v>
      </c>
      <c r="C180" s="208"/>
      <c r="D180" s="208" t="s">
        <v>494</v>
      </c>
      <c r="E180" s="208" t="s">
        <v>495</v>
      </c>
      <c r="F180" s="208"/>
      <c r="G180" s="309"/>
      <c r="H180" s="309" t="s">
        <v>1168</v>
      </c>
      <c r="I180" s="298" t="s">
        <v>1232</v>
      </c>
      <c r="J180" s="208"/>
      <c r="K180" s="308"/>
      <c r="L180" s="319">
        <v>517543</v>
      </c>
      <c r="M180" s="319">
        <v>169767</v>
      </c>
      <c r="N180" s="208"/>
      <c r="O180" s="208"/>
      <c r="P180" s="208"/>
      <c r="Q180" s="208"/>
      <c r="R180" s="208"/>
      <c r="S180" s="208"/>
      <c r="T180" s="208"/>
      <c r="U180" s="208"/>
      <c r="V180" s="208">
        <v>0</v>
      </c>
      <c r="W180" s="208"/>
      <c r="X180" s="208"/>
      <c r="Y180" s="208">
        <v>2</v>
      </c>
      <c r="Z180" s="208"/>
      <c r="AA180" s="208"/>
      <c r="AB180" s="208"/>
      <c r="AC180" s="208"/>
      <c r="AD180" s="208"/>
      <c r="AE180" s="208">
        <v>2</v>
      </c>
      <c r="AF180" s="208">
        <v>0</v>
      </c>
      <c r="AG180" s="208">
        <v>0</v>
      </c>
      <c r="AH180" s="208">
        <v>2</v>
      </c>
      <c r="AI180" s="208">
        <v>0</v>
      </c>
      <c r="AJ180" s="208">
        <v>0</v>
      </c>
      <c r="AK180" s="208">
        <v>0</v>
      </c>
      <c r="AL180" s="208">
        <v>0</v>
      </c>
      <c r="AM180" s="208">
        <v>0</v>
      </c>
      <c r="AN180" s="310">
        <v>2</v>
      </c>
      <c r="AO180" s="310"/>
      <c r="AP180" s="213">
        <v>0</v>
      </c>
      <c r="AQ180" s="302">
        <v>0</v>
      </c>
      <c r="AR180" s="217">
        <v>0.66666666666666663</v>
      </c>
      <c r="AS180" s="215">
        <v>0.66666666666666663</v>
      </c>
      <c r="AT180" s="215">
        <v>0.66666666666666663</v>
      </c>
      <c r="AU180" s="302">
        <v>0</v>
      </c>
      <c r="AV180" s="304">
        <v>0</v>
      </c>
      <c r="AW180" s="311" t="s">
        <v>4</v>
      </c>
      <c r="AX180" s="306">
        <v>0</v>
      </c>
      <c r="AY180" s="214">
        <v>0</v>
      </c>
      <c r="AZ180" s="214">
        <v>0</v>
      </c>
      <c r="BA180" s="214">
        <v>0</v>
      </c>
      <c r="BB180" s="307">
        <v>0</v>
      </c>
      <c r="BC180" s="208" t="s">
        <v>1311</v>
      </c>
      <c r="BD180" s="208"/>
      <c r="BE180" s="208"/>
      <c r="BF180" s="208"/>
      <c r="BG180" s="208"/>
    </row>
    <row r="181" spans="1:59" x14ac:dyDescent="0.25">
      <c r="A181" s="208" t="s">
        <v>496</v>
      </c>
      <c r="B181" s="208" t="s">
        <v>1365</v>
      </c>
      <c r="C181" s="208"/>
      <c r="D181" s="208" t="s">
        <v>497</v>
      </c>
      <c r="E181" s="208" t="s">
        <v>498</v>
      </c>
      <c r="F181" s="301">
        <v>42767</v>
      </c>
      <c r="G181" s="301">
        <v>43070</v>
      </c>
      <c r="H181" s="301" t="s">
        <v>1166</v>
      </c>
      <c r="I181" s="298" t="s">
        <v>1232</v>
      </c>
      <c r="J181" s="208"/>
      <c r="K181" s="308"/>
      <c r="L181" s="319">
        <v>517861</v>
      </c>
      <c r="M181" s="319">
        <v>171792</v>
      </c>
      <c r="N181" s="208"/>
      <c r="O181" s="208"/>
      <c r="P181" s="208"/>
      <c r="Q181" s="208"/>
      <c r="R181" s="208">
        <v>1</v>
      </c>
      <c r="S181" s="208"/>
      <c r="T181" s="208"/>
      <c r="U181" s="208"/>
      <c r="V181" s="208">
        <v>1</v>
      </c>
      <c r="W181" s="208"/>
      <c r="X181" s="208"/>
      <c r="Y181" s="208"/>
      <c r="Z181" s="208">
        <v>1</v>
      </c>
      <c r="AA181" s="208"/>
      <c r="AB181" s="208"/>
      <c r="AC181" s="208"/>
      <c r="AD181" s="208"/>
      <c r="AE181" s="208">
        <v>1</v>
      </c>
      <c r="AF181" s="208">
        <v>0</v>
      </c>
      <c r="AG181" s="208">
        <v>0</v>
      </c>
      <c r="AH181" s="208">
        <v>0</v>
      </c>
      <c r="AI181" s="208">
        <v>1</v>
      </c>
      <c r="AJ181" s="208">
        <v>-1</v>
      </c>
      <c r="AK181" s="208">
        <v>0</v>
      </c>
      <c r="AL181" s="208">
        <v>0</v>
      </c>
      <c r="AM181" s="208">
        <v>0</v>
      </c>
      <c r="AN181" s="310">
        <v>0</v>
      </c>
      <c r="AO181" s="310"/>
      <c r="AP181" s="212">
        <v>0</v>
      </c>
      <c r="AQ181" s="218">
        <v>0</v>
      </c>
      <c r="AR181" s="306">
        <v>0</v>
      </c>
      <c r="AS181" s="218">
        <v>0</v>
      </c>
      <c r="AT181" s="218">
        <v>0</v>
      </c>
      <c r="AU181" s="218">
        <v>0</v>
      </c>
      <c r="AV181" s="307">
        <v>0</v>
      </c>
      <c r="AW181" s="311">
        <v>0</v>
      </c>
      <c r="AX181" s="306">
        <v>0</v>
      </c>
      <c r="AY181" s="214">
        <v>0</v>
      </c>
      <c r="AZ181" s="214">
        <v>0</v>
      </c>
      <c r="BA181" s="214">
        <v>0</v>
      </c>
      <c r="BB181" s="307">
        <v>0</v>
      </c>
      <c r="BC181" s="208" t="s">
        <v>1508</v>
      </c>
      <c r="BD181" s="208"/>
      <c r="BE181" s="208"/>
      <c r="BF181" s="208"/>
      <c r="BG181" s="208"/>
    </row>
    <row r="182" spans="1:59" x14ac:dyDescent="0.25">
      <c r="A182" s="208" t="s">
        <v>496</v>
      </c>
      <c r="B182" s="208" t="s">
        <v>1365</v>
      </c>
      <c r="C182" s="208"/>
      <c r="D182" s="208" t="s">
        <v>497</v>
      </c>
      <c r="E182" s="208" t="s">
        <v>498</v>
      </c>
      <c r="F182" s="301">
        <v>42767</v>
      </c>
      <c r="G182" s="309"/>
      <c r="H182" s="301" t="s">
        <v>1167</v>
      </c>
      <c r="I182" s="298" t="s">
        <v>1232</v>
      </c>
      <c r="J182" s="208"/>
      <c r="K182" s="308"/>
      <c r="L182" s="319">
        <v>517861</v>
      </c>
      <c r="M182" s="319">
        <v>171792</v>
      </c>
      <c r="N182" s="208"/>
      <c r="O182" s="208"/>
      <c r="P182" s="208"/>
      <c r="Q182" s="208"/>
      <c r="R182" s="208">
        <v>1</v>
      </c>
      <c r="S182" s="208"/>
      <c r="T182" s="208"/>
      <c r="U182" s="208"/>
      <c r="V182" s="208">
        <v>1</v>
      </c>
      <c r="W182" s="208"/>
      <c r="X182" s="208"/>
      <c r="Y182" s="208"/>
      <c r="Z182" s="208"/>
      <c r="AA182" s="208">
        <v>1</v>
      </c>
      <c r="AB182" s="208"/>
      <c r="AC182" s="208"/>
      <c r="AD182" s="208"/>
      <c r="AE182" s="208">
        <v>1</v>
      </c>
      <c r="AF182" s="208">
        <v>0</v>
      </c>
      <c r="AG182" s="208">
        <v>0</v>
      </c>
      <c r="AH182" s="208">
        <v>0</v>
      </c>
      <c r="AI182" s="208">
        <v>0</v>
      </c>
      <c r="AJ182" s="208">
        <v>0</v>
      </c>
      <c r="AK182" s="208">
        <v>0</v>
      </c>
      <c r="AL182" s="208">
        <v>0</v>
      </c>
      <c r="AM182" s="208">
        <v>0</v>
      </c>
      <c r="AN182" s="310">
        <v>0</v>
      </c>
      <c r="AO182" s="310"/>
      <c r="AP182" s="214">
        <v>0</v>
      </c>
      <c r="AQ182" s="215">
        <v>0</v>
      </c>
      <c r="AR182" s="306">
        <v>0</v>
      </c>
      <c r="AS182" s="218">
        <v>0</v>
      </c>
      <c r="AT182" s="218">
        <v>0</v>
      </c>
      <c r="AU182" s="218">
        <v>0</v>
      </c>
      <c r="AV182" s="307">
        <v>0</v>
      </c>
      <c r="AW182" s="311">
        <v>0</v>
      </c>
      <c r="AX182" s="306">
        <v>0</v>
      </c>
      <c r="AY182" s="214">
        <v>0</v>
      </c>
      <c r="AZ182" s="214">
        <v>0</v>
      </c>
      <c r="BA182" s="214">
        <v>0</v>
      </c>
      <c r="BB182" s="307">
        <v>0</v>
      </c>
      <c r="BC182" s="208" t="s">
        <v>1508</v>
      </c>
      <c r="BD182" s="208"/>
      <c r="BE182" s="208"/>
      <c r="BF182" s="208"/>
      <c r="BG182" s="208"/>
    </row>
    <row r="183" spans="1:59" x14ac:dyDescent="0.25">
      <c r="A183" s="208" t="s">
        <v>499</v>
      </c>
      <c r="B183" s="208" t="s">
        <v>1361</v>
      </c>
      <c r="C183" s="208" t="s">
        <v>1366</v>
      </c>
      <c r="D183" s="208" t="s">
        <v>500</v>
      </c>
      <c r="E183" s="208" t="s">
        <v>501</v>
      </c>
      <c r="F183" s="301"/>
      <c r="G183" s="301">
        <v>43082</v>
      </c>
      <c r="H183" s="301" t="s">
        <v>1166</v>
      </c>
      <c r="I183" s="298" t="s">
        <v>1232</v>
      </c>
      <c r="J183" s="208">
        <v>2</v>
      </c>
      <c r="K183" s="308"/>
      <c r="L183" s="319">
        <v>518757</v>
      </c>
      <c r="M183" s="319">
        <v>175368</v>
      </c>
      <c r="N183" s="208"/>
      <c r="O183" s="208"/>
      <c r="P183" s="208"/>
      <c r="Q183" s="208"/>
      <c r="R183" s="208"/>
      <c r="S183" s="208"/>
      <c r="T183" s="208"/>
      <c r="U183" s="208"/>
      <c r="V183" s="208">
        <v>0</v>
      </c>
      <c r="W183" s="208">
        <v>1</v>
      </c>
      <c r="X183" s="208">
        <v>1</v>
      </c>
      <c r="Y183" s="208"/>
      <c r="Z183" s="208"/>
      <c r="AA183" s="208"/>
      <c r="AB183" s="208"/>
      <c r="AC183" s="208"/>
      <c r="AD183" s="208"/>
      <c r="AE183" s="208">
        <v>2</v>
      </c>
      <c r="AF183" s="208">
        <v>1</v>
      </c>
      <c r="AG183" s="208">
        <v>1</v>
      </c>
      <c r="AH183" s="208">
        <v>0</v>
      </c>
      <c r="AI183" s="208">
        <v>0</v>
      </c>
      <c r="AJ183" s="208">
        <v>0</v>
      </c>
      <c r="AK183" s="208">
        <v>0</v>
      </c>
      <c r="AL183" s="208">
        <v>0</v>
      </c>
      <c r="AM183" s="208">
        <v>0</v>
      </c>
      <c r="AN183" s="310">
        <v>2</v>
      </c>
      <c r="AO183" s="310"/>
      <c r="AP183" s="212">
        <v>2</v>
      </c>
      <c r="AQ183" s="302">
        <v>0</v>
      </c>
      <c r="AR183" s="303">
        <v>0</v>
      </c>
      <c r="AS183" s="302">
        <v>0</v>
      </c>
      <c r="AT183" s="302">
        <v>0</v>
      </c>
      <c r="AU183" s="302">
        <v>0</v>
      </c>
      <c r="AV183" s="304">
        <v>0</v>
      </c>
      <c r="AW183" s="311">
        <v>0</v>
      </c>
      <c r="AX183" s="306">
        <v>0</v>
      </c>
      <c r="AY183" s="214">
        <v>0</v>
      </c>
      <c r="AZ183" s="214">
        <v>0</v>
      </c>
      <c r="BA183" s="214">
        <v>0</v>
      </c>
      <c r="BB183" s="307">
        <v>0</v>
      </c>
      <c r="BC183" s="208" t="s">
        <v>1315</v>
      </c>
      <c r="BD183" s="208"/>
      <c r="BE183" s="208"/>
      <c r="BF183" s="208"/>
      <c r="BG183" s="208"/>
    </row>
    <row r="184" spans="1:59" x14ac:dyDescent="0.25">
      <c r="A184" s="208" t="s">
        <v>502</v>
      </c>
      <c r="B184" s="208" t="s">
        <v>1365</v>
      </c>
      <c r="C184" s="208"/>
      <c r="D184" s="208" t="s">
        <v>503</v>
      </c>
      <c r="E184" s="208" t="s">
        <v>504</v>
      </c>
      <c r="F184" s="301"/>
      <c r="G184" s="309"/>
      <c r="H184" s="309" t="s">
        <v>1168</v>
      </c>
      <c r="I184" s="298" t="s">
        <v>1432</v>
      </c>
      <c r="J184" s="208"/>
      <c r="K184" s="308"/>
      <c r="L184" s="319">
        <v>514619</v>
      </c>
      <c r="M184" s="319">
        <v>172123</v>
      </c>
      <c r="N184" s="208"/>
      <c r="O184" s="208"/>
      <c r="P184" s="208"/>
      <c r="Q184" s="208"/>
      <c r="R184" s="208"/>
      <c r="S184" s="208"/>
      <c r="T184" s="208"/>
      <c r="U184" s="208"/>
      <c r="V184" s="208">
        <v>0</v>
      </c>
      <c r="W184" s="208"/>
      <c r="X184" s="208"/>
      <c r="Y184" s="208">
        <v>1</v>
      </c>
      <c r="Z184" s="208"/>
      <c r="AA184" s="208"/>
      <c r="AB184" s="208"/>
      <c r="AC184" s="208"/>
      <c r="AD184" s="208"/>
      <c r="AE184" s="208">
        <v>1</v>
      </c>
      <c r="AF184" s="208">
        <v>0</v>
      </c>
      <c r="AG184" s="208">
        <v>0</v>
      </c>
      <c r="AH184" s="208">
        <v>1</v>
      </c>
      <c r="AI184" s="208">
        <v>0</v>
      </c>
      <c r="AJ184" s="208">
        <v>0</v>
      </c>
      <c r="AK184" s="208">
        <v>0</v>
      </c>
      <c r="AL184" s="208">
        <v>0</v>
      </c>
      <c r="AM184" s="208">
        <v>0</v>
      </c>
      <c r="AN184" s="310">
        <v>1</v>
      </c>
      <c r="AO184" s="310"/>
      <c r="AP184" s="213">
        <v>0</v>
      </c>
      <c r="AQ184" s="302">
        <v>0</v>
      </c>
      <c r="AR184" s="217">
        <v>0.33333333333333331</v>
      </c>
      <c r="AS184" s="215">
        <v>0.33333333333333331</v>
      </c>
      <c r="AT184" s="215">
        <v>0.33333333333333331</v>
      </c>
      <c r="AU184" s="302">
        <v>0</v>
      </c>
      <c r="AV184" s="304">
        <v>0</v>
      </c>
      <c r="AW184" s="311" t="s">
        <v>4</v>
      </c>
      <c r="AX184" s="306">
        <v>0</v>
      </c>
      <c r="AY184" s="214">
        <v>0</v>
      </c>
      <c r="AZ184" s="214">
        <v>0</v>
      </c>
      <c r="BA184" s="214">
        <v>0</v>
      </c>
      <c r="BB184" s="307">
        <v>0</v>
      </c>
      <c r="BC184" s="208" t="s">
        <v>1320</v>
      </c>
      <c r="BD184" s="208"/>
      <c r="BE184" s="208"/>
      <c r="BF184" s="208"/>
      <c r="BG184" s="208"/>
    </row>
    <row r="185" spans="1:59" x14ac:dyDescent="0.25">
      <c r="A185" s="208" t="s">
        <v>505</v>
      </c>
      <c r="B185" s="208" t="s">
        <v>1361</v>
      </c>
      <c r="C185" s="208" t="s">
        <v>1366</v>
      </c>
      <c r="D185" s="208" t="s">
        <v>506</v>
      </c>
      <c r="E185" s="208" t="s">
        <v>507</v>
      </c>
      <c r="F185" s="301">
        <v>42736</v>
      </c>
      <c r="G185" s="301">
        <v>42961</v>
      </c>
      <c r="H185" s="301" t="s">
        <v>1166</v>
      </c>
      <c r="I185" s="298" t="s">
        <v>1232</v>
      </c>
      <c r="J185" s="208">
        <v>1</v>
      </c>
      <c r="K185" s="308"/>
      <c r="L185" s="319">
        <v>521542</v>
      </c>
      <c r="M185" s="319">
        <v>175519</v>
      </c>
      <c r="N185" s="208"/>
      <c r="O185" s="208"/>
      <c r="P185" s="208"/>
      <c r="Q185" s="208"/>
      <c r="R185" s="208"/>
      <c r="S185" s="208"/>
      <c r="T185" s="208"/>
      <c r="U185" s="208"/>
      <c r="V185" s="208">
        <v>0</v>
      </c>
      <c r="W185" s="208"/>
      <c r="X185" s="208"/>
      <c r="Y185" s="208"/>
      <c r="Z185" s="208">
        <v>1</v>
      </c>
      <c r="AA185" s="208"/>
      <c r="AB185" s="208"/>
      <c r="AC185" s="208"/>
      <c r="AD185" s="208"/>
      <c r="AE185" s="208">
        <v>1</v>
      </c>
      <c r="AF185" s="208">
        <v>0</v>
      </c>
      <c r="AG185" s="208">
        <v>0</v>
      </c>
      <c r="AH185" s="208">
        <v>0</v>
      </c>
      <c r="AI185" s="208">
        <v>1</v>
      </c>
      <c r="AJ185" s="208">
        <v>0</v>
      </c>
      <c r="AK185" s="208">
        <v>0</v>
      </c>
      <c r="AL185" s="208">
        <v>0</v>
      </c>
      <c r="AM185" s="208">
        <v>0</v>
      </c>
      <c r="AN185" s="310">
        <v>1</v>
      </c>
      <c r="AO185" s="310"/>
      <c r="AP185" s="212">
        <v>1</v>
      </c>
      <c r="AQ185" s="302">
        <v>0</v>
      </c>
      <c r="AR185" s="303">
        <v>0</v>
      </c>
      <c r="AS185" s="302">
        <v>0</v>
      </c>
      <c r="AT185" s="302">
        <v>0</v>
      </c>
      <c r="AU185" s="302">
        <v>0</v>
      </c>
      <c r="AV185" s="304">
        <v>0</v>
      </c>
      <c r="AW185" s="311">
        <v>0</v>
      </c>
      <c r="AX185" s="306">
        <v>0</v>
      </c>
      <c r="AY185" s="214">
        <v>0</v>
      </c>
      <c r="AZ185" s="214">
        <v>0</v>
      </c>
      <c r="BA185" s="214">
        <v>0</v>
      </c>
      <c r="BB185" s="307">
        <v>0</v>
      </c>
      <c r="BC185" s="208" t="s">
        <v>1351</v>
      </c>
      <c r="BD185" s="208"/>
      <c r="BE185" s="208"/>
      <c r="BF185" s="208"/>
      <c r="BG185" s="208"/>
    </row>
    <row r="186" spans="1:59" x14ac:dyDescent="0.25">
      <c r="A186" s="208" t="s">
        <v>508</v>
      </c>
      <c r="B186" s="208" t="s">
        <v>1361</v>
      </c>
      <c r="C186" s="208" t="s">
        <v>1366</v>
      </c>
      <c r="D186" s="208" t="s">
        <v>509</v>
      </c>
      <c r="E186" s="208" t="s">
        <v>510</v>
      </c>
      <c r="F186" s="208"/>
      <c r="G186" s="309"/>
      <c r="H186" s="309" t="s">
        <v>1168</v>
      </c>
      <c r="I186" s="298" t="s">
        <v>1232</v>
      </c>
      <c r="J186" s="208">
        <v>1</v>
      </c>
      <c r="K186" s="308"/>
      <c r="L186" s="319">
        <v>521868</v>
      </c>
      <c r="M186" s="319">
        <v>176267</v>
      </c>
      <c r="N186" s="208"/>
      <c r="O186" s="208"/>
      <c r="P186" s="208"/>
      <c r="Q186" s="208"/>
      <c r="R186" s="208"/>
      <c r="S186" s="208"/>
      <c r="T186" s="208"/>
      <c r="U186" s="208"/>
      <c r="V186" s="208">
        <v>0</v>
      </c>
      <c r="W186" s="208"/>
      <c r="X186" s="208"/>
      <c r="Y186" s="208"/>
      <c r="Z186" s="208"/>
      <c r="AA186" s="208"/>
      <c r="AB186" s="208"/>
      <c r="AC186" s="208"/>
      <c r="AD186" s="208"/>
      <c r="AE186" s="208">
        <v>0</v>
      </c>
      <c r="AF186" s="208">
        <v>0</v>
      </c>
      <c r="AG186" s="208">
        <v>0</v>
      </c>
      <c r="AH186" s="208">
        <v>0</v>
      </c>
      <c r="AI186" s="208">
        <v>0</v>
      </c>
      <c r="AJ186" s="208">
        <v>0</v>
      </c>
      <c r="AK186" s="208">
        <v>0</v>
      </c>
      <c r="AL186" s="208">
        <v>0</v>
      </c>
      <c r="AM186" s="208">
        <v>0</v>
      </c>
      <c r="AN186" s="310">
        <v>1</v>
      </c>
      <c r="AO186" s="310"/>
      <c r="AP186" s="213">
        <v>0</v>
      </c>
      <c r="AQ186" s="302">
        <v>0</v>
      </c>
      <c r="AR186" s="217">
        <v>0.33333333333333331</v>
      </c>
      <c r="AS186" s="215">
        <v>0.33333333333333331</v>
      </c>
      <c r="AT186" s="215">
        <v>0.33333333333333331</v>
      </c>
      <c r="AU186" s="302">
        <v>0</v>
      </c>
      <c r="AV186" s="304">
        <v>0</v>
      </c>
      <c r="AW186" s="311" t="s">
        <v>4</v>
      </c>
      <c r="AX186" s="306">
        <v>0</v>
      </c>
      <c r="AY186" s="214">
        <v>0</v>
      </c>
      <c r="AZ186" s="214">
        <v>0</v>
      </c>
      <c r="BA186" s="214">
        <v>0</v>
      </c>
      <c r="BB186" s="307">
        <v>0</v>
      </c>
      <c r="BC186" s="208" t="s">
        <v>1351</v>
      </c>
      <c r="BD186" s="208"/>
      <c r="BE186" s="208"/>
      <c r="BF186" s="208"/>
      <c r="BG186" s="208"/>
    </row>
    <row r="187" spans="1:59" x14ac:dyDescent="0.25">
      <c r="A187" s="208" t="s">
        <v>511</v>
      </c>
      <c r="B187" s="208" t="s">
        <v>1361</v>
      </c>
      <c r="C187" s="208"/>
      <c r="D187" s="208" t="s">
        <v>512</v>
      </c>
      <c r="E187" s="208" t="s">
        <v>513</v>
      </c>
      <c r="F187" s="208"/>
      <c r="G187" s="309"/>
      <c r="H187" s="309" t="s">
        <v>1168</v>
      </c>
      <c r="I187" s="298" t="s">
        <v>1232</v>
      </c>
      <c r="J187" s="208"/>
      <c r="K187" s="308"/>
      <c r="L187" s="319">
        <v>520601</v>
      </c>
      <c r="M187" s="319">
        <v>175400</v>
      </c>
      <c r="N187" s="208"/>
      <c r="O187" s="208"/>
      <c r="P187" s="208"/>
      <c r="Q187" s="208"/>
      <c r="R187" s="208"/>
      <c r="S187" s="208"/>
      <c r="T187" s="208"/>
      <c r="U187" s="208"/>
      <c r="V187" s="208">
        <v>0</v>
      </c>
      <c r="W187" s="208"/>
      <c r="X187" s="208"/>
      <c r="Y187" s="208">
        <v>2</v>
      </c>
      <c r="Z187" s="208"/>
      <c r="AA187" s="208"/>
      <c r="AB187" s="208"/>
      <c r="AC187" s="208"/>
      <c r="AD187" s="208"/>
      <c r="AE187" s="208">
        <v>2</v>
      </c>
      <c r="AF187" s="208">
        <v>0</v>
      </c>
      <c r="AG187" s="208">
        <v>0</v>
      </c>
      <c r="AH187" s="208">
        <v>2</v>
      </c>
      <c r="AI187" s="208">
        <v>0</v>
      </c>
      <c r="AJ187" s="208">
        <v>0</v>
      </c>
      <c r="AK187" s="208">
        <v>0</v>
      </c>
      <c r="AL187" s="208">
        <v>0</v>
      </c>
      <c r="AM187" s="208">
        <v>0</v>
      </c>
      <c r="AN187" s="310">
        <v>2</v>
      </c>
      <c r="AO187" s="310"/>
      <c r="AP187" s="213">
        <v>0</v>
      </c>
      <c r="AQ187" s="302">
        <v>0</v>
      </c>
      <c r="AR187" s="217">
        <v>0.66666666666666663</v>
      </c>
      <c r="AS187" s="215">
        <v>0.66666666666666663</v>
      </c>
      <c r="AT187" s="215">
        <v>0.66666666666666663</v>
      </c>
      <c r="AU187" s="302">
        <v>0</v>
      </c>
      <c r="AV187" s="304">
        <v>0</v>
      </c>
      <c r="AW187" s="311" t="s">
        <v>4</v>
      </c>
      <c r="AX187" s="306">
        <v>0</v>
      </c>
      <c r="AY187" s="214">
        <v>0</v>
      </c>
      <c r="AZ187" s="214">
        <v>0</v>
      </c>
      <c r="BA187" s="214">
        <v>0</v>
      </c>
      <c r="BB187" s="307">
        <v>0</v>
      </c>
      <c r="BC187" s="208" t="s">
        <v>1293</v>
      </c>
      <c r="BD187" s="208"/>
      <c r="BE187" s="208"/>
      <c r="BF187" s="208" t="s">
        <v>1293</v>
      </c>
      <c r="BG187" s="208"/>
    </row>
    <row r="188" spans="1:59" x14ac:dyDescent="0.25">
      <c r="A188" s="208" t="s">
        <v>514</v>
      </c>
      <c r="B188" s="208" t="s">
        <v>1361</v>
      </c>
      <c r="C188" s="208"/>
      <c r="D188" s="208" t="s">
        <v>515</v>
      </c>
      <c r="E188" s="208" t="s">
        <v>516</v>
      </c>
      <c r="F188" s="208"/>
      <c r="G188" s="301">
        <v>42917</v>
      </c>
      <c r="H188" s="301" t="s">
        <v>1166</v>
      </c>
      <c r="I188" s="298" t="s">
        <v>1232</v>
      </c>
      <c r="J188" s="208"/>
      <c r="K188" s="308"/>
      <c r="L188" s="319">
        <v>516849</v>
      </c>
      <c r="M188" s="319">
        <v>174326</v>
      </c>
      <c r="N188" s="208"/>
      <c r="O188" s="208"/>
      <c r="P188" s="208"/>
      <c r="Q188" s="208"/>
      <c r="R188" s="208"/>
      <c r="S188" s="208"/>
      <c r="T188" s="208"/>
      <c r="U188" s="208"/>
      <c r="V188" s="208">
        <v>0</v>
      </c>
      <c r="W188" s="208"/>
      <c r="X188" s="208">
        <v>1</v>
      </c>
      <c r="Y188" s="208"/>
      <c r="Z188" s="208"/>
      <c r="AA188" s="208"/>
      <c r="AB188" s="208"/>
      <c r="AC188" s="208"/>
      <c r="AD188" s="208"/>
      <c r="AE188" s="208">
        <v>1</v>
      </c>
      <c r="AF188" s="208">
        <v>0</v>
      </c>
      <c r="AG188" s="208">
        <v>1</v>
      </c>
      <c r="AH188" s="208">
        <v>0</v>
      </c>
      <c r="AI188" s="208">
        <v>0</v>
      </c>
      <c r="AJ188" s="208">
        <v>0</v>
      </c>
      <c r="AK188" s="208">
        <v>0</v>
      </c>
      <c r="AL188" s="208">
        <v>0</v>
      </c>
      <c r="AM188" s="208">
        <v>0</v>
      </c>
      <c r="AN188" s="310">
        <v>1</v>
      </c>
      <c r="AO188" s="310"/>
      <c r="AP188" s="212">
        <v>1</v>
      </c>
      <c r="AQ188" s="302">
        <v>0</v>
      </c>
      <c r="AR188" s="303">
        <v>0</v>
      </c>
      <c r="AS188" s="302">
        <v>0</v>
      </c>
      <c r="AT188" s="302">
        <v>0</v>
      </c>
      <c r="AU188" s="302">
        <v>0</v>
      </c>
      <c r="AV188" s="304">
        <v>0</v>
      </c>
      <c r="AW188" s="311">
        <v>0</v>
      </c>
      <c r="AX188" s="306">
        <v>0</v>
      </c>
      <c r="AY188" s="214">
        <v>0</v>
      </c>
      <c r="AZ188" s="214">
        <v>0</v>
      </c>
      <c r="BA188" s="214">
        <v>0</v>
      </c>
      <c r="BB188" s="307">
        <v>0</v>
      </c>
      <c r="BC188" s="208" t="s">
        <v>1509</v>
      </c>
      <c r="BD188" s="208"/>
      <c r="BE188" s="208" t="s">
        <v>1385</v>
      </c>
      <c r="BF188" s="208"/>
      <c r="BG188" s="208"/>
    </row>
    <row r="189" spans="1:59" x14ac:dyDescent="0.25">
      <c r="A189" s="208" t="s">
        <v>517</v>
      </c>
      <c r="B189" s="208" t="s">
        <v>1362</v>
      </c>
      <c r="C189" s="208"/>
      <c r="D189" s="208" t="s">
        <v>518</v>
      </c>
      <c r="E189" s="208" t="s">
        <v>519</v>
      </c>
      <c r="F189" s="208"/>
      <c r="G189" s="309"/>
      <c r="H189" s="309" t="s">
        <v>1168</v>
      </c>
      <c r="I189" s="298" t="s">
        <v>1232</v>
      </c>
      <c r="J189" s="208"/>
      <c r="K189" s="308"/>
      <c r="L189" s="319">
        <v>518706</v>
      </c>
      <c r="M189" s="319">
        <v>174114</v>
      </c>
      <c r="N189" s="208"/>
      <c r="O189" s="208">
        <v>1</v>
      </c>
      <c r="P189" s="208">
        <v>1</v>
      </c>
      <c r="Q189" s="208"/>
      <c r="R189" s="208"/>
      <c r="S189" s="208"/>
      <c r="T189" s="208"/>
      <c r="U189" s="208"/>
      <c r="V189" s="208">
        <v>2</v>
      </c>
      <c r="W189" s="208"/>
      <c r="X189" s="208"/>
      <c r="Y189" s="208"/>
      <c r="Z189" s="208"/>
      <c r="AA189" s="208">
        <v>1</v>
      </c>
      <c r="AB189" s="208"/>
      <c r="AC189" s="208"/>
      <c r="AD189" s="208"/>
      <c r="AE189" s="208">
        <v>1</v>
      </c>
      <c r="AF189" s="208">
        <v>0</v>
      </c>
      <c r="AG189" s="208">
        <v>-1</v>
      </c>
      <c r="AH189" s="208">
        <v>-1</v>
      </c>
      <c r="AI189" s="208">
        <v>0</v>
      </c>
      <c r="AJ189" s="208">
        <v>1</v>
      </c>
      <c r="AK189" s="208">
        <v>0</v>
      </c>
      <c r="AL189" s="208">
        <v>0</v>
      </c>
      <c r="AM189" s="208">
        <v>0</v>
      </c>
      <c r="AN189" s="310">
        <v>-1</v>
      </c>
      <c r="AO189" s="310"/>
      <c r="AP189" s="213">
        <v>0</v>
      </c>
      <c r="AQ189" s="302">
        <v>0</v>
      </c>
      <c r="AR189" s="217">
        <v>-0.33333333333333331</v>
      </c>
      <c r="AS189" s="215">
        <v>-0.33333333333333331</v>
      </c>
      <c r="AT189" s="215">
        <v>-0.33333333333333331</v>
      </c>
      <c r="AU189" s="302">
        <v>0</v>
      </c>
      <c r="AV189" s="304">
        <v>0</v>
      </c>
      <c r="AW189" s="311" t="s">
        <v>4</v>
      </c>
      <c r="AX189" s="306">
        <v>0</v>
      </c>
      <c r="AY189" s="214">
        <v>0</v>
      </c>
      <c r="AZ189" s="214">
        <v>0</v>
      </c>
      <c r="BA189" s="214">
        <v>0</v>
      </c>
      <c r="BB189" s="307">
        <v>0</v>
      </c>
      <c r="BC189" s="208" t="s">
        <v>1316</v>
      </c>
      <c r="BD189" s="208"/>
      <c r="BE189" s="208"/>
      <c r="BF189" s="208"/>
      <c r="BG189" s="208"/>
    </row>
    <row r="190" spans="1:59" x14ac:dyDescent="0.25">
      <c r="A190" s="208" t="s">
        <v>520</v>
      </c>
      <c r="B190" s="208" t="s">
        <v>1365</v>
      </c>
      <c r="C190" s="208"/>
      <c r="D190" s="208" t="s">
        <v>521</v>
      </c>
      <c r="E190" s="208" t="s">
        <v>522</v>
      </c>
      <c r="F190" s="301">
        <v>42442</v>
      </c>
      <c r="G190" s="301">
        <v>42947</v>
      </c>
      <c r="H190" s="301" t="s">
        <v>1166</v>
      </c>
      <c r="I190" s="298" t="s">
        <v>1232</v>
      </c>
      <c r="J190" s="208"/>
      <c r="K190" s="308"/>
      <c r="L190" s="319">
        <v>518840</v>
      </c>
      <c r="M190" s="319">
        <v>174795</v>
      </c>
      <c r="N190" s="208"/>
      <c r="O190" s="208"/>
      <c r="P190" s="208"/>
      <c r="Q190" s="208"/>
      <c r="R190" s="208">
        <v>1</v>
      </c>
      <c r="S190" s="208"/>
      <c r="T190" s="208"/>
      <c r="U190" s="208"/>
      <c r="V190" s="208">
        <v>1</v>
      </c>
      <c r="W190" s="208"/>
      <c r="X190" s="208"/>
      <c r="Y190" s="208"/>
      <c r="Z190" s="208"/>
      <c r="AA190" s="208">
        <v>1</v>
      </c>
      <c r="AB190" s="208"/>
      <c r="AC190" s="208"/>
      <c r="AD190" s="208"/>
      <c r="AE190" s="208">
        <v>1</v>
      </c>
      <c r="AF190" s="208">
        <v>0</v>
      </c>
      <c r="AG190" s="208">
        <v>0</v>
      </c>
      <c r="AH190" s="208">
        <v>0</v>
      </c>
      <c r="AI190" s="208">
        <v>0</v>
      </c>
      <c r="AJ190" s="208">
        <v>0</v>
      </c>
      <c r="AK190" s="208">
        <v>0</v>
      </c>
      <c r="AL190" s="208">
        <v>0</v>
      </c>
      <c r="AM190" s="208">
        <v>0</v>
      </c>
      <c r="AN190" s="310">
        <v>0</v>
      </c>
      <c r="AO190" s="310"/>
      <c r="AP190" s="212">
        <v>0</v>
      </c>
      <c r="AQ190" s="302">
        <v>0</v>
      </c>
      <c r="AR190" s="303">
        <v>0</v>
      </c>
      <c r="AS190" s="302">
        <v>0</v>
      </c>
      <c r="AT190" s="302">
        <v>0</v>
      </c>
      <c r="AU190" s="302">
        <v>0</v>
      </c>
      <c r="AV190" s="304">
        <v>0</v>
      </c>
      <c r="AW190" s="311">
        <v>0</v>
      </c>
      <c r="AX190" s="306">
        <v>0</v>
      </c>
      <c r="AY190" s="214">
        <v>0</v>
      </c>
      <c r="AZ190" s="214">
        <v>0</v>
      </c>
      <c r="BA190" s="214">
        <v>0</v>
      </c>
      <c r="BB190" s="307">
        <v>0</v>
      </c>
      <c r="BC190" s="208" t="s">
        <v>1316</v>
      </c>
      <c r="BD190" s="208"/>
      <c r="BE190" s="208"/>
      <c r="BF190" s="208"/>
      <c r="BG190" s="208"/>
    </row>
    <row r="191" spans="1:59" x14ac:dyDescent="0.25">
      <c r="A191" s="208" t="s">
        <v>523</v>
      </c>
      <c r="B191" s="208" t="s">
        <v>1363</v>
      </c>
      <c r="C191" s="208"/>
      <c r="D191" s="208" t="s">
        <v>524</v>
      </c>
      <c r="E191" s="208" t="s">
        <v>525</v>
      </c>
      <c r="F191" s="301">
        <v>42891</v>
      </c>
      <c r="G191" s="309"/>
      <c r="H191" s="301" t="s">
        <v>1167</v>
      </c>
      <c r="I191" s="298" t="s">
        <v>1232</v>
      </c>
      <c r="J191" s="208"/>
      <c r="K191" s="308"/>
      <c r="L191" s="319">
        <v>517353</v>
      </c>
      <c r="M191" s="319">
        <v>174325</v>
      </c>
      <c r="N191" s="208"/>
      <c r="O191" s="208"/>
      <c r="P191" s="208">
        <v>1</v>
      </c>
      <c r="Q191" s="208"/>
      <c r="R191" s="208"/>
      <c r="S191" s="208"/>
      <c r="T191" s="208"/>
      <c r="U191" s="208"/>
      <c r="V191" s="208">
        <v>1</v>
      </c>
      <c r="W191" s="208"/>
      <c r="X191" s="208">
        <v>1</v>
      </c>
      <c r="Y191" s="208"/>
      <c r="Z191" s="208"/>
      <c r="AA191" s="208"/>
      <c r="AB191" s="208"/>
      <c r="AC191" s="208"/>
      <c r="AD191" s="208"/>
      <c r="AE191" s="208">
        <v>1</v>
      </c>
      <c r="AF191" s="208">
        <v>0</v>
      </c>
      <c r="AG191" s="208">
        <v>1</v>
      </c>
      <c r="AH191" s="208">
        <v>-1</v>
      </c>
      <c r="AI191" s="208">
        <v>0</v>
      </c>
      <c r="AJ191" s="208">
        <v>0</v>
      </c>
      <c r="AK191" s="208">
        <v>0</v>
      </c>
      <c r="AL191" s="208">
        <v>0</v>
      </c>
      <c r="AM191" s="208">
        <v>0</v>
      </c>
      <c r="AN191" s="310">
        <v>0</v>
      </c>
      <c r="AO191" s="310"/>
      <c r="AP191" s="214">
        <v>0</v>
      </c>
      <c r="AQ191" s="218">
        <v>0</v>
      </c>
      <c r="AR191" s="306">
        <v>0</v>
      </c>
      <c r="AS191" s="218">
        <v>0</v>
      </c>
      <c r="AT191" s="218">
        <v>0</v>
      </c>
      <c r="AU191" s="218">
        <v>0</v>
      </c>
      <c r="AV191" s="307">
        <v>0</v>
      </c>
      <c r="AW191" s="311">
        <v>0</v>
      </c>
      <c r="AX191" s="306">
        <v>0</v>
      </c>
      <c r="AY191" s="214">
        <v>0</v>
      </c>
      <c r="AZ191" s="214">
        <v>0</v>
      </c>
      <c r="BA191" s="214">
        <v>0</v>
      </c>
      <c r="BB191" s="307">
        <v>0</v>
      </c>
      <c r="BC191" s="208" t="s">
        <v>1319</v>
      </c>
      <c r="BD191" s="208"/>
      <c r="BE191" s="208"/>
      <c r="BF191" s="208"/>
      <c r="BG191" s="208"/>
    </row>
    <row r="192" spans="1:59" x14ac:dyDescent="0.25">
      <c r="A192" s="208" t="s">
        <v>526</v>
      </c>
      <c r="B192" s="208" t="s">
        <v>1361</v>
      </c>
      <c r="C192" s="208" t="s">
        <v>1366</v>
      </c>
      <c r="D192" s="208" t="s">
        <v>527</v>
      </c>
      <c r="E192" s="208" t="s">
        <v>528</v>
      </c>
      <c r="F192" s="301">
        <v>42552</v>
      </c>
      <c r="G192" s="309"/>
      <c r="H192" s="301" t="s">
        <v>1167</v>
      </c>
      <c r="I192" s="298" t="s">
        <v>1232</v>
      </c>
      <c r="J192" s="208">
        <v>3</v>
      </c>
      <c r="K192" s="308"/>
      <c r="L192" s="319">
        <v>515383</v>
      </c>
      <c r="M192" s="319">
        <v>173139</v>
      </c>
      <c r="N192" s="208"/>
      <c r="O192" s="208"/>
      <c r="P192" s="208"/>
      <c r="Q192" s="208"/>
      <c r="R192" s="208"/>
      <c r="S192" s="208"/>
      <c r="T192" s="208"/>
      <c r="U192" s="208"/>
      <c r="V192" s="208">
        <v>0</v>
      </c>
      <c r="W192" s="208"/>
      <c r="X192" s="208"/>
      <c r="Y192" s="208"/>
      <c r="Z192" s="208"/>
      <c r="AA192" s="208"/>
      <c r="AB192" s="208"/>
      <c r="AC192" s="208"/>
      <c r="AD192" s="208"/>
      <c r="AE192" s="208">
        <v>0</v>
      </c>
      <c r="AF192" s="208">
        <v>0</v>
      </c>
      <c r="AG192" s="208">
        <v>0</v>
      </c>
      <c r="AH192" s="208">
        <v>0</v>
      </c>
      <c r="AI192" s="208">
        <v>0</v>
      </c>
      <c r="AJ192" s="208">
        <v>0</v>
      </c>
      <c r="AK192" s="208">
        <v>0</v>
      </c>
      <c r="AL192" s="208">
        <v>0</v>
      </c>
      <c r="AM192" s="208">
        <v>0</v>
      </c>
      <c r="AN192" s="310">
        <v>3</v>
      </c>
      <c r="AO192" s="310"/>
      <c r="AP192" s="214">
        <v>0</v>
      </c>
      <c r="AQ192" s="218">
        <v>0</v>
      </c>
      <c r="AR192" s="217">
        <v>1</v>
      </c>
      <c r="AS192" s="215">
        <v>1</v>
      </c>
      <c r="AT192" s="215">
        <v>1</v>
      </c>
      <c r="AU192" s="218">
        <v>0</v>
      </c>
      <c r="AV192" s="307">
        <v>0</v>
      </c>
      <c r="AW192" s="311" t="s">
        <v>4</v>
      </c>
      <c r="AX192" s="306">
        <v>0</v>
      </c>
      <c r="AY192" s="214">
        <v>0</v>
      </c>
      <c r="AZ192" s="214">
        <v>0</v>
      </c>
      <c r="BA192" s="214">
        <v>0</v>
      </c>
      <c r="BB192" s="307">
        <v>0</v>
      </c>
      <c r="BC192" s="208" t="s">
        <v>1317</v>
      </c>
      <c r="BD192" s="208"/>
      <c r="BE192" s="208"/>
      <c r="BF192" s="208"/>
      <c r="BG192" s="208"/>
    </row>
    <row r="193" spans="1:59" x14ac:dyDescent="0.25">
      <c r="A193" s="208" t="s">
        <v>529</v>
      </c>
      <c r="B193" s="208" t="s">
        <v>1362</v>
      </c>
      <c r="C193" s="208"/>
      <c r="D193" s="208" t="s">
        <v>530</v>
      </c>
      <c r="E193" s="208" t="s">
        <v>531</v>
      </c>
      <c r="F193" s="301">
        <v>42418</v>
      </c>
      <c r="G193" s="309"/>
      <c r="H193" s="301" t="s">
        <v>1167</v>
      </c>
      <c r="I193" s="298" t="s">
        <v>1232</v>
      </c>
      <c r="J193" s="208"/>
      <c r="K193" s="308"/>
      <c r="L193" s="319">
        <v>522332</v>
      </c>
      <c r="M193" s="319">
        <v>176284</v>
      </c>
      <c r="N193" s="208"/>
      <c r="O193" s="208">
        <v>1</v>
      </c>
      <c r="P193" s="208"/>
      <c r="Q193" s="208">
        <v>1</v>
      </c>
      <c r="R193" s="208"/>
      <c r="S193" s="208"/>
      <c r="T193" s="208"/>
      <c r="U193" s="208"/>
      <c r="V193" s="208">
        <v>2</v>
      </c>
      <c r="W193" s="208"/>
      <c r="X193" s="208"/>
      <c r="Y193" s="208"/>
      <c r="Z193" s="208"/>
      <c r="AA193" s="208">
        <v>1</v>
      </c>
      <c r="AB193" s="208"/>
      <c r="AC193" s="208"/>
      <c r="AD193" s="208"/>
      <c r="AE193" s="208">
        <v>1</v>
      </c>
      <c r="AF193" s="208">
        <v>0</v>
      </c>
      <c r="AG193" s="208">
        <v>-1</v>
      </c>
      <c r="AH193" s="208">
        <v>0</v>
      </c>
      <c r="AI193" s="208">
        <v>-1</v>
      </c>
      <c r="AJ193" s="208">
        <v>1</v>
      </c>
      <c r="AK193" s="208">
        <v>0</v>
      </c>
      <c r="AL193" s="208">
        <v>0</v>
      </c>
      <c r="AM193" s="208">
        <v>0</v>
      </c>
      <c r="AN193" s="310">
        <v>-1</v>
      </c>
      <c r="AO193" s="310"/>
      <c r="AP193" s="214">
        <v>0</v>
      </c>
      <c r="AQ193" s="218">
        <v>0</v>
      </c>
      <c r="AR193" s="217">
        <v>-0.33333333333333331</v>
      </c>
      <c r="AS193" s="215">
        <v>-0.33333333333333331</v>
      </c>
      <c r="AT193" s="215">
        <v>-0.33333333333333331</v>
      </c>
      <c r="AU193" s="218">
        <v>0</v>
      </c>
      <c r="AV193" s="307">
        <v>0</v>
      </c>
      <c r="AW193" s="311" t="s">
        <v>4</v>
      </c>
      <c r="AX193" s="306">
        <v>0</v>
      </c>
      <c r="AY193" s="214">
        <v>0</v>
      </c>
      <c r="AZ193" s="214">
        <v>0</v>
      </c>
      <c r="BA193" s="214">
        <v>0</v>
      </c>
      <c r="BB193" s="307">
        <v>0</v>
      </c>
      <c r="BC193" s="208" t="s">
        <v>1306</v>
      </c>
      <c r="BD193" s="208"/>
      <c r="BE193" s="208"/>
      <c r="BF193" s="208"/>
      <c r="BG193" s="208"/>
    </row>
    <row r="194" spans="1:59" x14ac:dyDescent="0.25">
      <c r="A194" s="208" t="s">
        <v>532</v>
      </c>
      <c r="B194" s="208" t="s">
        <v>1362</v>
      </c>
      <c r="C194" s="208"/>
      <c r="D194" s="208" t="s">
        <v>533</v>
      </c>
      <c r="E194" s="208" t="s">
        <v>534</v>
      </c>
      <c r="F194" s="208"/>
      <c r="G194" s="309"/>
      <c r="H194" s="309" t="s">
        <v>1168</v>
      </c>
      <c r="I194" s="298" t="s">
        <v>1232</v>
      </c>
      <c r="J194" s="208"/>
      <c r="K194" s="308"/>
      <c r="L194" s="319">
        <v>513068</v>
      </c>
      <c r="M194" s="319">
        <v>169904</v>
      </c>
      <c r="N194" s="208"/>
      <c r="O194" s="208"/>
      <c r="P194" s="208"/>
      <c r="Q194" s="208">
        <v>1</v>
      </c>
      <c r="R194" s="208"/>
      <c r="S194" s="208"/>
      <c r="T194" s="208"/>
      <c r="U194" s="208"/>
      <c r="V194" s="208">
        <v>1</v>
      </c>
      <c r="W194" s="208"/>
      <c r="X194" s="208"/>
      <c r="Y194" s="208">
        <v>2</v>
      </c>
      <c r="Z194" s="208"/>
      <c r="AA194" s="208"/>
      <c r="AB194" s="208"/>
      <c r="AC194" s="208"/>
      <c r="AD194" s="208"/>
      <c r="AE194" s="208">
        <v>2</v>
      </c>
      <c r="AF194" s="208">
        <v>0</v>
      </c>
      <c r="AG194" s="208">
        <v>0</v>
      </c>
      <c r="AH194" s="208">
        <v>2</v>
      </c>
      <c r="AI194" s="208">
        <v>-1</v>
      </c>
      <c r="AJ194" s="208">
        <v>0</v>
      </c>
      <c r="AK194" s="208">
        <v>0</v>
      </c>
      <c r="AL194" s="208">
        <v>0</v>
      </c>
      <c r="AM194" s="208">
        <v>0</v>
      </c>
      <c r="AN194" s="310">
        <v>1</v>
      </c>
      <c r="AO194" s="310"/>
      <c r="AP194" s="213">
        <v>0</v>
      </c>
      <c r="AQ194" s="302">
        <v>0</v>
      </c>
      <c r="AR194" s="217">
        <v>0.33333333333333331</v>
      </c>
      <c r="AS194" s="215">
        <v>0.33333333333333331</v>
      </c>
      <c r="AT194" s="215">
        <v>0.33333333333333331</v>
      </c>
      <c r="AU194" s="302">
        <v>0</v>
      </c>
      <c r="AV194" s="304">
        <v>0</v>
      </c>
      <c r="AW194" s="311" t="s">
        <v>4</v>
      </c>
      <c r="AX194" s="306">
        <v>0</v>
      </c>
      <c r="AY194" s="214">
        <v>0</v>
      </c>
      <c r="AZ194" s="214">
        <v>0</v>
      </c>
      <c r="BA194" s="214">
        <v>0</v>
      </c>
      <c r="BB194" s="307">
        <v>0</v>
      </c>
      <c r="BC194" s="208" t="s">
        <v>1310</v>
      </c>
      <c r="BD194" s="208"/>
      <c r="BE194" s="208"/>
      <c r="BF194" s="208"/>
      <c r="BG194" s="208"/>
    </row>
    <row r="195" spans="1:59" x14ac:dyDescent="0.25">
      <c r="A195" s="208" t="s">
        <v>535</v>
      </c>
      <c r="B195" s="208" t="s">
        <v>1361</v>
      </c>
      <c r="C195" s="208" t="s">
        <v>1366</v>
      </c>
      <c r="D195" s="208" t="s">
        <v>536</v>
      </c>
      <c r="E195" s="208" t="s">
        <v>537</v>
      </c>
      <c r="F195" s="208"/>
      <c r="G195" s="309"/>
      <c r="H195" s="309" t="s">
        <v>1168</v>
      </c>
      <c r="I195" s="298" t="s">
        <v>1232</v>
      </c>
      <c r="J195" s="208">
        <v>1</v>
      </c>
      <c r="K195" s="308"/>
      <c r="L195" s="319">
        <v>517033</v>
      </c>
      <c r="M195" s="319">
        <v>170116</v>
      </c>
      <c r="N195" s="208"/>
      <c r="O195" s="208"/>
      <c r="P195" s="208"/>
      <c r="Q195" s="208"/>
      <c r="R195" s="208"/>
      <c r="S195" s="208"/>
      <c r="T195" s="208"/>
      <c r="U195" s="208"/>
      <c r="V195" s="208">
        <v>0</v>
      </c>
      <c r="W195" s="208"/>
      <c r="X195" s="208"/>
      <c r="Y195" s="208"/>
      <c r="Z195" s="208"/>
      <c r="AA195" s="208"/>
      <c r="AB195" s="208"/>
      <c r="AC195" s="208"/>
      <c r="AD195" s="208"/>
      <c r="AE195" s="208">
        <v>0</v>
      </c>
      <c r="AF195" s="208">
        <v>0</v>
      </c>
      <c r="AG195" s="208">
        <v>0</v>
      </c>
      <c r="AH195" s="208">
        <v>0</v>
      </c>
      <c r="AI195" s="208">
        <v>0</v>
      </c>
      <c r="AJ195" s="208">
        <v>0</v>
      </c>
      <c r="AK195" s="208">
        <v>0</v>
      </c>
      <c r="AL195" s="208">
        <v>0</v>
      </c>
      <c r="AM195" s="208">
        <v>0</v>
      </c>
      <c r="AN195" s="310">
        <v>1</v>
      </c>
      <c r="AO195" s="310"/>
      <c r="AP195" s="213">
        <v>0</v>
      </c>
      <c r="AQ195" s="302">
        <v>0</v>
      </c>
      <c r="AR195" s="217">
        <v>0.33333333333333331</v>
      </c>
      <c r="AS195" s="215">
        <v>0.33333333333333331</v>
      </c>
      <c r="AT195" s="215">
        <v>0.33333333333333331</v>
      </c>
      <c r="AU195" s="302">
        <v>0</v>
      </c>
      <c r="AV195" s="304">
        <v>0</v>
      </c>
      <c r="AW195" s="311" t="s">
        <v>4</v>
      </c>
      <c r="AX195" s="306">
        <v>0</v>
      </c>
      <c r="AY195" s="214">
        <v>0</v>
      </c>
      <c r="AZ195" s="214">
        <v>0</v>
      </c>
      <c r="BA195" s="214">
        <v>0</v>
      </c>
      <c r="BB195" s="307">
        <v>0</v>
      </c>
      <c r="BC195" s="208" t="s">
        <v>1311</v>
      </c>
      <c r="BD195" s="208"/>
      <c r="BE195" s="208"/>
      <c r="BF195" s="208"/>
      <c r="BG195" s="208"/>
    </row>
    <row r="196" spans="1:59" x14ac:dyDescent="0.25">
      <c r="A196" s="208" t="s">
        <v>538</v>
      </c>
      <c r="B196" s="208" t="s">
        <v>1362</v>
      </c>
      <c r="C196" s="208"/>
      <c r="D196" s="208" t="s">
        <v>539</v>
      </c>
      <c r="E196" s="208" t="s">
        <v>540</v>
      </c>
      <c r="F196" s="301">
        <v>42776</v>
      </c>
      <c r="G196" s="301">
        <v>42864</v>
      </c>
      <c r="H196" s="301" t="s">
        <v>1166</v>
      </c>
      <c r="I196" s="298" t="s">
        <v>1232</v>
      </c>
      <c r="J196" s="208"/>
      <c r="K196" s="308"/>
      <c r="L196" s="319">
        <v>516570</v>
      </c>
      <c r="M196" s="319">
        <v>173745</v>
      </c>
      <c r="N196" s="208"/>
      <c r="O196" s="208">
        <v>1</v>
      </c>
      <c r="P196" s="208">
        <v>1</v>
      </c>
      <c r="Q196" s="208"/>
      <c r="R196" s="208"/>
      <c r="S196" s="208"/>
      <c r="T196" s="208"/>
      <c r="U196" s="208"/>
      <c r="V196" s="208">
        <v>2</v>
      </c>
      <c r="W196" s="208"/>
      <c r="X196" s="208"/>
      <c r="Y196" s="208"/>
      <c r="Z196" s="208">
        <v>1</v>
      </c>
      <c r="AA196" s="208"/>
      <c r="AB196" s="208"/>
      <c r="AC196" s="208"/>
      <c r="AD196" s="208"/>
      <c r="AE196" s="208">
        <v>1</v>
      </c>
      <c r="AF196" s="208">
        <v>0</v>
      </c>
      <c r="AG196" s="208">
        <v>-1</v>
      </c>
      <c r="AH196" s="208">
        <v>-1</v>
      </c>
      <c r="AI196" s="208">
        <v>1</v>
      </c>
      <c r="AJ196" s="208">
        <v>0</v>
      </c>
      <c r="AK196" s="208">
        <v>0</v>
      </c>
      <c r="AL196" s="208">
        <v>0</v>
      </c>
      <c r="AM196" s="208">
        <v>0</v>
      </c>
      <c r="AN196" s="310">
        <v>-1</v>
      </c>
      <c r="AO196" s="310"/>
      <c r="AP196" s="212">
        <v>-1</v>
      </c>
      <c r="AQ196" s="302">
        <v>0</v>
      </c>
      <c r="AR196" s="303">
        <v>0</v>
      </c>
      <c r="AS196" s="302">
        <v>0</v>
      </c>
      <c r="AT196" s="302">
        <v>0</v>
      </c>
      <c r="AU196" s="302">
        <v>0</v>
      </c>
      <c r="AV196" s="304">
        <v>0</v>
      </c>
      <c r="AW196" s="311">
        <v>0</v>
      </c>
      <c r="AX196" s="306">
        <v>0</v>
      </c>
      <c r="AY196" s="214">
        <v>0</v>
      </c>
      <c r="AZ196" s="214">
        <v>0</v>
      </c>
      <c r="BA196" s="214">
        <v>0</v>
      </c>
      <c r="BB196" s="307">
        <v>0</v>
      </c>
      <c r="BC196" s="208" t="s">
        <v>1319</v>
      </c>
      <c r="BD196" s="208"/>
      <c r="BE196" s="208"/>
      <c r="BF196" s="208"/>
      <c r="BG196" s="208"/>
    </row>
    <row r="197" spans="1:59" x14ac:dyDescent="0.25">
      <c r="A197" s="208" t="s">
        <v>541</v>
      </c>
      <c r="B197" s="208" t="s">
        <v>1365</v>
      </c>
      <c r="C197" s="208"/>
      <c r="D197" s="208" t="s">
        <v>542</v>
      </c>
      <c r="E197" s="208" t="s">
        <v>543</v>
      </c>
      <c r="F197" s="208"/>
      <c r="G197" s="301">
        <v>43343</v>
      </c>
      <c r="H197" s="301" t="s">
        <v>1167</v>
      </c>
      <c r="I197" s="298" t="s">
        <v>1232</v>
      </c>
      <c r="J197" s="208"/>
      <c r="K197" s="308"/>
      <c r="L197" s="319">
        <v>516231</v>
      </c>
      <c r="M197" s="319">
        <v>171721</v>
      </c>
      <c r="N197" s="208"/>
      <c r="O197" s="208"/>
      <c r="P197" s="208"/>
      <c r="Q197" s="208"/>
      <c r="R197" s="208"/>
      <c r="S197" s="208"/>
      <c r="T197" s="208"/>
      <c r="U197" s="208"/>
      <c r="V197" s="208">
        <v>0</v>
      </c>
      <c r="W197" s="208"/>
      <c r="X197" s="208">
        <v>1</v>
      </c>
      <c r="Y197" s="208"/>
      <c r="Z197" s="208"/>
      <c r="AA197" s="208"/>
      <c r="AB197" s="208"/>
      <c r="AC197" s="208"/>
      <c r="AD197" s="208"/>
      <c r="AE197" s="208">
        <v>1</v>
      </c>
      <c r="AF197" s="208">
        <v>0</v>
      </c>
      <c r="AG197" s="208">
        <v>1</v>
      </c>
      <c r="AH197" s="208">
        <v>0</v>
      </c>
      <c r="AI197" s="208">
        <v>0</v>
      </c>
      <c r="AJ197" s="208">
        <v>0</v>
      </c>
      <c r="AK197" s="208">
        <v>0</v>
      </c>
      <c r="AL197" s="208">
        <v>0</v>
      </c>
      <c r="AM197" s="208">
        <v>0</v>
      </c>
      <c r="AN197" s="310">
        <v>1</v>
      </c>
      <c r="AO197" s="310"/>
      <c r="AP197" s="214">
        <v>0</v>
      </c>
      <c r="AQ197" s="215">
        <v>1</v>
      </c>
      <c r="AR197" s="306">
        <v>0</v>
      </c>
      <c r="AS197" s="218">
        <v>0</v>
      </c>
      <c r="AT197" s="218">
        <v>0</v>
      </c>
      <c r="AU197" s="218">
        <v>0</v>
      </c>
      <c r="AV197" s="307">
        <v>0</v>
      </c>
      <c r="AW197" s="311">
        <v>0</v>
      </c>
      <c r="AX197" s="306">
        <v>0</v>
      </c>
      <c r="AY197" s="214">
        <v>0</v>
      </c>
      <c r="AZ197" s="214">
        <v>0</v>
      </c>
      <c r="BA197" s="214">
        <v>0</v>
      </c>
      <c r="BB197" s="307">
        <v>0</v>
      </c>
      <c r="BC197" s="208" t="s">
        <v>1296</v>
      </c>
      <c r="BD197" s="208"/>
      <c r="BE197" s="208"/>
      <c r="BF197" s="208"/>
      <c r="BG197" s="208"/>
    </row>
    <row r="198" spans="1:59" x14ac:dyDescent="0.25">
      <c r="A198" s="208" t="s">
        <v>544</v>
      </c>
      <c r="B198" s="208" t="s">
        <v>1361</v>
      </c>
      <c r="C198" s="208" t="s">
        <v>1366</v>
      </c>
      <c r="D198" s="208" t="s">
        <v>545</v>
      </c>
      <c r="E198" s="208" t="s">
        <v>546</v>
      </c>
      <c r="F198" s="301"/>
      <c r="G198" s="301">
        <v>42947</v>
      </c>
      <c r="H198" s="301" t="s">
        <v>1166</v>
      </c>
      <c r="I198" s="298" t="s">
        <v>1232</v>
      </c>
      <c r="J198" s="208">
        <v>1</v>
      </c>
      <c r="K198" s="308"/>
      <c r="L198" s="319">
        <v>516864</v>
      </c>
      <c r="M198" s="319">
        <v>174163</v>
      </c>
      <c r="N198" s="208"/>
      <c r="O198" s="208"/>
      <c r="P198" s="208"/>
      <c r="Q198" s="208"/>
      <c r="R198" s="208"/>
      <c r="S198" s="208"/>
      <c r="T198" s="208"/>
      <c r="U198" s="208"/>
      <c r="V198" s="208">
        <v>0</v>
      </c>
      <c r="W198" s="208"/>
      <c r="X198" s="208"/>
      <c r="Y198" s="208"/>
      <c r="Z198" s="208">
        <v>1</v>
      </c>
      <c r="AA198" s="208"/>
      <c r="AB198" s="208"/>
      <c r="AC198" s="208"/>
      <c r="AD198" s="208"/>
      <c r="AE198" s="208">
        <v>1</v>
      </c>
      <c r="AF198" s="208">
        <v>0</v>
      </c>
      <c r="AG198" s="208">
        <v>0</v>
      </c>
      <c r="AH198" s="208">
        <v>0</v>
      </c>
      <c r="AI198" s="208">
        <v>1</v>
      </c>
      <c r="AJ198" s="208">
        <v>0</v>
      </c>
      <c r="AK198" s="208">
        <v>0</v>
      </c>
      <c r="AL198" s="208">
        <v>0</v>
      </c>
      <c r="AM198" s="208">
        <v>0</v>
      </c>
      <c r="AN198" s="310">
        <v>1</v>
      </c>
      <c r="AO198" s="310"/>
      <c r="AP198" s="212">
        <v>1</v>
      </c>
      <c r="AQ198" s="302">
        <v>0</v>
      </c>
      <c r="AR198" s="303">
        <v>0</v>
      </c>
      <c r="AS198" s="302">
        <v>0</v>
      </c>
      <c r="AT198" s="302">
        <v>0</v>
      </c>
      <c r="AU198" s="302">
        <v>0</v>
      </c>
      <c r="AV198" s="304">
        <v>0</v>
      </c>
      <c r="AW198" s="311">
        <v>0</v>
      </c>
      <c r="AX198" s="306">
        <v>0</v>
      </c>
      <c r="AY198" s="214">
        <v>0</v>
      </c>
      <c r="AZ198" s="214">
        <v>0</v>
      </c>
      <c r="BA198" s="214">
        <v>0</v>
      </c>
      <c r="BB198" s="307">
        <v>0</v>
      </c>
      <c r="BC198" s="208" t="s">
        <v>1509</v>
      </c>
      <c r="BD198" s="208"/>
      <c r="BE198" s="208" t="s">
        <v>1385</v>
      </c>
      <c r="BF198" s="208"/>
      <c r="BG198" s="208"/>
    </row>
    <row r="199" spans="1:59" x14ac:dyDescent="0.25">
      <c r="A199" s="208" t="s">
        <v>1537</v>
      </c>
      <c r="B199" s="208" t="s">
        <v>1362</v>
      </c>
      <c r="C199" s="208"/>
      <c r="D199" s="208" t="s">
        <v>1538</v>
      </c>
      <c r="E199" s="208" t="s">
        <v>1539</v>
      </c>
      <c r="F199" s="301">
        <v>42695</v>
      </c>
      <c r="G199" s="301">
        <v>42887</v>
      </c>
      <c r="H199" s="301" t="s">
        <v>1166</v>
      </c>
      <c r="I199" s="298" t="s">
        <v>1232</v>
      </c>
      <c r="J199" s="208"/>
      <c r="K199" s="308"/>
      <c r="L199" s="319">
        <v>517537</v>
      </c>
      <c r="M199" s="319">
        <v>174209</v>
      </c>
      <c r="N199" s="208"/>
      <c r="O199" s="208">
        <v>1</v>
      </c>
      <c r="P199" s="208">
        <v>1</v>
      </c>
      <c r="Q199" s="208"/>
      <c r="R199" s="208"/>
      <c r="S199" s="208"/>
      <c r="T199" s="208"/>
      <c r="U199" s="208"/>
      <c r="V199" s="208">
        <v>2</v>
      </c>
      <c r="W199" s="208"/>
      <c r="X199" s="208"/>
      <c r="Y199" s="208"/>
      <c r="Z199" s="208">
        <v>1</v>
      </c>
      <c r="AA199" s="208"/>
      <c r="AB199" s="208"/>
      <c r="AC199" s="208"/>
      <c r="AD199" s="208"/>
      <c r="AE199" s="208">
        <v>1</v>
      </c>
      <c r="AF199" s="208">
        <v>0</v>
      </c>
      <c r="AG199" s="208">
        <v>-1</v>
      </c>
      <c r="AH199" s="208">
        <v>-1</v>
      </c>
      <c r="AI199" s="208">
        <v>1</v>
      </c>
      <c r="AJ199" s="208">
        <v>0</v>
      </c>
      <c r="AK199" s="208">
        <v>0</v>
      </c>
      <c r="AL199" s="208">
        <v>0</v>
      </c>
      <c r="AM199" s="208">
        <v>0</v>
      </c>
      <c r="AN199" s="310">
        <v>-1</v>
      </c>
      <c r="AO199" s="310"/>
      <c r="AP199" s="212">
        <v>-1</v>
      </c>
      <c r="AQ199" s="218">
        <v>0</v>
      </c>
      <c r="AR199" s="306">
        <v>0</v>
      </c>
      <c r="AS199" s="218">
        <v>0</v>
      </c>
      <c r="AT199" s="218">
        <v>0</v>
      </c>
      <c r="AU199" s="218">
        <v>0</v>
      </c>
      <c r="AV199" s="307">
        <v>0</v>
      </c>
      <c r="AW199" s="311">
        <v>0</v>
      </c>
      <c r="AX199" s="306">
        <v>0</v>
      </c>
      <c r="AY199" s="214">
        <v>0</v>
      </c>
      <c r="AZ199" s="214">
        <v>0</v>
      </c>
      <c r="BA199" s="214">
        <v>0</v>
      </c>
      <c r="BB199" s="307">
        <v>0</v>
      </c>
      <c r="BC199" s="208" t="s">
        <v>1319</v>
      </c>
      <c r="BD199" s="208"/>
      <c r="BE199" s="208"/>
      <c r="BF199" s="208"/>
      <c r="BG199" s="208"/>
    </row>
    <row r="200" spans="1:59" x14ac:dyDescent="0.25">
      <c r="A200" s="208" t="s">
        <v>547</v>
      </c>
      <c r="B200" s="208" t="s">
        <v>1365</v>
      </c>
      <c r="C200" s="208"/>
      <c r="D200" s="208" t="s">
        <v>548</v>
      </c>
      <c r="E200" s="208" t="s">
        <v>549</v>
      </c>
      <c r="F200" s="208"/>
      <c r="G200" s="309"/>
      <c r="H200" s="309" t="s">
        <v>1168</v>
      </c>
      <c r="I200" s="298" t="s">
        <v>1232</v>
      </c>
      <c r="J200" s="208"/>
      <c r="K200" s="308"/>
      <c r="L200" s="319">
        <v>515611</v>
      </c>
      <c r="M200" s="319">
        <v>172008</v>
      </c>
      <c r="N200" s="208"/>
      <c r="O200" s="208"/>
      <c r="P200" s="208"/>
      <c r="Q200" s="208"/>
      <c r="R200" s="208">
        <v>1</v>
      </c>
      <c r="S200" s="208"/>
      <c r="T200" s="208"/>
      <c r="U200" s="208"/>
      <c r="V200" s="208">
        <v>1</v>
      </c>
      <c r="W200" s="208"/>
      <c r="X200" s="208"/>
      <c r="Y200" s="208"/>
      <c r="Z200" s="208"/>
      <c r="AA200" s="208"/>
      <c r="AB200" s="208">
        <v>1</v>
      </c>
      <c r="AC200" s="208"/>
      <c r="AD200" s="208"/>
      <c r="AE200" s="208">
        <v>1</v>
      </c>
      <c r="AF200" s="208">
        <v>0</v>
      </c>
      <c r="AG200" s="208">
        <v>0</v>
      </c>
      <c r="AH200" s="208">
        <v>0</v>
      </c>
      <c r="AI200" s="208">
        <v>0</v>
      </c>
      <c r="AJ200" s="208">
        <v>-1</v>
      </c>
      <c r="AK200" s="208">
        <v>1</v>
      </c>
      <c r="AL200" s="208">
        <v>0</v>
      </c>
      <c r="AM200" s="208">
        <v>0</v>
      </c>
      <c r="AN200" s="310">
        <v>0</v>
      </c>
      <c r="AO200" s="310"/>
      <c r="AP200" s="213">
        <v>0</v>
      </c>
      <c r="AQ200" s="302">
        <v>0</v>
      </c>
      <c r="AR200" s="217">
        <v>0</v>
      </c>
      <c r="AS200" s="302">
        <v>0</v>
      </c>
      <c r="AT200" s="302">
        <v>0</v>
      </c>
      <c r="AU200" s="302">
        <v>0</v>
      </c>
      <c r="AV200" s="304">
        <v>0</v>
      </c>
      <c r="AW200" s="311">
        <v>0</v>
      </c>
      <c r="AX200" s="306">
        <v>0</v>
      </c>
      <c r="AY200" s="214">
        <v>0</v>
      </c>
      <c r="AZ200" s="214">
        <v>0</v>
      </c>
      <c r="BA200" s="214">
        <v>0</v>
      </c>
      <c r="BB200" s="307">
        <v>0</v>
      </c>
      <c r="BC200" s="208" t="s">
        <v>1317</v>
      </c>
      <c r="BD200" s="208"/>
      <c r="BE200" s="208"/>
      <c r="BF200" s="208"/>
      <c r="BG200" s="208"/>
    </row>
    <row r="201" spans="1:59" x14ac:dyDescent="0.25">
      <c r="A201" s="208" t="s">
        <v>550</v>
      </c>
      <c r="B201" s="208" t="s">
        <v>1361</v>
      </c>
      <c r="C201" s="208" t="s">
        <v>1366</v>
      </c>
      <c r="D201" s="208" t="s">
        <v>401</v>
      </c>
      <c r="E201" s="208" t="s">
        <v>551</v>
      </c>
      <c r="F201" s="301">
        <v>42491</v>
      </c>
      <c r="G201" s="301">
        <v>42870</v>
      </c>
      <c r="H201" s="301" t="s">
        <v>1166</v>
      </c>
      <c r="I201" s="298" t="s">
        <v>1232</v>
      </c>
      <c r="J201" s="208">
        <v>14</v>
      </c>
      <c r="K201" s="308"/>
      <c r="L201" s="319">
        <v>518858</v>
      </c>
      <c r="M201" s="319">
        <v>175468</v>
      </c>
      <c r="N201" s="208"/>
      <c r="O201" s="208"/>
      <c r="P201" s="208"/>
      <c r="Q201" s="208"/>
      <c r="R201" s="208"/>
      <c r="S201" s="208"/>
      <c r="T201" s="208"/>
      <c r="U201" s="208"/>
      <c r="V201" s="208">
        <v>0</v>
      </c>
      <c r="W201" s="208"/>
      <c r="X201" s="208">
        <v>2</v>
      </c>
      <c r="Y201" s="208">
        <v>12</v>
      </c>
      <c r="Z201" s="208"/>
      <c r="AA201" s="208"/>
      <c r="AB201" s="208"/>
      <c r="AC201" s="208"/>
      <c r="AD201" s="208"/>
      <c r="AE201" s="208">
        <v>14</v>
      </c>
      <c r="AF201" s="208">
        <v>0</v>
      </c>
      <c r="AG201" s="208">
        <v>2</v>
      </c>
      <c r="AH201" s="208">
        <v>12</v>
      </c>
      <c r="AI201" s="208">
        <v>0</v>
      </c>
      <c r="AJ201" s="208">
        <v>0</v>
      </c>
      <c r="AK201" s="208">
        <v>0</v>
      </c>
      <c r="AL201" s="208">
        <v>0</v>
      </c>
      <c r="AM201" s="208">
        <v>0</v>
      </c>
      <c r="AN201" s="310">
        <v>14</v>
      </c>
      <c r="AO201" s="310" t="s">
        <v>4</v>
      </c>
      <c r="AP201" s="212">
        <v>14</v>
      </c>
      <c r="AQ201" s="302">
        <v>0</v>
      </c>
      <c r="AR201" s="303">
        <v>0</v>
      </c>
      <c r="AS201" s="302">
        <v>0</v>
      </c>
      <c r="AT201" s="302">
        <v>0</v>
      </c>
      <c r="AU201" s="302">
        <v>0</v>
      </c>
      <c r="AV201" s="304">
        <v>0</v>
      </c>
      <c r="AW201" s="311">
        <v>0</v>
      </c>
      <c r="AX201" s="306">
        <v>0</v>
      </c>
      <c r="AY201" s="214">
        <v>0</v>
      </c>
      <c r="AZ201" s="214">
        <v>0</v>
      </c>
      <c r="BA201" s="214">
        <v>0</v>
      </c>
      <c r="BB201" s="307">
        <v>0</v>
      </c>
      <c r="BC201" s="208" t="s">
        <v>1315</v>
      </c>
      <c r="BD201" s="208"/>
      <c r="BE201" s="208"/>
      <c r="BF201" s="208"/>
      <c r="BG201" s="208"/>
    </row>
    <row r="202" spans="1:59" x14ac:dyDescent="0.25">
      <c r="A202" s="208" t="s">
        <v>552</v>
      </c>
      <c r="B202" s="208" t="s">
        <v>1365</v>
      </c>
      <c r="C202" s="208"/>
      <c r="D202" s="208" t="s">
        <v>553</v>
      </c>
      <c r="E202" s="208" t="s">
        <v>554</v>
      </c>
      <c r="F202" s="301">
        <v>42781</v>
      </c>
      <c r="G202" s="309">
        <v>43215</v>
      </c>
      <c r="H202" s="301" t="s">
        <v>1167</v>
      </c>
      <c r="I202" s="298" t="s">
        <v>1232</v>
      </c>
      <c r="J202" s="208"/>
      <c r="K202" s="308"/>
      <c r="L202" s="319">
        <v>513852</v>
      </c>
      <c r="M202" s="319">
        <v>174314</v>
      </c>
      <c r="N202" s="208"/>
      <c r="O202" s="208"/>
      <c r="P202" s="208"/>
      <c r="Q202" s="208"/>
      <c r="R202" s="208">
        <v>1</v>
      </c>
      <c r="S202" s="208"/>
      <c r="T202" s="208"/>
      <c r="U202" s="208"/>
      <c r="V202" s="208">
        <v>1</v>
      </c>
      <c r="W202" s="208"/>
      <c r="X202" s="208"/>
      <c r="Y202" s="208"/>
      <c r="Z202" s="208"/>
      <c r="AA202" s="208">
        <v>3</v>
      </c>
      <c r="AB202" s="208"/>
      <c r="AC202" s="208"/>
      <c r="AD202" s="208"/>
      <c r="AE202" s="208">
        <v>3</v>
      </c>
      <c r="AF202" s="208">
        <v>0</v>
      </c>
      <c r="AG202" s="208">
        <v>0</v>
      </c>
      <c r="AH202" s="208">
        <v>0</v>
      </c>
      <c r="AI202" s="208">
        <v>0</v>
      </c>
      <c r="AJ202" s="208">
        <v>2</v>
      </c>
      <c r="AK202" s="208">
        <v>0</v>
      </c>
      <c r="AL202" s="208">
        <v>0</v>
      </c>
      <c r="AM202" s="208">
        <v>0</v>
      </c>
      <c r="AN202" s="310">
        <v>2</v>
      </c>
      <c r="AO202" s="310"/>
      <c r="AP202" s="214">
        <v>0</v>
      </c>
      <c r="AQ202" s="215">
        <v>2</v>
      </c>
      <c r="AR202" s="306">
        <v>0</v>
      </c>
      <c r="AS202" s="218">
        <v>0</v>
      </c>
      <c r="AT202" s="218">
        <v>0</v>
      </c>
      <c r="AU202" s="218">
        <v>0</v>
      </c>
      <c r="AV202" s="307">
        <v>0</v>
      </c>
      <c r="AW202" s="311">
        <v>0</v>
      </c>
      <c r="AX202" s="306">
        <v>0</v>
      </c>
      <c r="AY202" s="214">
        <v>0</v>
      </c>
      <c r="AZ202" s="214">
        <v>0</v>
      </c>
      <c r="BA202" s="214">
        <v>0</v>
      </c>
      <c r="BB202" s="307">
        <v>0</v>
      </c>
      <c r="BC202" s="208" t="s">
        <v>1299</v>
      </c>
      <c r="BD202" s="208"/>
      <c r="BE202" s="208"/>
      <c r="BF202" s="208"/>
      <c r="BG202" s="208"/>
    </row>
    <row r="203" spans="1:59" x14ac:dyDescent="0.25">
      <c r="A203" s="208" t="s">
        <v>555</v>
      </c>
      <c r="B203" s="208" t="s">
        <v>1361</v>
      </c>
      <c r="C203" s="208" t="s">
        <v>1366</v>
      </c>
      <c r="D203" s="208" t="s">
        <v>556</v>
      </c>
      <c r="E203" s="208" t="s">
        <v>557</v>
      </c>
      <c r="F203" s="301">
        <v>42522</v>
      </c>
      <c r="G203" s="301">
        <v>42856</v>
      </c>
      <c r="H203" s="301" t="s">
        <v>1166</v>
      </c>
      <c r="I203" s="298" t="s">
        <v>1232</v>
      </c>
      <c r="J203" s="208">
        <v>6</v>
      </c>
      <c r="K203" s="308"/>
      <c r="L203" s="319">
        <v>515426</v>
      </c>
      <c r="M203" s="319">
        <v>171451</v>
      </c>
      <c r="N203" s="208"/>
      <c r="O203" s="208"/>
      <c r="P203" s="208"/>
      <c r="Q203" s="208"/>
      <c r="R203" s="208"/>
      <c r="S203" s="208"/>
      <c r="T203" s="208"/>
      <c r="U203" s="208"/>
      <c r="V203" s="208">
        <v>0</v>
      </c>
      <c r="W203" s="208"/>
      <c r="X203" s="208">
        <v>4</v>
      </c>
      <c r="Y203" s="208">
        <v>2</v>
      </c>
      <c r="Z203" s="208"/>
      <c r="AA203" s="208"/>
      <c r="AB203" s="208"/>
      <c r="AC203" s="208"/>
      <c r="AD203" s="208"/>
      <c r="AE203" s="208">
        <v>6</v>
      </c>
      <c r="AF203" s="208">
        <v>0</v>
      </c>
      <c r="AG203" s="208">
        <v>4</v>
      </c>
      <c r="AH203" s="208">
        <v>2</v>
      </c>
      <c r="AI203" s="208">
        <v>0</v>
      </c>
      <c r="AJ203" s="208">
        <v>0</v>
      </c>
      <c r="AK203" s="208">
        <v>0</v>
      </c>
      <c r="AL203" s="208">
        <v>0</v>
      </c>
      <c r="AM203" s="208">
        <v>0</v>
      </c>
      <c r="AN203" s="310">
        <v>6</v>
      </c>
      <c r="AO203" s="310"/>
      <c r="AP203" s="212">
        <v>6</v>
      </c>
      <c r="AQ203" s="302">
        <v>0</v>
      </c>
      <c r="AR203" s="303">
        <v>0</v>
      </c>
      <c r="AS203" s="302">
        <v>0</v>
      </c>
      <c r="AT203" s="302">
        <v>0</v>
      </c>
      <c r="AU203" s="302">
        <v>0</v>
      </c>
      <c r="AV203" s="304">
        <v>0</v>
      </c>
      <c r="AW203" s="311">
        <v>0</v>
      </c>
      <c r="AX203" s="306">
        <v>0</v>
      </c>
      <c r="AY203" s="214">
        <v>0</v>
      </c>
      <c r="AZ203" s="214">
        <v>0</v>
      </c>
      <c r="BA203" s="214">
        <v>0</v>
      </c>
      <c r="BB203" s="307">
        <v>0</v>
      </c>
      <c r="BC203" s="208" t="s">
        <v>1349</v>
      </c>
      <c r="BD203" s="208"/>
      <c r="BE203" s="208"/>
      <c r="BF203" s="208"/>
      <c r="BG203" s="208"/>
    </row>
    <row r="204" spans="1:59" x14ac:dyDescent="0.25">
      <c r="A204" s="208" t="s">
        <v>558</v>
      </c>
      <c r="B204" s="208" t="s">
        <v>1362</v>
      </c>
      <c r="C204" s="208"/>
      <c r="D204" s="208" t="s">
        <v>559</v>
      </c>
      <c r="E204" s="208" t="s">
        <v>560</v>
      </c>
      <c r="F204" s="301">
        <v>43160</v>
      </c>
      <c r="G204" s="309"/>
      <c r="H204" s="301" t="s">
        <v>1167</v>
      </c>
      <c r="I204" s="298" t="s">
        <v>1232</v>
      </c>
      <c r="J204" s="208"/>
      <c r="K204" s="308"/>
      <c r="L204" s="319">
        <v>522318</v>
      </c>
      <c r="M204" s="319">
        <v>176582</v>
      </c>
      <c r="N204" s="208"/>
      <c r="O204" s="208"/>
      <c r="P204" s="208"/>
      <c r="Q204" s="208">
        <v>1</v>
      </c>
      <c r="R204" s="208"/>
      <c r="S204" s="208"/>
      <c r="T204" s="208"/>
      <c r="U204" s="208"/>
      <c r="V204" s="208">
        <v>1</v>
      </c>
      <c r="W204" s="208"/>
      <c r="X204" s="208"/>
      <c r="Y204" s="208">
        <v>2</v>
      </c>
      <c r="Z204" s="208"/>
      <c r="AA204" s="208"/>
      <c r="AB204" s="208"/>
      <c r="AC204" s="208"/>
      <c r="AD204" s="208"/>
      <c r="AE204" s="208">
        <v>2</v>
      </c>
      <c r="AF204" s="208">
        <v>0</v>
      </c>
      <c r="AG204" s="208">
        <v>0</v>
      </c>
      <c r="AH204" s="208">
        <v>2</v>
      </c>
      <c r="AI204" s="208">
        <v>-1</v>
      </c>
      <c r="AJ204" s="208">
        <v>0</v>
      </c>
      <c r="AK204" s="208">
        <v>0</v>
      </c>
      <c r="AL204" s="208">
        <v>0</v>
      </c>
      <c r="AM204" s="208">
        <v>0</v>
      </c>
      <c r="AN204" s="310">
        <v>1</v>
      </c>
      <c r="AO204" s="310"/>
      <c r="AP204" s="214">
        <v>0</v>
      </c>
      <c r="AQ204" s="218">
        <v>0</v>
      </c>
      <c r="AR204" s="217">
        <v>0.33333333333333331</v>
      </c>
      <c r="AS204" s="215">
        <v>0.33333333333333331</v>
      </c>
      <c r="AT204" s="215">
        <v>0.33333333333333331</v>
      </c>
      <c r="AU204" s="218">
        <v>0</v>
      </c>
      <c r="AV204" s="307">
        <v>0</v>
      </c>
      <c r="AW204" s="311" t="s">
        <v>4</v>
      </c>
      <c r="AX204" s="306">
        <v>0</v>
      </c>
      <c r="AY204" s="214">
        <v>0</v>
      </c>
      <c r="AZ204" s="214">
        <v>0</v>
      </c>
      <c r="BA204" s="214">
        <v>0</v>
      </c>
      <c r="BB204" s="307">
        <v>0</v>
      </c>
      <c r="BC204" s="208" t="s">
        <v>1306</v>
      </c>
      <c r="BD204" s="208"/>
      <c r="BE204" s="208" t="s">
        <v>1513</v>
      </c>
      <c r="BF204" s="208"/>
      <c r="BG204" s="208"/>
    </row>
    <row r="205" spans="1:59" x14ac:dyDescent="0.25">
      <c r="A205" s="208" t="s">
        <v>561</v>
      </c>
      <c r="B205" s="208" t="s">
        <v>1365</v>
      </c>
      <c r="C205" s="208"/>
      <c r="D205" s="208" t="s">
        <v>562</v>
      </c>
      <c r="E205" s="208" t="s">
        <v>563</v>
      </c>
      <c r="F205" s="208"/>
      <c r="G205" s="309"/>
      <c r="H205" s="309" t="s">
        <v>1168</v>
      </c>
      <c r="I205" s="298" t="s">
        <v>1232</v>
      </c>
      <c r="J205" s="208"/>
      <c r="K205" s="308"/>
      <c r="L205" s="319">
        <v>515214</v>
      </c>
      <c r="M205" s="319">
        <v>171265</v>
      </c>
      <c r="N205" s="208"/>
      <c r="O205" s="208"/>
      <c r="P205" s="208"/>
      <c r="Q205" s="208"/>
      <c r="R205" s="208"/>
      <c r="S205" s="208"/>
      <c r="T205" s="208"/>
      <c r="U205" s="208"/>
      <c r="V205" s="208">
        <v>0</v>
      </c>
      <c r="W205" s="208"/>
      <c r="X205" s="208"/>
      <c r="Y205" s="208"/>
      <c r="Z205" s="208">
        <v>1</v>
      </c>
      <c r="AA205" s="208"/>
      <c r="AB205" s="208"/>
      <c r="AC205" s="208"/>
      <c r="AD205" s="208"/>
      <c r="AE205" s="208">
        <v>1</v>
      </c>
      <c r="AF205" s="208">
        <v>0</v>
      </c>
      <c r="AG205" s="208">
        <v>0</v>
      </c>
      <c r="AH205" s="208">
        <v>0</v>
      </c>
      <c r="AI205" s="208">
        <v>1</v>
      </c>
      <c r="AJ205" s="208">
        <v>0</v>
      </c>
      <c r="AK205" s="208">
        <v>0</v>
      </c>
      <c r="AL205" s="208">
        <v>0</v>
      </c>
      <c r="AM205" s="208">
        <v>0</v>
      </c>
      <c r="AN205" s="310">
        <v>1</v>
      </c>
      <c r="AO205" s="310"/>
      <c r="AP205" s="213">
        <v>0</v>
      </c>
      <c r="AQ205" s="302">
        <v>0</v>
      </c>
      <c r="AR205" s="217">
        <v>0.33333333333333331</v>
      </c>
      <c r="AS205" s="215">
        <v>0.33333333333333331</v>
      </c>
      <c r="AT205" s="215">
        <v>0.33333333333333331</v>
      </c>
      <c r="AU205" s="302">
        <v>0</v>
      </c>
      <c r="AV205" s="304">
        <v>0</v>
      </c>
      <c r="AW205" s="311" t="s">
        <v>4</v>
      </c>
      <c r="AX205" s="306">
        <v>0</v>
      </c>
      <c r="AY205" s="214">
        <v>0</v>
      </c>
      <c r="AZ205" s="214">
        <v>0</v>
      </c>
      <c r="BA205" s="214">
        <v>0</v>
      </c>
      <c r="BB205" s="307">
        <v>0</v>
      </c>
      <c r="BC205" s="208" t="s">
        <v>1349</v>
      </c>
      <c r="BD205" s="208"/>
      <c r="BE205" s="208"/>
      <c r="BF205" s="208"/>
      <c r="BG205" s="208"/>
    </row>
    <row r="206" spans="1:59" x14ac:dyDescent="0.25">
      <c r="A206" s="208" t="s">
        <v>564</v>
      </c>
      <c r="B206" s="208" t="s">
        <v>1365</v>
      </c>
      <c r="C206" s="208"/>
      <c r="D206" s="208" t="s">
        <v>565</v>
      </c>
      <c r="E206" s="208" t="s">
        <v>566</v>
      </c>
      <c r="F206" s="301">
        <v>42877</v>
      </c>
      <c r="G206" s="309"/>
      <c r="H206" s="301" t="s">
        <v>1167</v>
      </c>
      <c r="I206" s="298" t="s">
        <v>1232</v>
      </c>
      <c r="J206" s="208"/>
      <c r="K206" s="308"/>
      <c r="L206" s="319">
        <v>518127</v>
      </c>
      <c r="M206" s="319">
        <v>171610</v>
      </c>
      <c r="N206" s="208"/>
      <c r="O206" s="208"/>
      <c r="P206" s="208"/>
      <c r="Q206" s="208"/>
      <c r="R206" s="208">
        <v>1</v>
      </c>
      <c r="S206" s="208"/>
      <c r="T206" s="208"/>
      <c r="U206" s="208"/>
      <c r="V206" s="208">
        <v>1</v>
      </c>
      <c r="W206" s="208"/>
      <c r="X206" s="208"/>
      <c r="Y206" s="208"/>
      <c r="Z206" s="208"/>
      <c r="AA206" s="208">
        <v>1</v>
      </c>
      <c r="AB206" s="208"/>
      <c r="AC206" s="208"/>
      <c r="AD206" s="208"/>
      <c r="AE206" s="208">
        <v>1</v>
      </c>
      <c r="AF206" s="208">
        <v>0</v>
      </c>
      <c r="AG206" s="208">
        <v>0</v>
      </c>
      <c r="AH206" s="208">
        <v>0</v>
      </c>
      <c r="AI206" s="208">
        <v>0</v>
      </c>
      <c r="AJ206" s="208">
        <v>0</v>
      </c>
      <c r="AK206" s="208">
        <v>0</v>
      </c>
      <c r="AL206" s="208">
        <v>0</v>
      </c>
      <c r="AM206" s="208">
        <v>0</v>
      </c>
      <c r="AN206" s="310">
        <v>0</v>
      </c>
      <c r="AO206" s="310"/>
      <c r="AP206" s="214">
        <v>0</v>
      </c>
      <c r="AQ206" s="215">
        <v>0</v>
      </c>
      <c r="AR206" s="306">
        <v>0</v>
      </c>
      <c r="AS206" s="218">
        <v>0</v>
      </c>
      <c r="AT206" s="218">
        <v>0</v>
      </c>
      <c r="AU206" s="218">
        <v>0</v>
      </c>
      <c r="AV206" s="307">
        <v>0</v>
      </c>
      <c r="AW206" s="311">
        <v>0</v>
      </c>
      <c r="AX206" s="306">
        <v>0</v>
      </c>
      <c r="AY206" s="214">
        <v>0</v>
      </c>
      <c r="AZ206" s="214">
        <v>0</v>
      </c>
      <c r="BA206" s="214">
        <v>0</v>
      </c>
      <c r="BB206" s="307">
        <v>0</v>
      </c>
      <c r="BC206" s="208" t="s">
        <v>1508</v>
      </c>
      <c r="BD206" s="208"/>
      <c r="BE206" s="208"/>
      <c r="BF206" s="208"/>
      <c r="BG206" s="208"/>
    </row>
    <row r="207" spans="1:59" x14ac:dyDescent="0.25">
      <c r="A207" s="208" t="s">
        <v>567</v>
      </c>
      <c r="B207" s="208" t="s">
        <v>1361</v>
      </c>
      <c r="C207" s="208" t="s">
        <v>1366</v>
      </c>
      <c r="D207" s="208" t="s">
        <v>568</v>
      </c>
      <c r="E207" s="208" t="s">
        <v>569</v>
      </c>
      <c r="F207" s="301">
        <v>42826</v>
      </c>
      <c r="G207" s="309">
        <v>43132</v>
      </c>
      <c r="H207" s="301" t="s">
        <v>1166</v>
      </c>
      <c r="I207" s="298" t="s">
        <v>1232</v>
      </c>
      <c r="J207" s="208">
        <v>1</v>
      </c>
      <c r="K207" s="308"/>
      <c r="L207" s="319">
        <v>521315</v>
      </c>
      <c r="M207" s="319">
        <v>175935</v>
      </c>
      <c r="N207" s="208"/>
      <c r="O207" s="208"/>
      <c r="P207" s="208"/>
      <c r="Q207" s="208"/>
      <c r="R207" s="208"/>
      <c r="S207" s="208"/>
      <c r="T207" s="208"/>
      <c r="U207" s="208"/>
      <c r="V207" s="208">
        <v>0</v>
      </c>
      <c r="W207" s="208"/>
      <c r="X207" s="208"/>
      <c r="Y207" s="208">
        <v>1</v>
      </c>
      <c r="Z207" s="208"/>
      <c r="AA207" s="208"/>
      <c r="AB207" s="208"/>
      <c r="AC207" s="208"/>
      <c r="AD207" s="208"/>
      <c r="AE207" s="208">
        <v>1</v>
      </c>
      <c r="AF207" s="208">
        <v>0</v>
      </c>
      <c r="AG207" s="208">
        <v>0</v>
      </c>
      <c r="AH207" s="208">
        <v>1</v>
      </c>
      <c r="AI207" s="208">
        <v>0</v>
      </c>
      <c r="AJ207" s="208">
        <v>0</v>
      </c>
      <c r="AK207" s="208">
        <v>0</v>
      </c>
      <c r="AL207" s="208">
        <v>0</v>
      </c>
      <c r="AM207" s="208">
        <v>0</v>
      </c>
      <c r="AN207" s="310">
        <v>1</v>
      </c>
      <c r="AO207" s="310"/>
      <c r="AP207" s="212">
        <v>1</v>
      </c>
      <c r="AQ207" s="302">
        <v>0</v>
      </c>
      <c r="AR207" s="303">
        <v>0</v>
      </c>
      <c r="AS207" s="302">
        <v>0</v>
      </c>
      <c r="AT207" s="302">
        <v>0</v>
      </c>
      <c r="AU207" s="302">
        <v>0</v>
      </c>
      <c r="AV207" s="304">
        <v>0</v>
      </c>
      <c r="AW207" s="311">
        <v>0</v>
      </c>
      <c r="AX207" s="306">
        <v>0</v>
      </c>
      <c r="AY207" s="214">
        <v>0</v>
      </c>
      <c r="AZ207" s="214">
        <v>0</v>
      </c>
      <c r="BA207" s="214">
        <v>0</v>
      </c>
      <c r="BB207" s="307">
        <v>0</v>
      </c>
      <c r="BC207" s="208" t="s">
        <v>1351</v>
      </c>
      <c r="BD207" s="208"/>
      <c r="BE207" s="208"/>
      <c r="BF207" s="208"/>
      <c r="BG207" s="208"/>
    </row>
    <row r="208" spans="1:59" x14ac:dyDescent="0.25">
      <c r="A208" s="208" t="s">
        <v>570</v>
      </c>
      <c r="B208" s="208" t="s">
        <v>1365</v>
      </c>
      <c r="C208" s="208"/>
      <c r="D208" s="208" t="s">
        <v>571</v>
      </c>
      <c r="E208" s="208" t="s">
        <v>572</v>
      </c>
      <c r="F208" s="301">
        <v>43040</v>
      </c>
      <c r="G208" s="309"/>
      <c r="H208" s="301" t="s">
        <v>1167</v>
      </c>
      <c r="I208" s="298" t="s">
        <v>1432</v>
      </c>
      <c r="J208" s="208"/>
      <c r="K208" s="308"/>
      <c r="L208" s="319">
        <v>517536</v>
      </c>
      <c r="M208" s="319">
        <v>170257</v>
      </c>
      <c r="N208" s="208"/>
      <c r="O208" s="208"/>
      <c r="P208" s="208"/>
      <c r="Q208" s="208"/>
      <c r="R208" s="208"/>
      <c r="S208" s="208"/>
      <c r="T208" s="208"/>
      <c r="U208" s="208"/>
      <c r="V208" s="208">
        <v>0</v>
      </c>
      <c r="W208" s="208"/>
      <c r="X208" s="208">
        <v>2</v>
      </c>
      <c r="Y208" s="208">
        <v>8</v>
      </c>
      <c r="Z208" s="208">
        <v>5</v>
      </c>
      <c r="AA208" s="208"/>
      <c r="AB208" s="208"/>
      <c r="AC208" s="208"/>
      <c r="AD208" s="208"/>
      <c r="AE208" s="208">
        <v>15</v>
      </c>
      <c r="AF208" s="208">
        <v>0</v>
      </c>
      <c r="AG208" s="208">
        <v>2</v>
      </c>
      <c r="AH208" s="208">
        <v>8</v>
      </c>
      <c r="AI208" s="208">
        <v>5</v>
      </c>
      <c r="AJ208" s="208">
        <v>0</v>
      </c>
      <c r="AK208" s="208">
        <v>0</v>
      </c>
      <c r="AL208" s="208">
        <v>0</v>
      </c>
      <c r="AM208" s="208">
        <v>0</v>
      </c>
      <c r="AN208" s="310">
        <v>15</v>
      </c>
      <c r="AO208" s="310"/>
      <c r="AP208" s="214">
        <v>0</v>
      </c>
      <c r="AQ208" s="215">
        <v>7.5</v>
      </c>
      <c r="AR208" s="217">
        <v>7.5</v>
      </c>
      <c r="AS208" s="218">
        <v>0</v>
      </c>
      <c r="AT208" s="218">
        <v>0</v>
      </c>
      <c r="AU208" s="218">
        <v>0</v>
      </c>
      <c r="AV208" s="307">
        <v>0</v>
      </c>
      <c r="AW208" s="311" t="s">
        <v>4</v>
      </c>
      <c r="AX208" s="306">
        <v>0</v>
      </c>
      <c r="AY208" s="214">
        <v>0</v>
      </c>
      <c r="AZ208" s="214">
        <v>0</v>
      </c>
      <c r="BA208" s="214">
        <v>0</v>
      </c>
      <c r="BB208" s="307">
        <v>0</v>
      </c>
      <c r="BC208" s="208" t="s">
        <v>1311</v>
      </c>
      <c r="BD208" s="208"/>
      <c r="BE208" s="208"/>
      <c r="BF208" s="208"/>
      <c r="BG208" s="208"/>
    </row>
    <row r="209" spans="1:59" x14ac:dyDescent="0.25">
      <c r="A209" s="208" t="s">
        <v>573</v>
      </c>
      <c r="B209" s="208" t="s">
        <v>1365</v>
      </c>
      <c r="C209" s="208"/>
      <c r="D209" s="208" t="s">
        <v>574</v>
      </c>
      <c r="E209" s="208" t="s">
        <v>575</v>
      </c>
      <c r="F209" s="208"/>
      <c r="G209" s="309"/>
      <c r="H209" s="309" t="s">
        <v>1168</v>
      </c>
      <c r="I209" s="298" t="s">
        <v>1232</v>
      </c>
      <c r="J209" s="208"/>
      <c r="K209" s="308"/>
      <c r="L209" s="319">
        <v>518559</v>
      </c>
      <c r="M209" s="319">
        <v>174698</v>
      </c>
      <c r="N209" s="208"/>
      <c r="O209" s="208">
        <v>1</v>
      </c>
      <c r="P209" s="208"/>
      <c r="Q209" s="208"/>
      <c r="R209" s="208"/>
      <c r="S209" s="208"/>
      <c r="T209" s="208"/>
      <c r="U209" s="208"/>
      <c r="V209" s="208">
        <v>1</v>
      </c>
      <c r="W209" s="208"/>
      <c r="X209" s="208"/>
      <c r="Y209" s="208">
        <v>2</v>
      </c>
      <c r="Z209" s="208">
        <v>5</v>
      </c>
      <c r="AA209" s="208">
        <v>2</v>
      </c>
      <c r="AB209" s="208"/>
      <c r="AC209" s="208"/>
      <c r="AD209" s="208"/>
      <c r="AE209" s="208">
        <v>9</v>
      </c>
      <c r="AF209" s="208">
        <v>0</v>
      </c>
      <c r="AG209" s="208">
        <v>-1</v>
      </c>
      <c r="AH209" s="208">
        <v>2</v>
      </c>
      <c r="AI209" s="208">
        <v>5</v>
      </c>
      <c r="AJ209" s="208">
        <v>2</v>
      </c>
      <c r="AK209" s="208">
        <v>0</v>
      </c>
      <c r="AL209" s="208">
        <v>0</v>
      </c>
      <c r="AM209" s="208">
        <v>0</v>
      </c>
      <c r="AN209" s="310">
        <v>8</v>
      </c>
      <c r="AO209" s="310"/>
      <c r="AP209" s="213">
        <v>0</v>
      </c>
      <c r="AQ209" s="302">
        <v>0</v>
      </c>
      <c r="AR209" s="217">
        <v>2.6666666666666665</v>
      </c>
      <c r="AS209" s="215">
        <v>2.6666666666666665</v>
      </c>
      <c r="AT209" s="215">
        <v>2.6666666666666665</v>
      </c>
      <c r="AU209" s="302">
        <v>0</v>
      </c>
      <c r="AV209" s="304">
        <v>0</v>
      </c>
      <c r="AW209" s="311" t="s">
        <v>4</v>
      </c>
      <c r="AX209" s="306">
        <v>0</v>
      </c>
      <c r="AY209" s="214">
        <v>0</v>
      </c>
      <c r="AZ209" s="214">
        <v>0</v>
      </c>
      <c r="BA209" s="214">
        <v>0</v>
      </c>
      <c r="BB209" s="307">
        <v>0</v>
      </c>
      <c r="BC209" s="208" t="s">
        <v>1316</v>
      </c>
      <c r="BD209" s="208"/>
      <c r="BE209" s="208"/>
      <c r="BF209" s="208"/>
      <c r="BG209" s="208"/>
    </row>
    <row r="210" spans="1:59" x14ac:dyDescent="0.25">
      <c r="A210" s="208" t="s">
        <v>1526</v>
      </c>
      <c r="B210" s="208" t="s">
        <v>1361</v>
      </c>
      <c r="C210" s="208"/>
      <c r="D210" s="208" t="s">
        <v>27</v>
      </c>
      <c r="E210" s="208" t="s">
        <v>1534</v>
      </c>
      <c r="F210" s="208"/>
      <c r="G210" s="301">
        <v>43032</v>
      </c>
      <c r="H210" s="301" t="s">
        <v>1166</v>
      </c>
      <c r="I210" s="298" t="s">
        <v>1232</v>
      </c>
      <c r="J210" s="208"/>
      <c r="K210" s="308"/>
      <c r="L210" s="319">
        <v>515683</v>
      </c>
      <c r="M210" s="319">
        <v>173145</v>
      </c>
      <c r="N210" s="208"/>
      <c r="O210" s="208"/>
      <c r="P210" s="208"/>
      <c r="Q210" s="208"/>
      <c r="R210" s="208"/>
      <c r="S210" s="208"/>
      <c r="T210" s="208"/>
      <c r="U210" s="208"/>
      <c r="V210" s="208">
        <v>0</v>
      </c>
      <c r="W210" s="208">
        <v>1</v>
      </c>
      <c r="X210" s="208"/>
      <c r="Y210" s="208"/>
      <c r="Z210" s="208"/>
      <c r="AA210" s="208"/>
      <c r="AB210" s="208"/>
      <c r="AC210" s="208"/>
      <c r="AD210" s="208"/>
      <c r="AE210" s="208">
        <v>1</v>
      </c>
      <c r="AF210" s="208">
        <v>1</v>
      </c>
      <c r="AG210" s="208">
        <v>0</v>
      </c>
      <c r="AH210" s="208">
        <v>0</v>
      </c>
      <c r="AI210" s="208">
        <v>0</v>
      </c>
      <c r="AJ210" s="208">
        <v>0</v>
      </c>
      <c r="AK210" s="208">
        <v>0</v>
      </c>
      <c r="AL210" s="208">
        <v>0</v>
      </c>
      <c r="AM210" s="208">
        <v>0</v>
      </c>
      <c r="AN210" s="310">
        <v>1</v>
      </c>
      <c r="AO210" s="310"/>
      <c r="AP210" s="212">
        <v>1</v>
      </c>
      <c r="AQ210" s="218">
        <v>0</v>
      </c>
      <c r="AR210" s="306">
        <v>0</v>
      </c>
      <c r="AS210" s="218">
        <v>0</v>
      </c>
      <c r="AT210" s="218">
        <v>0</v>
      </c>
      <c r="AU210" s="218">
        <v>0</v>
      </c>
      <c r="AV210" s="307">
        <v>0</v>
      </c>
      <c r="AW210" s="311">
        <v>0</v>
      </c>
      <c r="AX210" s="306">
        <v>0</v>
      </c>
      <c r="AY210" s="214">
        <v>0</v>
      </c>
      <c r="AZ210" s="214">
        <v>0</v>
      </c>
      <c r="BA210" s="214">
        <v>0</v>
      </c>
      <c r="BB210" s="307">
        <v>0</v>
      </c>
      <c r="BC210" s="208" t="s">
        <v>1317</v>
      </c>
      <c r="BD210" s="208"/>
      <c r="BE210" s="208"/>
      <c r="BF210" s="208"/>
      <c r="BG210" s="208"/>
    </row>
    <row r="211" spans="1:59" x14ac:dyDescent="0.25">
      <c r="A211" s="208" t="s">
        <v>576</v>
      </c>
      <c r="B211" s="208" t="s">
        <v>1365</v>
      </c>
      <c r="C211" s="208"/>
      <c r="D211" s="208" t="s">
        <v>577</v>
      </c>
      <c r="E211" s="208" t="s">
        <v>578</v>
      </c>
      <c r="F211" s="208"/>
      <c r="G211" s="309"/>
      <c r="H211" s="309" t="s">
        <v>1168</v>
      </c>
      <c r="I211" s="298" t="s">
        <v>1232</v>
      </c>
      <c r="J211" s="208"/>
      <c r="K211" s="308"/>
      <c r="L211" s="319">
        <v>514775</v>
      </c>
      <c r="M211" s="319">
        <v>172397</v>
      </c>
      <c r="N211" s="208"/>
      <c r="O211" s="208"/>
      <c r="P211" s="208"/>
      <c r="Q211" s="208">
        <v>1</v>
      </c>
      <c r="R211" s="208"/>
      <c r="S211" s="208"/>
      <c r="T211" s="208"/>
      <c r="U211" s="208"/>
      <c r="V211" s="208">
        <v>1</v>
      </c>
      <c r="W211" s="208"/>
      <c r="X211" s="208"/>
      <c r="Y211" s="208">
        <v>2</v>
      </c>
      <c r="Z211" s="208"/>
      <c r="AA211" s="208"/>
      <c r="AB211" s="208"/>
      <c r="AC211" s="208"/>
      <c r="AD211" s="208"/>
      <c r="AE211" s="208">
        <v>2</v>
      </c>
      <c r="AF211" s="208">
        <v>0</v>
      </c>
      <c r="AG211" s="208">
        <v>0</v>
      </c>
      <c r="AH211" s="208">
        <v>2</v>
      </c>
      <c r="AI211" s="208">
        <v>-1</v>
      </c>
      <c r="AJ211" s="208">
        <v>0</v>
      </c>
      <c r="AK211" s="208">
        <v>0</v>
      </c>
      <c r="AL211" s="208">
        <v>0</v>
      </c>
      <c r="AM211" s="208">
        <v>0</v>
      </c>
      <c r="AN211" s="310">
        <v>1</v>
      </c>
      <c r="AO211" s="310"/>
      <c r="AP211" s="213">
        <v>0</v>
      </c>
      <c r="AQ211" s="302">
        <v>0</v>
      </c>
      <c r="AR211" s="217">
        <v>0.33333333333333331</v>
      </c>
      <c r="AS211" s="215">
        <v>0.33333333333333331</v>
      </c>
      <c r="AT211" s="215">
        <v>0.33333333333333331</v>
      </c>
      <c r="AU211" s="302">
        <v>0</v>
      </c>
      <c r="AV211" s="304">
        <v>0</v>
      </c>
      <c r="AW211" s="311" t="s">
        <v>4</v>
      </c>
      <c r="AX211" s="306">
        <v>0</v>
      </c>
      <c r="AY211" s="214">
        <v>0</v>
      </c>
      <c r="AZ211" s="214">
        <v>0</v>
      </c>
      <c r="BA211" s="214">
        <v>0</v>
      </c>
      <c r="BB211" s="307">
        <v>0</v>
      </c>
      <c r="BC211" s="208" t="s">
        <v>1320</v>
      </c>
      <c r="BD211" s="208"/>
      <c r="BE211" s="208"/>
      <c r="BF211" s="208"/>
      <c r="BG211" s="208"/>
    </row>
    <row r="212" spans="1:59" x14ac:dyDescent="0.25">
      <c r="A212" s="208" t="s">
        <v>579</v>
      </c>
      <c r="B212" s="208" t="s">
        <v>1365</v>
      </c>
      <c r="C212" s="208"/>
      <c r="D212" s="208" t="s">
        <v>580</v>
      </c>
      <c r="E212" s="208" t="s">
        <v>581</v>
      </c>
      <c r="F212" s="301"/>
      <c r="G212" s="309"/>
      <c r="H212" s="309" t="s">
        <v>1168</v>
      </c>
      <c r="I212" s="298" t="s">
        <v>1232</v>
      </c>
      <c r="J212" s="208"/>
      <c r="K212" s="308"/>
      <c r="L212" s="319">
        <v>513492</v>
      </c>
      <c r="M212" s="319">
        <v>170250</v>
      </c>
      <c r="N212" s="208"/>
      <c r="O212" s="208"/>
      <c r="P212" s="208"/>
      <c r="Q212" s="208">
        <v>1</v>
      </c>
      <c r="R212" s="208"/>
      <c r="S212" s="208"/>
      <c r="T212" s="208"/>
      <c r="U212" s="208"/>
      <c r="V212" s="208">
        <v>1</v>
      </c>
      <c r="W212" s="208"/>
      <c r="X212" s="208"/>
      <c r="Y212" s="208"/>
      <c r="Z212" s="208">
        <v>1</v>
      </c>
      <c r="AA212" s="208"/>
      <c r="AB212" s="208"/>
      <c r="AC212" s="208"/>
      <c r="AD212" s="208"/>
      <c r="AE212" s="208">
        <v>1</v>
      </c>
      <c r="AF212" s="208">
        <v>0</v>
      </c>
      <c r="AG212" s="208">
        <v>0</v>
      </c>
      <c r="AH212" s="208">
        <v>0</v>
      </c>
      <c r="AI212" s="208">
        <v>0</v>
      </c>
      <c r="AJ212" s="208">
        <v>0</v>
      </c>
      <c r="AK212" s="208">
        <v>0</v>
      </c>
      <c r="AL212" s="208">
        <v>0</v>
      </c>
      <c r="AM212" s="208">
        <v>0</v>
      </c>
      <c r="AN212" s="310">
        <v>0</v>
      </c>
      <c r="AO212" s="310"/>
      <c r="AP212" s="213">
        <v>0</v>
      </c>
      <c r="AQ212" s="302">
        <v>0</v>
      </c>
      <c r="AR212" s="217">
        <v>0</v>
      </c>
      <c r="AS212" s="302">
        <v>0</v>
      </c>
      <c r="AT212" s="302">
        <v>0</v>
      </c>
      <c r="AU212" s="302">
        <v>0</v>
      </c>
      <c r="AV212" s="304">
        <v>0</v>
      </c>
      <c r="AW212" s="311">
        <v>0</v>
      </c>
      <c r="AX212" s="306">
        <v>0</v>
      </c>
      <c r="AY212" s="214">
        <v>0</v>
      </c>
      <c r="AZ212" s="214">
        <v>0</v>
      </c>
      <c r="BA212" s="214">
        <v>0</v>
      </c>
      <c r="BB212" s="307">
        <v>0</v>
      </c>
      <c r="BC212" s="208" t="s">
        <v>1310</v>
      </c>
      <c r="BD212" s="208"/>
      <c r="BE212" s="208"/>
      <c r="BF212" s="208"/>
      <c r="BG212" s="208"/>
    </row>
    <row r="213" spans="1:59" x14ac:dyDescent="0.25">
      <c r="A213" s="208" t="s">
        <v>582</v>
      </c>
      <c r="B213" s="208" t="s">
        <v>1365</v>
      </c>
      <c r="C213" s="208"/>
      <c r="D213" s="208" t="s">
        <v>583</v>
      </c>
      <c r="E213" s="208" t="s">
        <v>584</v>
      </c>
      <c r="F213" s="301"/>
      <c r="G213" s="309"/>
      <c r="H213" s="309" t="s">
        <v>1168</v>
      </c>
      <c r="I213" s="298" t="s">
        <v>1232</v>
      </c>
      <c r="J213" s="208"/>
      <c r="K213" s="308"/>
      <c r="L213" s="319">
        <v>519012</v>
      </c>
      <c r="M213" s="319">
        <v>175761</v>
      </c>
      <c r="N213" s="208"/>
      <c r="O213" s="208"/>
      <c r="P213" s="208"/>
      <c r="Q213" s="208"/>
      <c r="R213" s="208"/>
      <c r="S213" s="208"/>
      <c r="T213" s="208"/>
      <c r="U213" s="208"/>
      <c r="V213" s="208">
        <v>0</v>
      </c>
      <c r="W213" s="208"/>
      <c r="X213" s="208">
        <v>9</v>
      </c>
      <c r="Y213" s="208">
        <v>7</v>
      </c>
      <c r="Z213" s="208">
        <v>4</v>
      </c>
      <c r="AA213" s="208"/>
      <c r="AB213" s="208"/>
      <c r="AC213" s="208"/>
      <c r="AD213" s="208"/>
      <c r="AE213" s="208">
        <v>20</v>
      </c>
      <c r="AF213" s="208">
        <v>0</v>
      </c>
      <c r="AG213" s="208">
        <v>9</v>
      </c>
      <c r="AH213" s="208">
        <v>7</v>
      </c>
      <c r="AI213" s="208">
        <v>4</v>
      </c>
      <c r="AJ213" s="208">
        <v>0</v>
      </c>
      <c r="AK213" s="208">
        <v>0</v>
      </c>
      <c r="AL213" s="208">
        <v>0</v>
      </c>
      <c r="AM213" s="208">
        <v>0</v>
      </c>
      <c r="AN213" s="310">
        <v>20</v>
      </c>
      <c r="AO213" s="310"/>
      <c r="AP213" s="213">
        <v>0</v>
      </c>
      <c r="AQ213" s="302">
        <v>0</v>
      </c>
      <c r="AR213" s="217">
        <v>6.666666666666667</v>
      </c>
      <c r="AS213" s="215">
        <v>6.666666666666667</v>
      </c>
      <c r="AT213" s="215">
        <v>6.666666666666667</v>
      </c>
      <c r="AU213" s="302">
        <v>0</v>
      </c>
      <c r="AV213" s="304">
        <v>0</v>
      </c>
      <c r="AW213" s="311" t="s">
        <v>4</v>
      </c>
      <c r="AX213" s="306">
        <v>0</v>
      </c>
      <c r="AY213" s="214">
        <v>0</v>
      </c>
      <c r="AZ213" s="214">
        <v>0</v>
      </c>
      <c r="BA213" s="214">
        <v>0</v>
      </c>
      <c r="BB213" s="307">
        <v>0</v>
      </c>
      <c r="BC213" s="208" t="s">
        <v>1313</v>
      </c>
      <c r="BD213" s="208"/>
      <c r="BE213" s="208"/>
      <c r="BF213" s="208"/>
      <c r="BG213" s="208"/>
    </row>
    <row r="214" spans="1:59" x14ac:dyDescent="0.25">
      <c r="A214" s="208" t="s">
        <v>585</v>
      </c>
      <c r="B214" s="208" t="s">
        <v>1362</v>
      </c>
      <c r="C214" s="208"/>
      <c r="D214" s="208" t="s">
        <v>586</v>
      </c>
      <c r="E214" s="208" t="s">
        <v>587</v>
      </c>
      <c r="F214" s="208"/>
      <c r="G214" s="309"/>
      <c r="H214" s="309" t="s">
        <v>1168</v>
      </c>
      <c r="I214" s="298" t="s">
        <v>1232</v>
      </c>
      <c r="J214" s="208"/>
      <c r="K214" s="308"/>
      <c r="L214" s="319">
        <v>519787</v>
      </c>
      <c r="M214" s="319">
        <v>175797</v>
      </c>
      <c r="N214" s="208"/>
      <c r="O214" s="208">
        <v>2</v>
      </c>
      <c r="P214" s="208"/>
      <c r="Q214" s="208"/>
      <c r="R214" s="208"/>
      <c r="S214" s="208"/>
      <c r="T214" s="208"/>
      <c r="U214" s="208"/>
      <c r="V214" s="208">
        <v>2</v>
      </c>
      <c r="W214" s="208"/>
      <c r="X214" s="208"/>
      <c r="Y214" s="208"/>
      <c r="Z214" s="208"/>
      <c r="AA214" s="208">
        <v>1</v>
      </c>
      <c r="AB214" s="208"/>
      <c r="AC214" s="208"/>
      <c r="AD214" s="208"/>
      <c r="AE214" s="208">
        <v>1</v>
      </c>
      <c r="AF214" s="208">
        <v>0</v>
      </c>
      <c r="AG214" s="208">
        <v>-2</v>
      </c>
      <c r="AH214" s="208">
        <v>0</v>
      </c>
      <c r="AI214" s="208">
        <v>0</v>
      </c>
      <c r="AJ214" s="208">
        <v>1</v>
      </c>
      <c r="AK214" s="208">
        <v>0</v>
      </c>
      <c r="AL214" s="208">
        <v>0</v>
      </c>
      <c r="AM214" s="208">
        <v>0</v>
      </c>
      <c r="AN214" s="310">
        <v>-1</v>
      </c>
      <c r="AO214" s="310"/>
      <c r="AP214" s="213">
        <v>0</v>
      </c>
      <c r="AQ214" s="302">
        <v>0</v>
      </c>
      <c r="AR214" s="217">
        <v>-0.33333333333333331</v>
      </c>
      <c r="AS214" s="215">
        <v>-0.33333333333333331</v>
      </c>
      <c r="AT214" s="215">
        <v>-0.33333333333333331</v>
      </c>
      <c r="AU214" s="302">
        <v>0</v>
      </c>
      <c r="AV214" s="304">
        <v>0</v>
      </c>
      <c r="AW214" s="311" t="s">
        <v>4</v>
      </c>
      <c r="AX214" s="306">
        <v>0</v>
      </c>
      <c r="AY214" s="214">
        <v>0</v>
      </c>
      <c r="AZ214" s="214">
        <v>0</v>
      </c>
      <c r="BA214" s="214">
        <v>0</v>
      </c>
      <c r="BB214" s="307">
        <v>0</v>
      </c>
      <c r="BC214" s="208" t="s">
        <v>1315</v>
      </c>
      <c r="BD214" s="208"/>
      <c r="BE214" s="208"/>
      <c r="BF214" s="208"/>
      <c r="BG214" s="208"/>
    </row>
    <row r="215" spans="1:59" x14ac:dyDescent="0.25">
      <c r="A215" s="208" t="s">
        <v>588</v>
      </c>
      <c r="B215" s="208" t="s">
        <v>1361</v>
      </c>
      <c r="C215" s="208"/>
      <c r="D215" s="208" t="s">
        <v>589</v>
      </c>
      <c r="E215" s="208" t="s">
        <v>590</v>
      </c>
      <c r="F215" s="208"/>
      <c r="G215" s="309">
        <v>42870</v>
      </c>
      <c r="H215" s="301" t="s">
        <v>1166</v>
      </c>
      <c r="I215" s="298" t="s">
        <v>1232</v>
      </c>
      <c r="J215" s="208"/>
      <c r="K215" s="308"/>
      <c r="L215" s="319">
        <v>514242</v>
      </c>
      <c r="M215" s="319">
        <v>170894</v>
      </c>
      <c r="N215" s="208"/>
      <c r="O215" s="208"/>
      <c r="P215" s="208"/>
      <c r="Q215" s="208"/>
      <c r="R215" s="208"/>
      <c r="S215" s="208"/>
      <c r="T215" s="208"/>
      <c r="U215" s="208"/>
      <c r="V215" s="208">
        <v>0</v>
      </c>
      <c r="W215" s="208"/>
      <c r="X215" s="208"/>
      <c r="Y215" s="208"/>
      <c r="Z215" s="208"/>
      <c r="AA215" s="208">
        <v>1</v>
      </c>
      <c r="AB215" s="208"/>
      <c r="AC215" s="208"/>
      <c r="AD215" s="208"/>
      <c r="AE215" s="208">
        <v>1</v>
      </c>
      <c r="AF215" s="208">
        <v>0</v>
      </c>
      <c r="AG215" s="208">
        <v>0</v>
      </c>
      <c r="AH215" s="208">
        <v>0</v>
      </c>
      <c r="AI215" s="208">
        <v>0</v>
      </c>
      <c r="AJ215" s="208">
        <v>1</v>
      </c>
      <c r="AK215" s="208">
        <v>0</v>
      </c>
      <c r="AL215" s="208">
        <v>0</v>
      </c>
      <c r="AM215" s="208">
        <v>0</v>
      </c>
      <c r="AN215" s="310">
        <v>1</v>
      </c>
      <c r="AO215" s="310"/>
      <c r="AP215" s="212">
        <v>1</v>
      </c>
      <c r="AQ215" s="302">
        <v>0</v>
      </c>
      <c r="AR215" s="303">
        <v>0</v>
      </c>
      <c r="AS215" s="302">
        <v>0</v>
      </c>
      <c r="AT215" s="302">
        <v>0</v>
      </c>
      <c r="AU215" s="302">
        <v>0</v>
      </c>
      <c r="AV215" s="304">
        <v>0</v>
      </c>
      <c r="AW215" s="311">
        <v>0</v>
      </c>
      <c r="AX215" s="306">
        <v>0</v>
      </c>
      <c r="AY215" s="214">
        <v>0</v>
      </c>
      <c r="AZ215" s="214">
        <v>0</v>
      </c>
      <c r="BA215" s="214">
        <v>0</v>
      </c>
      <c r="BB215" s="307">
        <v>0</v>
      </c>
      <c r="BC215" s="208" t="s">
        <v>1349</v>
      </c>
      <c r="BD215" s="208"/>
      <c r="BE215" s="208" t="s">
        <v>1380</v>
      </c>
      <c r="BF215" s="208"/>
      <c r="BG215" s="208"/>
    </row>
    <row r="216" spans="1:59" x14ac:dyDescent="0.25">
      <c r="A216" s="208" t="s">
        <v>591</v>
      </c>
      <c r="B216" s="208" t="s">
        <v>1361</v>
      </c>
      <c r="C216" s="208"/>
      <c r="D216" s="208" t="s">
        <v>592</v>
      </c>
      <c r="E216" s="208" t="s">
        <v>593</v>
      </c>
      <c r="F216" s="301">
        <v>42870</v>
      </c>
      <c r="G216" s="309">
        <v>42982</v>
      </c>
      <c r="H216" s="301" t="s">
        <v>1166</v>
      </c>
      <c r="I216" s="298" t="s">
        <v>1232</v>
      </c>
      <c r="J216" s="208"/>
      <c r="K216" s="308"/>
      <c r="L216" s="319">
        <v>515279</v>
      </c>
      <c r="M216" s="319">
        <v>173095</v>
      </c>
      <c r="N216" s="208"/>
      <c r="O216" s="208"/>
      <c r="P216" s="208"/>
      <c r="Q216" s="208"/>
      <c r="R216" s="208"/>
      <c r="S216" s="208"/>
      <c r="T216" s="208"/>
      <c r="U216" s="208"/>
      <c r="V216" s="208">
        <v>0</v>
      </c>
      <c r="W216" s="208"/>
      <c r="X216" s="208"/>
      <c r="Y216" s="208"/>
      <c r="Z216" s="208">
        <v>1</v>
      </c>
      <c r="AA216" s="208"/>
      <c r="AB216" s="208"/>
      <c r="AC216" s="208"/>
      <c r="AD216" s="208"/>
      <c r="AE216" s="208">
        <v>1</v>
      </c>
      <c r="AF216" s="208">
        <v>0</v>
      </c>
      <c r="AG216" s="208">
        <v>0</v>
      </c>
      <c r="AH216" s="208">
        <v>0</v>
      </c>
      <c r="AI216" s="208">
        <v>1</v>
      </c>
      <c r="AJ216" s="208">
        <v>0</v>
      </c>
      <c r="AK216" s="208">
        <v>0</v>
      </c>
      <c r="AL216" s="208">
        <v>0</v>
      </c>
      <c r="AM216" s="208">
        <v>0</v>
      </c>
      <c r="AN216" s="310">
        <v>1</v>
      </c>
      <c r="AO216" s="310"/>
      <c r="AP216" s="212">
        <v>1</v>
      </c>
      <c r="AQ216" s="302">
        <v>0</v>
      </c>
      <c r="AR216" s="303">
        <v>0</v>
      </c>
      <c r="AS216" s="302">
        <v>0</v>
      </c>
      <c r="AT216" s="302">
        <v>0</v>
      </c>
      <c r="AU216" s="302">
        <v>0</v>
      </c>
      <c r="AV216" s="304">
        <v>0</v>
      </c>
      <c r="AW216" s="311">
        <v>0</v>
      </c>
      <c r="AX216" s="306">
        <v>0</v>
      </c>
      <c r="AY216" s="214">
        <v>0</v>
      </c>
      <c r="AZ216" s="214">
        <v>0</v>
      </c>
      <c r="BA216" s="214">
        <v>0</v>
      </c>
      <c r="BB216" s="307">
        <v>0</v>
      </c>
      <c r="BC216" s="208" t="s">
        <v>1317</v>
      </c>
      <c r="BD216" s="208"/>
      <c r="BE216" s="208"/>
      <c r="BF216" s="208"/>
      <c r="BG216" s="208"/>
    </row>
    <row r="217" spans="1:59" x14ac:dyDescent="0.25">
      <c r="A217" s="208" t="s">
        <v>594</v>
      </c>
      <c r="B217" s="208" t="s">
        <v>1365</v>
      </c>
      <c r="C217" s="208"/>
      <c r="D217" s="208" t="s">
        <v>595</v>
      </c>
      <c r="E217" s="208" t="s">
        <v>596</v>
      </c>
      <c r="F217" s="301">
        <v>42826</v>
      </c>
      <c r="G217" s="309"/>
      <c r="H217" s="301" t="s">
        <v>1167</v>
      </c>
      <c r="I217" s="298" t="s">
        <v>1232</v>
      </c>
      <c r="J217" s="208"/>
      <c r="K217" s="308"/>
      <c r="L217" s="319">
        <v>521655</v>
      </c>
      <c r="M217" s="319">
        <v>176613</v>
      </c>
      <c r="N217" s="208"/>
      <c r="O217" s="208"/>
      <c r="P217" s="208"/>
      <c r="Q217" s="208">
        <v>1</v>
      </c>
      <c r="R217" s="208"/>
      <c r="S217" s="208"/>
      <c r="T217" s="208"/>
      <c r="U217" s="208"/>
      <c r="V217" s="208">
        <v>1</v>
      </c>
      <c r="W217" s="208"/>
      <c r="X217" s="208"/>
      <c r="Y217" s="208">
        <v>3</v>
      </c>
      <c r="Z217" s="208"/>
      <c r="AA217" s="208"/>
      <c r="AB217" s="208"/>
      <c r="AC217" s="208"/>
      <c r="AD217" s="208"/>
      <c r="AE217" s="208">
        <v>3</v>
      </c>
      <c r="AF217" s="208">
        <v>0</v>
      </c>
      <c r="AG217" s="208">
        <v>0</v>
      </c>
      <c r="AH217" s="208">
        <v>3</v>
      </c>
      <c r="AI217" s="208">
        <v>-1</v>
      </c>
      <c r="AJ217" s="208">
        <v>0</v>
      </c>
      <c r="AK217" s="208">
        <v>0</v>
      </c>
      <c r="AL217" s="208">
        <v>0</v>
      </c>
      <c r="AM217" s="208">
        <v>0</v>
      </c>
      <c r="AN217" s="310">
        <v>2</v>
      </c>
      <c r="AO217" s="310"/>
      <c r="AP217" s="214">
        <v>0</v>
      </c>
      <c r="AQ217" s="215">
        <v>1</v>
      </c>
      <c r="AR217" s="217">
        <v>1</v>
      </c>
      <c r="AS217" s="218">
        <v>0</v>
      </c>
      <c r="AT217" s="218">
        <v>0</v>
      </c>
      <c r="AU217" s="218">
        <v>0</v>
      </c>
      <c r="AV217" s="307">
        <v>0</v>
      </c>
      <c r="AW217" s="311" t="s">
        <v>4</v>
      </c>
      <c r="AX217" s="306">
        <v>0</v>
      </c>
      <c r="AY217" s="214">
        <v>0</v>
      </c>
      <c r="AZ217" s="214">
        <v>0</v>
      </c>
      <c r="BA217" s="214">
        <v>0</v>
      </c>
      <c r="BB217" s="307">
        <v>0</v>
      </c>
      <c r="BC217" s="208" t="s">
        <v>1306</v>
      </c>
      <c r="BD217" s="208"/>
      <c r="BE217" s="208"/>
      <c r="BF217" s="208"/>
      <c r="BG217" s="208" t="s">
        <v>1295</v>
      </c>
    </row>
    <row r="218" spans="1:59" x14ac:dyDescent="0.25">
      <c r="A218" s="208" t="s">
        <v>597</v>
      </c>
      <c r="B218" s="208" t="s">
        <v>1361</v>
      </c>
      <c r="C218" s="208"/>
      <c r="D218" s="208" t="s">
        <v>598</v>
      </c>
      <c r="E218" s="208" t="s">
        <v>599</v>
      </c>
      <c r="F218" s="208"/>
      <c r="G218" s="309"/>
      <c r="H218" s="309" t="s">
        <v>1168</v>
      </c>
      <c r="I218" s="298" t="s">
        <v>1232</v>
      </c>
      <c r="J218" s="208"/>
      <c r="K218" s="308"/>
      <c r="L218" s="319">
        <v>517924</v>
      </c>
      <c r="M218" s="319">
        <v>174891</v>
      </c>
      <c r="N218" s="208"/>
      <c r="O218" s="208"/>
      <c r="P218" s="208"/>
      <c r="Q218" s="208"/>
      <c r="R218" s="208"/>
      <c r="S218" s="208"/>
      <c r="T218" s="208"/>
      <c r="U218" s="208"/>
      <c r="V218" s="208">
        <v>0</v>
      </c>
      <c r="W218" s="208"/>
      <c r="X218" s="208">
        <v>9</v>
      </c>
      <c r="Y218" s="208"/>
      <c r="Z218" s="208"/>
      <c r="AA218" s="208"/>
      <c r="AB218" s="208"/>
      <c r="AC218" s="208"/>
      <c r="AD218" s="208"/>
      <c r="AE218" s="208">
        <v>9</v>
      </c>
      <c r="AF218" s="208">
        <v>0</v>
      </c>
      <c r="AG218" s="208">
        <v>9</v>
      </c>
      <c r="AH218" s="208">
        <v>0</v>
      </c>
      <c r="AI218" s="208">
        <v>0</v>
      </c>
      <c r="AJ218" s="208">
        <v>0</v>
      </c>
      <c r="AK218" s="208">
        <v>0</v>
      </c>
      <c r="AL218" s="208">
        <v>0</v>
      </c>
      <c r="AM218" s="208">
        <v>0</v>
      </c>
      <c r="AN218" s="310">
        <v>9</v>
      </c>
      <c r="AO218" s="310"/>
      <c r="AP218" s="213">
        <v>0</v>
      </c>
      <c r="AQ218" s="302">
        <v>0</v>
      </c>
      <c r="AR218" s="217">
        <v>3</v>
      </c>
      <c r="AS218" s="215">
        <v>3</v>
      </c>
      <c r="AT218" s="215">
        <v>3</v>
      </c>
      <c r="AU218" s="302">
        <v>0</v>
      </c>
      <c r="AV218" s="304">
        <v>0</v>
      </c>
      <c r="AW218" s="311" t="s">
        <v>4</v>
      </c>
      <c r="AX218" s="306">
        <v>0</v>
      </c>
      <c r="AY218" s="214">
        <v>0</v>
      </c>
      <c r="AZ218" s="214">
        <v>0</v>
      </c>
      <c r="BA218" s="214">
        <v>0</v>
      </c>
      <c r="BB218" s="307">
        <v>0</v>
      </c>
      <c r="BC218" s="208" t="s">
        <v>1316</v>
      </c>
      <c r="BD218" s="208"/>
      <c r="BE218" s="208"/>
      <c r="BF218" s="208" t="s">
        <v>1294</v>
      </c>
      <c r="BG218" s="208"/>
    </row>
    <row r="219" spans="1:59" x14ac:dyDescent="0.25">
      <c r="A219" s="208" t="s">
        <v>600</v>
      </c>
      <c r="B219" s="208" t="s">
        <v>1362</v>
      </c>
      <c r="C219" s="208"/>
      <c r="D219" s="208" t="s">
        <v>601</v>
      </c>
      <c r="E219" s="208" t="s">
        <v>602</v>
      </c>
      <c r="F219" s="301">
        <v>42809</v>
      </c>
      <c r="G219" s="309">
        <v>43003</v>
      </c>
      <c r="H219" s="301" t="s">
        <v>1166</v>
      </c>
      <c r="I219" s="298" t="s">
        <v>1232</v>
      </c>
      <c r="J219" s="208"/>
      <c r="K219" s="308"/>
      <c r="L219" s="319">
        <v>516236</v>
      </c>
      <c r="M219" s="319">
        <v>170907</v>
      </c>
      <c r="N219" s="208"/>
      <c r="O219" s="208"/>
      <c r="P219" s="208"/>
      <c r="Q219" s="208"/>
      <c r="R219" s="208">
        <v>1</v>
      </c>
      <c r="S219" s="208"/>
      <c r="T219" s="208"/>
      <c r="U219" s="208"/>
      <c r="V219" s="208">
        <v>1</v>
      </c>
      <c r="W219" s="208"/>
      <c r="X219" s="208"/>
      <c r="Y219" s="208"/>
      <c r="Z219" s="208">
        <v>2</v>
      </c>
      <c r="AA219" s="208"/>
      <c r="AB219" s="208"/>
      <c r="AC219" s="208"/>
      <c r="AD219" s="208"/>
      <c r="AE219" s="208">
        <v>2</v>
      </c>
      <c r="AF219" s="208">
        <v>0</v>
      </c>
      <c r="AG219" s="208">
        <v>0</v>
      </c>
      <c r="AH219" s="208">
        <v>0</v>
      </c>
      <c r="AI219" s="208">
        <v>2</v>
      </c>
      <c r="AJ219" s="208">
        <v>-1</v>
      </c>
      <c r="AK219" s="208">
        <v>0</v>
      </c>
      <c r="AL219" s="208">
        <v>0</v>
      </c>
      <c r="AM219" s="208">
        <v>0</v>
      </c>
      <c r="AN219" s="310">
        <v>1</v>
      </c>
      <c r="AO219" s="310"/>
      <c r="AP219" s="212">
        <v>1</v>
      </c>
      <c r="AQ219" s="302">
        <v>0</v>
      </c>
      <c r="AR219" s="303">
        <v>0</v>
      </c>
      <c r="AS219" s="302">
        <v>0</v>
      </c>
      <c r="AT219" s="302">
        <v>0</v>
      </c>
      <c r="AU219" s="302">
        <v>0</v>
      </c>
      <c r="AV219" s="304">
        <v>0</v>
      </c>
      <c r="AW219" s="311">
        <v>0</v>
      </c>
      <c r="AX219" s="306">
        <v>0</v>
      </c>
      <c r="AY219" s="214">
        <v>0</v>
      </c>
      <c r="AZ219" s="214">
        <v>0</v>
      </c>
      <c r="BA219" s="214">
        <v>0</v>
      </c>
      <c r="BB219" s="307">
        <v>0</v>
      </c>
      <c r="BC219" s="208" t="s">
        <v>1296</v>
      </c>
      <c r="BD219" s="208"/>
      <c r="BE219" s="208"/>
      <c r="BF219" s="208"/>
      <c r="BG219" s="208"/>
    </row>
    <row r="220" spans="1:59" x14ac:dyDescent="0.25">
      <c r="A220" s="208" t="s">
        <v>603</v>
      </c>
      <c r="B220" s="208" t="s">
        <v>1362</v>
      </c>
      <c r="C220" s="208"/>
      <c r="D220" s="208" t="s">
        <v>604</v>
      </c>
      <c r="E220" s="208" t="s">
        <v>605</v>
      </c>
      <c r="F220" s="208"/>
      <c r="G220" s="309">
        <v>42856</v>
      </c>
      <c r="H220" s="301" t="s">
        <v>1166</v>
      </c>
      <c r="I220" s="298" t="s">
        <v>1232</v>
      </c>
      <c r="J220" s="208"/>
      <c r="K220" s="308"/>
      <c r="L220" s="319">
        <v>520275</v>
      </c>
      <c r="M220" s="319">
        <v>175373</v>
      </c>
      <c r="N220" s="208"/>
      <c r="O220" s="208">
        <v>1</v>
      </c>
      <c r="P220" s="208"/>
      <c r="Q220" s="208"/>
      <c r="R220" s="208">
        <v>1</v>
      </c>
      <c r="S220" s="208"/>
      <c r="T220" s="208"/>
      <c r="U220" s="208"/>
      <c r="V220" s="208">
        <v>2</v>
      </c>
      <c r="W220" s="208"/>
      <c r="X220" s="208"/>
      <c r="Y220" s="208"/>
      <c r="Z220" s="208"/>
      <c r="AA220" s="208">
        <v>1</v>
      </c>
      <c r="AB220" s="208"/>
      <c r="AC220" s="208"/>
      <c r="AD220" s="208"/>
      <c r="AE220" s="208">
        <v>1</v>
      </c>
      <c r="AF220" s="208">
        <v>0</v>
      </c>
      <c r="AG220" s="208">
        <v>-1</v>
      </c>
      <c r="AH220" s="208">
        <v>0</v>
      </c>
      <c r="AI220" s="208">
        <v>0</v>
      </c>
      <c r="AJ220" s="208">
        <v>0</v>
      </c>
      <c r="AK220" s="208">
        <v>0</v>
      </c>
      <c r="AL220" s="208">
        <v>0</v>
      </c>
      <c r="AM220" s="208">
        <v>0</v>
      </c>
      <c r="AN220" s="310">
        <v>-1</v>
      </c>
      <c r="AO220" s="310"/>
      <c r="AP220" s="212">
        <v>-1</v>
      </c>
      <c r="AQ220" s="302">
        <v>0</v>
      </c>
      <c r="AR220" s="303">
        <v>0</v>
      </c>
      <c r="AS220" s="302">
        <v>0</v>
      </c>
      <c r="AT220" s="302">
        <v>0</v>
      </c>
      <c r="AU220" s="302">
        <v>0</v>
      </c>
      <c r="AV220" s="304">
        <v>0</v>
      </c>
      <c r="AW220" s="311">
        <v>0</v>
      </c>
      <c r="AX220" s="306">
        <v>0</v>
      </c>
      <c r="AY220" s="214">
        <v>0</v>
      </c>
      <c r="AZ220" s="214">
        <v>0</v>
      </c>
      <c r="BA220" s="214">
        <v>0</v>
      </c>
      <c r="BB220" s="307">
        <v>0</v>
      </c>
      <c r="BC220" s="208" t="s">
        <v>1293</v>
      </c>
      <c r="BD220" s="208"/>
      <c r="BE220" s="208"/>
      <c r="BF220" s="208"/>
      <c r="BG220" s="208"/>
    </row>
    <row r="221" spans="1:59" x14ac:dyDescent="0.25">
      <c r="A221" s="208" t="s">
        <v>606</v>
      </c>
      <c r="B221" s="208" t="s">
        <v>1365</v>
      </c>
      <c r="C221" s="208"/>
      <c r="D221" s="208" t="s">
        <v>607</v>
      </c>
      <c r="E221" s="208" t="s">
        <v>608</v>
      </c>
      <c r="F221" s="301">
        <v>43070</v>
      </c>
      <c r="G221" s="309"/>
      <c r="H221" s="301" t="s">
        <v>1167</v>
      </c>
      <c r="I221" s="298" t="s">
        <v>1232</v>
      </c>
      <c r="J221" s="208"/>
      <c r="K221" s="308"/>
      <c r="L221" s="319">
        <v>515988</v>
      </c>
      <c r="M221" s="319">
        <v>173004</v>
      </c>
      <c r="N221" s="208"/>
      <c r="O221" s="208"/>
      <c r="P221" s="208"/>
      <c r="Q221" s="208"/>
      <c r="R221" s="208"/>
      <c r="S221" s="208"/>
      <c r="T221" s="208"/>
      <c r="U221" s="208"/>
      <c r="V221" s="208">
        <v>0</v>
      </c>
      <c r="W221" s="208"/>
      <c r="X221" s="208"/>
      <c r="Y221" s="208"/>
      <c r="Z221" s="208"/>
      <c r="AA221" s="208">
        <v>1</v>
      </c>
      <c r="AB221" s="208"/>
      <c r="AC221" s="208"/>
      <c r="AD221" s="208"/>
      <c r="AE221" s="208">
        <v>1</v>
      </c>
      <c r="AF221" s="208">
        <v>0</v>
      </c>
      <c r="AG221" s="208">
        <v>0</v>
      </c>
      <c r="AH221" s="208">
        <v>0</v>
      </c>
      <c r="AI221" s="208">
        <v>0</v>
      </c>
      <c r="AJ221" s="208">
        <v>1</v>
      </c>
      <c r="AK221" s="208">
        <v>0</v>
      </c>
      <c r="AL221" s="208">
        <v>0</v>
      </c>
      <c r="AM221" s="208">
        <v>0</v>
      </c>
      <c r="AN221" s="310">
        <v>1</v>
      </c>
      <c r="AO221" s="310"/>
      <c r="AP221" s="214">
        <v>0</v>
      </c>
      <c r="AQ221" s="215">
        <v>1</v>
      </c>
      <c r="AR221" s="306">
        <v>0</v>
      </c>
      <c r="AS221" s="218">
        <v>0</v>
      </c>
      <c r="AT221" s="218">
        <v>0</v>
      </c>
      <c r="AU221" s="218">
        <v>0</v>
      </c>
      <c r="AV221" s="307">
        <v>0</v>
      </c>
      <c r="AW221" s="311">
        <v>0</v>
      </c>
      <c r="AX221" s="306">
        <v>0</v>
      </c>
      <c r="AY221" s="214">
        <v>0</v>
      </c>
      <c r="AZ221" s="214">
        <v>0</v>
      </c>
      <c r="BA221" s="214">
        <v>0</v>
      </c>
      <c r="BB221" s="307">
        <v>0</v>
      </c>
      <c r="BC221" s="208" t="s">
        <v>1317</v>
      </c>
      <c r="BD221" s="208"/>
      <c r="BE221" s="208"/>
      <c r="BF221" s="208"/>
      <c r="BG221" s="208"/>
    </row>
    <row r="222" spans="1:59" x14ac:dyDescent="0.25">
      <c r="A222" s="208" t="s">
        <v>609</v>
      </c>
      <c r="B222" s="208" t="s">
        <v>1365</v>
      </c>
      <c r="C222" s="208"/>
      <c r="D222" s="208" t="s">
        <v>610</v>
      </c>
      <c r="E222" s="208" t="s">
        <v>611</v>
      </c>
      <c r="F222" s="301">
        <v>42917</v>
      </c>
      <c r="G222" s="309"/>
      <c r="H222" s="301" t="s">
        <v>1167</v>
      </c>
      <c r="I222" s="298" t="s">
        <v>1232</v>
      </c>
      <c r="J222" s="208"/>
      <c r="K222" s="308"/>
      <c r="L222" s="319">
        <v>516367</v>
      </c>
      <c r="M222" s="319">
        <v>173082</v>
      </c>
      <c r="N222" s="208"/>
      <c r="O222" s="208">
        <v>1</v>
      </c>
      <c r="P222" s="208"/>
      <c r="Q222" s="208"/>
      <c r="R222" s="208"/>
      <c r="S222" s="208"/>
      <c r="T222" s="208"/>
      <c r="U222" s="208"/>
      <c r="V222" s="208">
        <v>1</v>
      </c>
      <c r="W222" s="208"/>
      <c r="X222" s="208"/>
      <c r="Y222" s="208"/>
      <c r="Z222" s="208">
        <v>1</v>
      </c>
      <c r="AA222" s="208"/>
      <c r="AB222" s="208"/>
      <c r="AC222" s="208"/>
      <c r="AD222" s="208"/>
      <c r="AE222" s="208">
        <v>1</v>
      </c>
      <c r="AF222" s="208">
        <v>0</v>
      </c>
      <c r="AG222" s="208">
        <v>-1</v>
      </c>
      <c r="AH222" s="208">
        <v>0</v>
      </c>
      <c r="AI222" s="208">
        <v>1</v>
      </c>
      <c r="AJ222" s="208">
        <v>0</v>
      </c>
      <c r="AK222" s="208">
        <v>0</v>
      </c>
      <c r="AL222" s="208">
        <v>0</v>
      </c>
      <c r="AM222" s="208">
        <v>0</v>
      </c>
      <c r="AN222" s="310">
        <v>0</v>
      </c>
      <c r="AO222" s="310"/>
      <c r="AP222" s="214">
        <v>0</v>
      </c>
      <c r="AQ222" s="215">
        <v>0</v>
      </c>
      <c r="AR222" s="306">
        <v>0</v>
      </c>
      <c r="AS222" s="218">
        <v>0</v>
      </c>
      <c r="AT222" s="218">
        <v>0</v>
      </c>
      <c r="AU222" s="218">
        <v>0</v>
      </c>
      <c r="AV222" s="307">
        <v>0</v>
      </c>
      <c r="AW222" s="311">
        <v>0</v>
      </c>
      <c r="AX222" s="306">
        <v>0</v>
      </c>
      <c r="AY222" s="214">
        <v>0</v>
      </c>
      <c r="AZ222" s="214">
        <v>0</v>
      </c>
      <c r="BA222" s="214">
        <v>0</v>
      </c>
      <c r="BB222" s="307">
        <v>0</v>
      </c>
      <c r="BC222" s="208" t="s">
        <v>1319</v>
      </c>
      <c r="BD222" s="208"/>
      <c r="BE222" s="208"/>
      <c r="BF222" s="208"/>
      <c r="BG222" s="208" t="s">
        <v>1295</v>
      </c>
    </row>
    <row r="223" spans="1:59" x14ac:dyDescent="0.25">
      <c r="A223" s="208" t="s">
        <v>612</v>
      </c>
      <c r="B223" s="208" t="s">
        <v>1362</v>
      </c>
      <c r="C223" s="208"/>
      <c r="D223" s="208" t="s">
        <v>613</v>
      </c>
      <c r="E223" s="208" t="s">
        <v>614</v>
      </c>
      <c r="F223" s="301"/>
      <c r="G223" s="309"/>
      <c r="H223" s="309" t="s">
        <v>1168</v>
      </c>
      <c r="I223" s="298" t="s">
        <v>1232</v>
      </c>
      <c r="J223" s="208"/>
      <c r="K223" s="308"/>
      <c r="L223" s="319">
        <v>515085</v>
      </c>
      <c r="M223" s="319">
        <v>171577</v>
      </c>
      <c r="N223" s="208"/>
      <c r="O223" s="208"/>
      <c r="P223" s="208">
        <v>1</v>
      </c>
      <c r="Q223" s="208"/>
      <c r="R223" s="208"/>
      <c r="S223" s="208"/>
      <c r="T223" s="208"/>
      <c r="U223" s="208"/>
      <c r="V223" s="208">
        <v>1</v>
      </c>
      <c r="W223" s="208"/>
      <c r="X223" s="208">
        <v>2</v>
      </c>
      <c r="Y223" s="208"/>
      <c r="Z223" s="208"/>
      <c r="AA223" s="208"/>
      <c r="AB223" s="208"/>
      <c r="AC223" s="208"/>
      <c r="AD223" s="208"/>
      <c r="AE223" s="208">
        <v>2</v>
      </c>
      <c r="AF223" s="208">
        <v>0</v>
      </c>
      <c r="AG223" s="208">
        <v>2</v>
      </c>
      <c r="AH223" s="208">
        <v>-1</v>
      </c>
      <c r="AI223" s="208">
        <v>0</v>
      </c>
      <c r="AJ223" s="208">
        <v>0</v>
      </c>
      <c r="AK223" s="208">
        <v>0</v>
      </c>
      <c r="AL223" s="208">
        <v>0</v>
      </c>
      <c r="AM223" s="208">
        <v>0</v>
      </c>
      <c r="AN223" s="310">
        <v>1</v>
      </c>
      <c r="AO223" s="310"/>
      <c r="AP223" s="213">
        <v>0</v>
      </c>
      <c r="AQ223" s="302">
        <v>0</v>
      </c>
      <c r="AR223" s="217">
        <v>0.33333333333333331</v>
      </c>
      <c r="AS223" s="215">
        <v>0.33333333333333331</v>
      </c>
      <c r="AT223" s="215">
        <v>0.33333333333333331</v>
      </c>
      <c r="AU223" s="302">
        <v>0</v>
      </c>
      <c r="AV223" s="304">
        <v>0</v>
      </c>
      <c r="AW223" s="311" t="s">
        <v>4</v>
      </c>
      <c r="AX223" s="306">
        <v>0</v>
      </c>
      <c r="AY223" s="214">
        <v>0</v>
      </c>
      <c r="AZ223" s="214">
        <v>0</v>
      </c>
      <c r="BA223" s="214">
        <v>0</v>
      </c>
      <c r="BB223" s="307">
        <v>0</v>
      </c>
      <c r="BC223" s="208" t="s">
        <v>1349</v>
      </c>
      <c r="BD223" s="208"/>
      <c r="BE223" s="208" t="s">
        <v>1510</v>
      </c>
      <c r="BF223" s="208"/>
      <c r="BG223" s="208"/>
    </row>
    <row r="224" spans="1:59" x14ac:dyDescent="0.25">
      <c r="A224" s="208" t="s">
        <v>615</v>
      </c>
      <c r="B224" s="208" t="s">
        <v>1362</v>
      </c>
      <c r="C224" s="208"/>
      <c r="D224" s="208" t="s">
        <v>616</v>
      </c>
      <c r="E224" s="208" t="s">
        <v>617</v>
      </c>
      <c r="F224" s="301">
        <v>42754</v>
      </c>
      <c r="G224" s="309">
        <v>43280</v>
      </c>
      <c r="H224" s="301" t="s">
        <v>1167</v>
      </c>
      <c r="I224" s="298" t="s">
        <v>1232</v>
      </c>
      <c r="J224" s="208"/>
      <c r="K224" s="308"/>
      <c r="L224" s="319">
        <v>517884</v>
      </c>
      <c r="M224" s="319">
        <v>174754</v>
      </c>
      <c r="N224" s="208"/>
      <c r="O224" s="208"/>
      <c r="P224" s="208"/>
      <c r="Q224" s="208">
        <v>1</v>
      </c>
      <c r="R224" s="208"/>
      <c r="S224" s="208"/>
      <c r="T224" s="208"/>
      <c r="U224" s="208"/>
      <c r="V224" s="208">
        <v>1</v>
      </c>
      <c r="W224" s="208"/>
      <c r="X224" s="208">
        <v>2</v>
      </c>
      <c r="Y224" s="208"/>
      <c r="Z224" s="208"/>
      <c r="AA224" s="208"/>
      <c r="AB224" s="208"/>
      <c r="AC224" s="208"/>
      <c r="AD224" s="208"/>
      <c r="AE224" s="208">
        <v>2</v>
      </c>
      <c r="AF224" s="208">
        <v>0</v>
      </c>
      <c r="AG224" s="208">
        <v>2</v>
      </c>
      <c r="AH224" s="208">
        <v>0</v>
      </c>
      <c r="AI224" s="208">
        <v>-1</v>
      </c>
      <c r="AJ224" s="208">
        <v>0</v>
      </c>
      <c r="AK224" s="208">
        <v>0</v>
      </c>
      <c r="AL224" s="208">
        <v>0</v>
      </c>
      <c r="AM224" s="208">
        <v>0</v>
      </c>
      <c r="AN224" s="310">
        <v>1</v>
      </c>
      <c r="AO224" s="310"/>
      <c r="AP224" s="214">
        <v>0</v>
      </c>
      <c r="AQ224" s="215">
        <v>1</v>
      </c>
      <c r="AR224" s="306">
        <v>0</v>
      </c>
      <c r="AS224" s="218">
        <v>0</v>
      </c>
      <c r="AT224" s="218">
        <v>0</v>
      </c>
      <c r="AU224" s="218">
        <v>0</v>
      </c>
      <c r="AV224" s="307">
        <v>0</v>
      </c>
      <c r="AW224" s="311">
        <v>0</v>
      </c>
      <c r="AX224" s="306">
        <v>0</v>
      </c>
      <c r="AY224" s="214">
        <v>0</v>
      </c>
      <c r="AZ224" s="214">
        <v>0</v>
      </c>
      <c r="BA224" s="214">
        <v>0</v>
      </c>
      <c r="BB224" s="307">
        <v>0</v>
      </c>
      <c r="BC224" s="208" t="s">
        <v>1316</v>
      </c>
      <c r="BD224" s="208"/>
      <c r="BE224" s="208"/>
      <c r="BF224" s="208" t="s">
        <v>1294</v>
      </c>
      <c r="BG224" s="208"/>
    </row>
    <row r="225" spans="1:59" x14ac:dyDescent="0.25">
      <c r="A225" s="208" t="s">
        <v>618</v>
      </c>
      <c r="B225" s="208" t="s">
        <v>1362</v>
      </c>
      <c r="C225" s="208"/>
      <c r="D225" s="208" t="s">
        <v>619</v>
      </c>
      <c r="E225" s="208" t="s">
        <v>620</v>
      </c>
      <c r="F225" s="301">
        <v>42754</v>
      </c>
      <c r="G225" s="301">
        <v>43280</v>
      </c>
      <c r="H225" s="301" t="s">
        <v>1167</v>
      </c>
      <c r="I225" s="298" t="s">
        <v>1232</v>
      </c>
      <c r="J225" s="208"/>
      <c r="K225" s="308"/>
      <c r="L225" s="319">
        <v>517889</v>
      </c>
      <c r="M225" s="319">
        <v>174757</v>
      </c>
      <c r="N225" s="208"/>
      <c r="O225" s="208"/>
      <c r="P225" s="208"/>
      <c r="Q225" s="208">
        <v>1</v>
      </c>
      <c r="R225" s="208"/>
      <c r="S225" s="208"/>
      <c r="T225" s="208"/>
      <c r="U225" s="208"/>
      <c r="V225" s="208">
        <v>1</v>
      </c>
      <c r="W225" s="208"/>
      <c r="X225" s="208">
        <v>2</v>
      </c>
      <c r="Y225" s="208"/>
      <c r="Z225" s="208"/>
      <c r="AA225" s="208"/>
      <c r="AB225" s="208"/>
      <c r="AC225" s="208"/>
      <c r="AD225" s="208"/>
      <c r="AE225" s="208">
        <v>2</v>
      </c>
      <c r="AF225" s="208">
        <v>0</v>
      </c>
      <c r="AG225" s="208">
        <v>2</v>
      </c>
      <c r="AH225" s="208">
        <v>0</v>
      </c>
      <c r="AI225" s="208">
        <v>-1</v>
      </c>
      <c r="AJ225" s="208">
        <v>0</v>
      </c>
      <c r="AK225" s="208">
        <v>0</v>
      </c>
      <c r="AL225" s="208">
        <v>0</v>
      </c>
      <c r="AM225" s="208">
        <v>0</v>
      </c>
      <c r="AN225" s="310">
        <v>1</v>
      </c>
      <c r="AO225" s="310"/>
      <c r="AP225" s="214">
        <v>0</v>
      </c>
      <c r="AQ225" s="215">
        <v>1</v>
      </c>
      <c r="AR225" s="306">
        <v>0</v>
      </c>
      <c r="AS225" s="218">
        <v>0</v>
      </c>
      <c r="AT225" s="218">
        <v>0</v>
      </c>
      <c r="AU225" s="218">
        <v>0</v>
      </c>
      <c r="AV225" s="307">
        <v>0</v>
      </c>
      <c r="AW225" s="311">
        <v>0</v>
      </c>
      <c r="AX225" s="306">
        <v>0</v>
      </c>
      <c r="AY225" s="214">
        <v>0</v>
      </c>
      <c r="AZ225" s="214">
        <v>0</v>
      </c>
      <c r="BA225" s="214">
        <v>0</v>
      </c>
      <c r="BB225" s="307">
        <v>0</v>
      </c>
      <c r="BC225" s="208" t="s">
        <v>1316</v>
      </c>
      <c r="BD225" s="208"/>
      <c r="BE225" s="208"/>
      <c r="BF225" s="208" t="s">
        <v>1294</v>
      </c>
      <c r="BG225" s="208"/>
    </row>
    <row r="226" spans="1:59" x14ac:dyDescent="0.25">
      <c r="A226" s="208" t="s">
        <v>621</v>
      </c>
      <c r="B226" s="208" t="s">
        <v>1365</v>
      </c>
      <c r="C226" s="208"/>
      <c r="D226" s="208" t="s">
        <v>622</v>
      </c>
      <c r="E226" s="208" t="s">
        <v>623</v>
      </c>
      <c r="F226" s="301">
        <v>42864</v>
      </c>
      <c r="G226" s="309"/>
      <c r="H226" s="301" t="s">
        <v>1167</v>
      </c>
      <c r="I226" s="298" t="s">
        <v>1232</v>
      </c>
      <c r="J226" s="208"/>
      <c r="K226" s="308"/>
      <c r="L226" s="319">
        <v>522622</v>
      </c>
      <c r="M226" s="319">
        <v>177876</v>
      </c>
      <c r="N226" s="208"/>
      <c r="O226" s="208"/>
      <c r="P226" s="208"/>
      <c r="Q226" s="208"/>
      <c r="R226" s="208"/>
      <c r="S226" s="208"/>
      <c r="T226" s="208"/>
      <c r="U226" s="208"/>
      <c r="V226" s="208">
        <v>0</v>
      </c>
      <c r="W226" s="208"/>
      <c r="X226" s="208"/>
      <c r="Y226" s="208">
        <v>1</v>
      </c>
      <c r="Z226" s="208"/>
      <c r="AA226" s="208"/>
      <c r="AB226" s="208"/>
      <c r="AC226" s="208"/>
      <c r="AD226" s="208"/>
      <c r="AE226" s="208">
        <v>1</v>
      </c>
      <c r="AF226" s="208">
        <v>0</v>
      </c>
      <c r="AG226" s="208">
        <v>0</v>
      </c>
      <c r="AH226" s="208">
        <v>1</v>
      </c>
      <c r="AI226" s="208">
        <v>0</v>
      </c>
      <c r="AJ226" s="208">
        <v>0</v>
      </c>
      <c r="AK226" s="208">
        <v>0</v>
      </c>
      <c r="AL226" s="208">
        <v>0</v>
      </c>
      <c r="AM226" s="208">
        <v>0</v>
      </c>
      <c r="AN226" s="310">
        <v>1</v>
      </c>
      <c r="AO226" s="310"/>
      <c r="AP226" s="214">
        <v>0</v>
      </c>
      <c r="AQ226" s="215">
        <v>1</v>
      </c>
      <c r="AR226" s="306">
        <v>0</v>
      </c>
      <c r="AS226" s="218">
        <v>0</v>
      </c>
      <c r="AT226" s="218">
        <v>0</v>
      </c>
      <c r="AU226" s="218">
        <v>0</v>
      </c>
      <c r="AV226" s="307">
        <v>0</v>
      </c>
      <c r="AW226" s="311">
        <v>0</v>
      </c>
      <c r="AX226" s="306">
        <v>0</v>
      </c>
      <c r="AY226" s="214">
        <v>0</v>
      </c>
      <c r="AZ226" s="214">
        <v>0</v>
      </c>
      <c r="BA226" s="214">
        <v>0</v>
      </c>
      <c r="BB226" s="307">
        <v>0</v>
      </c>
      <c r="BC226" s="208" t="s">
        <v>1306</v>
      </c>
      <c r="BD226" s="208"/>
      <c r="BE226" s="208"/>
      <c r="BF226" s="208"/>
      <c r="BG226" s="208"/>
    </row>
    <row r="227" spans="1:59" x14ac:dyDescent="0.25">
      <c r="A227" s="208" t="s">
        <v>624</v>
      </c>
      <c r="B227" s="208" t="s">
        <v>1363</v>
      </c>
      <c r="C227" s="208"/>
      <c r="D227" s="208" t="s">
        <v>625</v>
      </c>
      <c r="E227" s="208" t="s">
        <v>626</v>
      </c>
      <c r="F227" s="301">
        <v>42675</v>
      </c>
      <c r="G227" s="301">
        <v>43182</v>
      </c>
      <c r="H227" s="301" t="s">
        <v>1166</v>
      </c>
      <c r="I227" s="298" t="s">
        <v>1232</v>
      </c>
      <c r="J227" s="208"/>
      <c r="K227" s="308"/>
      <c r="L227" s="319">
        <v>517478</v>
      </c>
      <c r="M227" s="319">
        <v>174089</v>
      </c>
      <c r="N227" s="208"/>
      <c r="O227" s="208"/>
      <c r="P227" s="208"/>
      <c r="Q227" s="208">
        <v>1</v>
      </c>
      <c r="R227" s="208"/>
      <c r="S227" s="208"/>
      <c r="T227" s="208"/>
      <c r="U227" s="208"/>
      <c r="V227" s="208">
        <v>1</v>
      </c>
      <c r="W227" s="208"/>
      <c r="X227" s="208"/>
      <c r="Y227" s="208">
        <v>1</v>
      </c>
      <c r="Z227" s="208">
        <v>1</v>
      </c>
      <c r="AA227" s="208"/>
      <c r="AB227" s="208"/>
      <c r="AC227" s="208"/>
      <c r="AD227" s="208"/>
      <c r="AE227" s="208">
        <v>2</v>
      </c>
      <c r="AF227" s="208">
        <v>0</v>
      </c>
      <c r="AG227" s="208">
        <v>0</v>
      </c>
      <c r="AH227" s="208">
        <v>1</v>
      </c>
      <c r="AI227" s="208">
        <v>0</v>
      </c>
      <c r="AJ227" s="208">
        <v>0</v>
      </c>
      <c r="AK227" s="208">
        <v>0</v>
      </c>
      <c r="AL227" s="208">
        <v>0</v>
      </c>
      <c r="AM227" s="208">
        <v>0</v>
      </c>
      <c r="AN227" s="310">
        <v>1</v>
      </c>
      <c r="AO227" s="310"/>
      <c r="AP227" s="212">
        <v>1</v>
      </c>
      <c r="AQ227" s="302">
        <v>0</v>
      </c>
      <c r="AR227" s="303">
        <v>0</v>
      </c>
      <c r="AS227" s="302">
        <v>0</v>
      </c>
      <c r="AT227" s="302">
        <v>0</v>
      </c>
      <c r="AU227" s="302">
        <v>0</v>
      </c>
      <c r="AV227" s="304">
        <v>0</v>
      </c>
      <c r="AW227" s="311">
        <v>0</v>
      </c>
      <c r="AX227" s="306">
        <v>0</v>
      </c>
      <c r="AY227" s="214">
        <v>0</v>
      </c>
      <c r="AZ227" s="214">
        <v>0</v>
      </c>
      <c r="BA227" s="214">
        <v>0</v>
      </c>
      <c r="BB227" s="307">
        <v>0</v>
      </c>
      <c r="BC227" s="208" t="s">
        <v>1319</v>
      </c>
      <c r="BD227" s="208"/>
      <c r="BE227" s="208"/>
      <c r="BF227" s="208"/>
      <c r="BG227" s="208"/>
    </row>
    <row r="228" spans="1:59" x14ac:dyDescent="0.25">
      <c r="A228" s="208" t="s">
        <v>627</v>
      </c>
      <c r="B228" s="208" t="s">
        <v>1365</v>
      </c>
      <c r="C228" s="208"/>
      <c r="D228" s="208" t="s">
        <v>628</v>
      </c>
      <c r="E228" s="208" t="s">
        <v>629</v>
      </c>
      <c r="F228" s="301"/>
      <c r="G228" s="301">
        <v>43343</v>
      </c>
      <c r="H228" s="301" t="s">
        <v>1167</v>
      </c>
      <c r="I228" s="298" t="s">
        <v>1232</v>
      </c>
      <c r="J228" s="208"/>
      <c r="K228" s="308"/>
      <c r="L228" s="319">
        <v>514973</v>
      </c>
      <c r="M228" s="319">
        <v>172813</v>
      </c>
      <c r="N228" s="208"/>
      <c r="O228" s="208">
        <v>1</v>
      </c>
      <c r="P228" s="208"/>
      <c r="Q228" s="208"/>
      <c r="R228" s="208"/>
      <c r="S228" s="208"/>
      <c r="T228" s="208"/>
      <c r="U228" s="208"/>
      <c r="V228" s="208">
        <v>1</v>
      </c>
      <c r="W228" s="208"/>
      <c r="X228" s="208">
        <v>1</v>
      </c>
      <c r="Y228" s="208"/>
      <c r="Z228" s="208"/>
      <c r="AA228" s="208"/>
      <c r="AB228" s="208"/>
      <c r="AC228" s="208"/>
      <c r="AD228" s="208"/>
      <c r="AE228" s="208">
        <v>1</v>
      </c>
      <c r="AF228" s="208">
        <v>0</v>
      </c>
      <c r="AG228" s="208">
        <v>0</v>
      </c>
      <c r="AH228" s="208">
        <v>0</v>
      </c>
      <c r="AI228" s="208">
        <v>0</v>
      </c>
      <c r="AJ228" s="208">
        <v>0</v>
      </c>
      <c r="AK228" s="208">
        <v>0</v>
      </c>
      <c r="AL228" s="208">
        <v>0</v>
      </c>
      <c r="AM228" s="208">
        <v>0</v>
      </c>
      <c r="AN228" s="310">
        <v>0</v>
      </c>
      <c r="AO228" s="310"/>
      <c r="AP228" s="214">
        <v>0</v>
      </c>
      <c r="AQ228" s="215">
        <v>0</v>
      </c>
      <c r="AR228" s="306">
        <v>0</v>
      </c>
      <c r="AS228" s="218">
        <v>0</v>
      </c>
      <c r="AT228" s="218">
        <v>0</v>
      </c>
      <c r="AU228" s="218">
        <v>0</v>
      </c>
      <c r="AV228" s="307">
        <v>0</v>
      </c>
      <c r="AW228" s="311">
        <v>0</v>
      </c>
      <c r="AX228" s="306">
        <v>0</v>
      </c>
      <c r="AY228" s="214">
        <v>0</v>
      </c>
      <c r="AZ228" s="214">
        <v>0</v>
      </c>
      <c r="BA228" s="214">
        <v>0</v>
      </c>
      <c r="BB228" s="307">
        <v>0</v>
      </c>
      <c r="BC228" s="208" t="s">
        <v>1320</v>
      </c>
      <c r="BD228" s="208"/>
      <c r="BE228" s="208"/>
      <c r="BF228" s="208"/>
      <c r="BG228" s="208"/>
    </row>
    <row r="229" spans="1:59" x14ac:dyDescent="0.25">
      <c r="A229" s="208" t="s">
        <v>630</v>
      </c>
      <c r="B229" s="208" t="s">
        <v>1362</v>
      </c>
      <c r="C229" s="208"/>
      <c r="D229" s="208" t="s">
        <v>631</v>
      </c>
      <c r="E229" s="208" t="s">
        <v>632</v>
      </c>
      <c r="F229" s="208"/>
      <c r="G229" s="309"/>
      <c r="H229" s="309" t="s">
        <v>1168</v>
      </c>
      <c r="I229" s="298" t="s">
        <v>1232</v>
      </c>
      <c r="J229" s="208"/>
      <c r="K229" s="308"/>
      <c r="L229" s="319">
        <v>514372</v>
      </c>
      <c r="M229" s="319">
        <v>170959</v>
      </c>
      <c r="N229" s="208"/>
      <c r="O229" s="208"/>
      <c r="P229" s="208"/>
      <c r="Q229" s="208"/>
      <c r="R229" s="208">
        <v>1</v>
      </c>
      <c r="S229" s="208"/>
      <c r="T229" s="208"/>
      <c r="U229" s="208"/>
      <c r="V229" s="208">
        <v>1</v>
      </c>
      <c r="W229" s="208"/>
      <c r="X229" s="208"/>
      <c r="Y229" s="208">
        <v>2</v>
      </c>
      <c r="Z229" s="208"/>
      <c r="AA229" s="208"/>
      <c r="AB229" s="208"/>
      <c r="AC229" s="208"/>
      <c r="AD229" s="208"/>
      <c r="AE229" s="208">
        <v>2</v>
      </c>
      <c r="AF229" s="208">
        <v>0</v>
      </c>
      <c r="AG229" s="208">
        <v>0</v>
      </c>
      <c r="AH229" s="208">
        <v>2</v>
      </c>
      <c r="AI229" s="208">
        <v>0</v>
      </c>
      <c r="AJ229" s="208">
        <v>-1</v>
      </c>
      <c r="AK229" s="208">
        <v>0</v>
      </c>
      <c r="AL229" s="208">
        <v>0</v>
      </c>
      <c r="AM229" s="208">
        <v>0</v>
      </c>
      <c r="AN229" s="310">
        <v>1</v>
      </c>
      <c r="AO229" s="310"/>
      <c r="AP229" s="213">
        <v>0</v>
      </c>
      <c r="AQ229" s="302">
        <v>0</v>
      </c>
      <c r="AR229" s="217">
        <v>0.33333333333333331</v>
      </c>
      <c r="AS229" s="215">
        <v>0.33333333333333331</v>
      </c>
      <c r="AT229" s="215">
        <v>0.33333333333333331</v>
      </c>
      <c r="AU229" s="302">
        <v>0</v>
      </c>
      <c r="AV229" s="304">
        <v>0</v>
      </c>
      <c r="AW229" s="311" t="s">
        <v>4</v>
      </c>
      <c r="AX229" s="306">
        <v>0</v>
      </c>
      <c r="AY229" s="214">
        <v>0</v>
      </c>
      <c r="AZ229" s="214">
        <v>0</v>
      </c>
      <c r="BA229" s="214">
        <v>0</v>
      </c>
      <c r="BB229" s="307">
        <v>0</v>
      </c>
      <c r="BC229" s="208" t="s">
        <v>1349</v>
      </c>
      <c r="BD229" s="208"/>
      <c r="BE229" s="208" t="s">
        <v>1380</v>
      </c>
      <c r="BF229" s="208"/>
      <c r="BG229" s="208"/>
    </row>
    <row r="230" spans="1:59" x14ac:dyDescent="0.25">
      <c r="A230" s="208" t="s">
        <v>633</v>
      </c>
      <c r="B230" s="208" t="s">
        <v>1361</v>
      </c>
      <c r="C230" s="208"/>
      <c r="D230" s="208" t="s">
        <v>634</v>
      </c>
      <c r="E230" s="208" t="s">
        <v>635</v>
      </c>
      <c r="F230" s="301">
        <v>42870</v>
      </c>
      <c r="G230" s="301">
        <v>43251</v>
      </c>
      <c r="H230" s="301" t="s">
        <v>1167</v>
      </c>
      <c r="I230" s="298" t="s">
        <v>1232</v>
      </c>
      <c r="J230" s="208"/>
      <c r="K230" s="308"/>
      <c r="L230" s="319">
        <v>521683</v>
      </c>
      <c r="M230" s="319">
        <v>175950</v>
      </c>
      <c r="N230" s="208"/>
      <c r="O230" s="208"/>
      <c r="P230" s="208"/>
      <c r="Q230" s="208">
        <v>1</v>
      </c>
      <c r="R230" s="208"/>
      <c r="S230" s="208"/>
      <c r="T230" s="208"/>
      <c r="U230" s="208"/>
      <c r="V230" s="208">
        <v>1</v>
      </c>
      <c r="W230" s="208"/>
      <c r="X230" s="208"/>
      <c r="Y230" s="208">
        <v>3</v>
      </c>
      <c r="Z230" s="208"/>
      <c r="AA230" s="208"/>
      <c r="AB230" s="208"/>
      <c r="AC230" s="208"/>
      <c r="AD230" s="208"/>
      <c r="AE230" s="208">
        <v>3</v>
      </c>
      <c r="AF230" s="208">
        <v>0</v>
      </c>
      <c r="AG230" s="208">
        <v>0</v>
      </c>
      <c r="AH230" s="208">
        <v>3</v>
      </c>
      <c r="AI230" s="208">
        <v>-1</v>
      </c>
      <c r="AJ230" s="208">
        <v>0</v>
      </c>
      <c r="AK230" s="208">
        <v>0</v>
      </c>
      <c r="AL230" s="208">
        <v>0</v>
      </c>
      <c r="AM230" s="208">
        <v>0</v>
      </c>
      <c r="AN230" s="310">
        <v>2</v>
      </c>
      <c r="AO230" s="310"/>
      <c r="AP230" s="214">
        <v>0</v>
      </c>
      <c r="AQ230" s="215">
        <v>2</v>
      </c>
      <c r="AR230" s="306">
        <v>0</v>
      </c>
      <c r="AS230" s="218">
        <v>0</v>
      </c>
      <c r="AT230" s="218">
        <v>0</v>
      </c>
      <c r="AU230" s="218">
        <v>0</v>
      </c>
      <c r="AV230" s="307">
        <v>0</v>
      </c>
      <c r="AW230" s="311">
        <v>0</v>
      </c>
      <c r="AX230" s="306">
        <v>0</v>
      </c>
      <c r="AY230" s="214">
        <v>0</v>
      </c>
      <c r="AZ230" s="214">
        <v>0</v>
      </c>
      <c r="BA230" s="214">
        <v>0</v>
      </c>
      <c r="BB230" s="307">
        <v>0</v>
      </c>
      <c r="BC230" s="208" t="s">
        <v>1351</v>
      </c>
      <c r="BD230" s="208"/>
      <c r="BE230" s="208"/>
      <c r="BF230" s="208"/>
      <c r="BG230" s="208"/>
    </row>
    <row r="231" spans="1:59" x14ac:dyDescent="0.25">
      <c r="A231" s="208" t="s">
        <v>636</v>
      </c>
      <c r="B231" s="208" t="s">
        <v>1364</v>
      </c>
      <c r="C231" s="208"/>
      <c r="D231" s="208" t="s">
        <v>637</v>
      </c>
      <c r="E231" s="208" t="s">
        <v>638</v>
      </c>
      <c r="F231" s="208"/>
      <c r="G231" s="309"/>
      <c r="H231" s="309" t="s">
        <v>1168</v>
      </c>
      <c r="I231" s="298" t="s">
        <v>1232</v>
      </c>
      <c r="J231" s="208"/>
      <c r="K231" s="308"/>
      <c r="L231" s="319">
        <v>513766</v>
      </c>
      <c r="M231" s="319">
        <v>169736</v>
      </c>
      <c r="N231" s="208"/>
      <c r="O231" s="208"/>
      <c r="P231" s="208"/>
      <c r="Q231" s="208"/>
      <c r="R231" s="208"/>
      <c r="S231" s="208"/>
      <c r="T231" s="208"/>
      <c r="U231" s="208"/>
      <c r="V231" s="208">
        <v>0</v>
      </c>
      <c r="W231" s="208"/>
      <c r="X231" s="208">
        <v>2</v>
      </c>
      <c r="Y231" s="208">
        <v>9</v>
      </c>
      <c r="Z231" s="208">
        <v>10</v>
      </c>
      <c r="AA231" s="208">
        <v>2</v>
      </c>
      <c r="AB231" s="208"/>
      <c r="AC231" s="208"/>
      <c r="AD231" s="208"/>
      <c r="AE231" s="208">
        <v>23</v>
      </c>
      <c r="AF231" s="208">
        <v>0</v>
      </c>
      <c r="AG231" s="208">
        <v>2</v>
      </c>
      <c r="AH231" s="208">
        <v>9</v>
      </c>
      <c r="AI231" s="208">
        <v>10</v>
      </c>
      <c r="AJ231" s="208">
        <v>2</v>
      </c>
      <c r="AK231" s="208">
        <v>0</v>
      </c>
      <c r="AL231" s="208">
        <v>0</v>
      </c>
      <c r="AM231" s="208">
        <v>0</v>
      </c>
      <c r="AN231" s="310">
        <v>23</v>
      </c>
      <c r="AO231" s="310"/>
      <c r="AP231" s="213">
        <v>0</v>
      </c>
      <c r="AQ231" s="302">
        <v>0</v>
      </c>
      <c r="AR231" s="217">
        <v>7.666666666666667</v>
      </c>
      <c r="AS231" s="215">
        <v>7.666666666666667</v>
      </c>
      <c r="AT231" s="215">
        <v>7.666666666666667</v>
      </c>
      <c r="AU231" s="302">
        <v>0</v>
      </c>
      <c r="AV231" s="304">
        <v>0</v>
      </c>
      <c r="AW231" s="311" t="s">
        <v>4</v>
      </c>
      <c r="AX231" s="306">
        <v>0</v>
      </c>
      <c r="AY231" s="214">
        <v>0</v>
      </c>
      <c r="AZ231" s="214">
        <v>0</v>
      </c>
      <c r="BA231" s="214">
        <v>0</v>
      </c>
      <c r="BB231" s="307">
        <v>0</v>
      </c>
      <c r="BC231" s="208" t="s">
        <v>1310</v>
      </c>
      <c r="BD231" s="208"/>
      <c r="BE231" s="208" t="s">
        <v>1386</v>
      </c>
      <c r="BF231" s="208"/>
      <c r="BG231" s="208"/>
    </row>
    <row r="232" spans="1:59" x14ac:dyDescent="0.25">
      <c r="A232" s="208" t="s">
        <v>639</v>
      </c>
      <c r="B232" s="208" t="s">
        <v>1365</v>
      </c>
      <c r="C232" s="208"/>
      <c r="D232" s="208" t="s">
        <v>640</v>
      </c>
      <c r="E232" s="208" t="s">
        <v>641</v>
      </c>
      <c r="F232" s="208"/>
      <c r="G232" s="309"/>
      <c r="H232" s="309" t="s">
        <v>1168</v>
      </c>
      <c r="I232" s="298" t="s">
        <v>1232</v>
      </c>
      <c r="J232" s="208"/>
      <c r="K232" s="308"/>
      <c r="L232" s="319">
        <v>516905</v>
      </c>
      <c r="M232" s="319">
        <v>170733</v>
      </c>
      <c r="N232" s="208"/>
      <c r="O232" s="208"/>
      <c r="P232" s="208"/>
      <c r="Q232" s="208"/>
      <c r="R232" s="208"/>
      <c r="S232" s="208"/>
      <c r="T232" s="208"/>
      <c r="U232" s="208"/>
      <c r="V232" s="208">
        <v>0</v>
      </c>
      <c r="W232" s="208"/>
      <c r="X232" s="208"/>
      <c r="Y232" s="208"/>
      <c r="Z232" s="208">
        <v>2</v>
      </c>
      <c r="AA232" s="208"/>
      <c r="AB232" s="208"/>
      <c r="AC232" s="208"/>
      <c r="AD232" s="208"/>
      <c r="AE232" s="208">
        <v>2</v>
      </c>
      <c r="AF232" s="208">
        <v>0</v>
      </c>
      <c r="AG232" s="208">
        <v>0</v>
      </c>
      <c r="AH232" s="208">
        <v>0</v>
      </c>
      <c r="AI232" s="208">
        <v>2</v>
      </c>
      <c r="AJ232" s="208">
        <v>0</v>
      </c>
      <c r="AK232" s="208">
        <v>0</v>
      </c>
      <c r="AL232" s="208">
        <v>0</v>
      </c>
      <c r="AM232" s="208">
        <v>0</v>
      </c>
      <c r="AN232" s="310">
        <v>2</v>
      </c>
      <c r="AO232" s="310"/>
      <c r="AP232" s="213">
        <v>0</v>
      </c>
      <c r="AQ232" s="302">
        <v>0</v>
      </c>
      <c r="AR232" s="217">
        <v>0.66666666666666663</v>
      </c>
      <c r="AS232" s="215">
        <v>0.66666666666666663</v>
      </c>
      <c r="AT232" s="215">
        <v>0.66666666666666663</v>
      </c>
      <c r="AU232" s="302">
        <v>0</v>
      </c>
      <c r="AV232" s="304">
        <v>0</v>
      </c>
      <c r="AW232" s="311" t="s">
        <v>4</v>
      </c>
      <c r="AX232" s="306">
        <v>0</v>
      </c>
      <c r="AY232" s="214">
        <v>0</v>
      </c>
      <c r="AZ232" s="214">
        <v>0</v>
      </c>
      <c r="BA232" s="214">
        <v>0</v>
      </c>
      <c r="BB232" s="307">
        <v>0</v>
      </c>
      <c r="BC232" s="208" t="s">
        <v>1311</v>
      </c>
      <c r="BD232" s="208"/>
      <c r="BE232" s="208"/>
      <c r="BF232" s="208"/>
      <c r="BG232" s="208"/>
    </row>
    <row r="233" spans="1:59" x14ac:dyDescent="0.25">
      <c r="A233" s="208" t="s">
        <v>642</v>
      </c>
      <c r="B233" s="208" t="s">
        <v>1363</v>
      </c>
      <c r="C233" s="208"/>
      <c r="D233" s="208" t="s">
        <v>643</v>
      </c>
      <c r="E233" s="208" t="s">
        <v>644</v>
      </c>
      <c r="F233" s="301">
        <v>42552</v>
      </c>
      <c r="G233" s="309"/>
      <c r="H233" s="301" t="s">
        <v>1167</v>
      </c>
      <c r="I233" s="298" t="s">
        <v>1232</v>
      </c>
      <c r="J233" s="208"/>
      <c r="K233" s="308"/>
      <c r="L233" s="319">
        <v>520343</v>
      </c>
      <c r="M233" s="319">
        <v>175141</v>
      </c>
      <c r="N233" s="208"/>
      <c r="O233" s="208"/>
      <c r="P233" s="208"/>
      <c r="Q233" s="208"/>
      <c r="R233" s="208">
        <v>1</v>
      </c>
      <c r="S233" s="208"/>
      <c r="T233" s="208"/>
      <c r="U233" s="208"/>
      <c r="V233" s="208">
        <v>1</v>
      </c>
      <c r="W233" s="208"/>
      <c r="X233" s="208"/>
      <c r="Y233" s="208"/>
      <c r="Z233" s="208"/>
      <c r="AA233" s="208">
        <v>2</v>
      </c>
      <c r="AB233" s="208"/>
      <c r="AC233" s="208"/>
      <c r="AD233" s="208"/>
      <c r="AE233" s="208">
        <v>2</v>
      </c>
      <c r="AF233" s="208">
        <v>0</v>
      </c>
      <c r="AG233" s="208">
        <v>0</v>
      </c>
      <c r="AH233" s="208">
        <v>0</v>
      </c>
      <c r="AI233" s="208">
        <v>0</v>
      </c>
      <c r="AJ233" s="208">
        <v>1</v>
      </c>
      <c r="AK233" s="208">
        <v>0</v>
      </c>
      <c r="AL233" s="208">
        <v>0</v>
      </c>
      <c r="AM233" s="208">
        <v>0</v>
      </c>
      <c r="AN233" s="310">
        <v>1</v>
      </c>
      <c r="AO233" s="310"/>
      <c r="AP233" s="214">
        <v>0</v>
      </c>
      <c r="AQ233" s="218">
        <v>0</v>
      </c>
      <c r="AR233" s="217">
        <v>0.33333333333333331</v>
      </c>
      <c r="AS233" s="215">
        <v>0.33333333333333331</v>
      </c>
      <c r="AT233" s="215">
        <v>0.33333333333333331</v>
      </c>
      <c r="AU233" s="218">
        <v>0</v>
      </c>
      <c r="AV233" s="307">
        <v>0</v>
      </c>
      <c r="AW233" s="311" t="s">
        <v>4</v>
      </c>
      <c r="AX233" s="306">
        <v>0</v>
      </c>
      <c r="AY233" s="214">
        <v>0</v>
      </c>
      <c r="AZ233" s="214">
        <v>0</v>
      </c>
      <c r="BA233" s="214">
        <v>0</v>
      </c>
      <c r="BB233" s="307">
        <v>0</v>
      </c>
      <c r="BC233" s="208" t="s">
        <v>1293</v>
      </c>
      <c r="BD233" s="208"/>
      <c r="BE233" s="208"/>
      <c r="BF233" s="208"/>
      <c r="BG233" s="208"/>
    </row>
    <row r="234" spans="1:59" x14ac:dyDescent="0.25">
      <c r="A234" s="208" t="s">
        <v>645</v>
      </c>
      <c r="B234" s="208" t="s">
        <v>1362</v>
      </c>
      <c r="C234" s="208"/>
      <c r="D234" s="208" t="s">
        <v>646</v>
      </c>
      <c r="E234" s="208" t="s">
        <v>647</v>
      </c>
      <c r="F234" s="301"/>
      <c r="G234" s="301">
        <v>43208</v>
      </c>
      <c r="H234" s="301" t="s">
        <v>1167</v>
      </c>
      <c r="I234" s="298" t="s">
        <v>1232</v>
      </c>
      <c r="J234" s="208"/>
      <c r="K234" s="308"/>
      <c r="L234" s="319">
        <v>517058</v>
      </c>
      <c r="M234" s="319">
        <v>170060</v>
      </c>
      <c r="N234" s="208"/>
      <c r="O234" s="208"/>
      <c r="P234" s="208"/>
      <c r="Q234" s="208"/>
      <c r="R234" s="208">
        <v>1</v>
      </c>
      <c r="S234" s="208"/>
      <c r="T234" s="208"/>
      <c r="U234" s="208"/>
      <c r="V234" s="208">
        <v>1</v>
      </c>
      <c r="W234" s="208"/>
      <c r="X234" s="208"/>
      <c r="Y234" s="208">
        <v>2</v>
      </c>
      <c r="Z234" s="208"/>
      <c r="AA234" s="208"/>
      <c r="AB234" s="208"/>
      <c r="AC234" s="208"/>
      <c r="AD234" s="208"/>
      <c r="AE234" s="208">
        <v>2</v>
      </c>
      <c r="AF234" s="208">
        <v>0</v>
      </c>
      <c r="AG234" s="208">
        <v>0</v>
      </c>
      <c r="AH234" s="208">
        <v>2</v>
      </c>
      <c r="AI234" s="208">
        <v>0</v>
      </c>
      <c r="AJ234" s="208">
        <v>-1</v>
      </c>
      <c r="AK234" s="208">
        <v>0</v>
      </c>
      <c r="AL234" s="208">
        <v>0</v>
      </c>
      <c r="AM234" s="208">
        <v>0</v>
      </c>
      <c r="AN234" s="310">
        <v>1</v>
      </c>
      <c r="AO234" s="310"/>
      <c r="AP234" s="214">
        <v>0</v>
      </c>
      <c r="AQ234" s="215">
        <v>1</v>
      </c>
      <c r="AR234" s="306">
        <v>0</v>
      </c>
      <c r="AS234" s="218">
        <v>0</v>
      </c>
      <c r="AT234" s="218">
        <v>0</v>
      </c>
      <c r="AU234" s="218">
        <v>0</v>
      </c>
      <c r="AV234" s="307">
        <v>0</v>
      </c>
      <c r="AW234" s="311">
        <v>0</v>
      </c>
      <c r="AX234" s="306">
        <v>0</v>
      </c>
      <c r="AY234" s="214">
        <v>0</v>
      </c>
      <c r="AZ234" s="214">
        <v>0</v>
      </c>
      <c r="BA234" s="214">
        <v>0</v>
      </c>
      <c r="BB234" s="307">
        <v>0</v>
      </c>
      <c r="BC234" s="208" t="s">
        <v>1311</v>
      </c>
      <c r="BD234" s="208"/>
      <c r="BE234" s="208"/>
      <c r="BF234" s="208"/>
      <c r="BG234" s="208"/>
    </row>
    <row r="235" spans="1:59" x14ac:dyDescent="0.25">
      <c r="A235" s="208" t="s">
        <v>648</v>
      </c>
      <c r="B235" s="208" t="s">
        <v>1361</v>
      </c>
      <c r="C235" s="208" t="s">
        <v>1366</v>
      </c>
      <c r="D235" s="208" t="s">
        <v>649</v>
      </c>
      <c r="E235" s="208" t="s">
        <v>650</v>
      </c>
      <c r="F235" s="301">
        <v>42795</v>
      </c>
      <c r="G235" s="301">
        <v>43070</v>
      </c>
      <c r="H235" s="301" t="s">
        <v>1166</v>
      </c>
      <c r="I235" s="298" t="s">
        <v>1232</v>
      </c>
      <c r="J235" s="208">
        <v>1</v>
      </c>
      <c r="K235" s="308"/>
      <c r="L235" s="319">
        <v>515163</v>
      </c>
      <c r="M235" s="319">
        <v>172715</v>
      </c>
      <c r="N235" s="208"/>
      <c r="O235" s="208"/>
      <c r="P235" s="208"/>
      <c r="Q235" s="208"/>
      <c r="R235" s="208"/>
      <c r="S235" s="208"/>
      <c r="T235" s="208"/>
      <c r="U235" s="208"/>
      <c r="V235" s="208">
        <v>0</v>
      </c>
      <c r="W235" s="208"/>
      <c r="X235" s="208"/>
      <c r="Y235" s="208">
        <v>1</v>
      </c>
      <c r="Z235" s="208"/>
      <c r="AA235" s="208"/>
      <c r="AB235" s="208"/>
      <c r="AC235" s="208"/>
      <c r="AD235" s="208"/>
      <c r="AE235" s="208">
        <v>1</v>
      </c>
      <c r="AF235" s="208">
        <v>0</v>
      </c>
      <c r="AG235" s="208">
        <v>0</v>
      </c>
      <c r="AH235" s="208">
        <v>1</v>
      </c>
      <c r="AI235" s="208">
        <v>0</v>
      </c>
      <c r="AJ235" s="208">
        <v>0</v>
      </c>
      <c r="AK235" s="208">
        <v>0</v>
      </c>
      <c r="AL235" s="208">
        <v>0</v>
      </c>
      <c r="AM235" s="208">
        <v>0</v>
      </c>
      <c r="AN235" s="310">
        <v>1</v>
      </c>
      <c r="AO235" s="310"/>
      <c r="AP235" s="212">
        <v>1</v>
      </c>
      <c r="AQ235" s="302">
        <v>0</v>
      </c>
      <c r="AR235" s="303">
        <v>0</v>
      </c>
      <c r="AS235" s="302">
        <v>0</v>
      </c>
      <c r="AT235" s="302">
        <v>0</v>
      </c>
      <c r="AU235" s="302">
        <v>0</v>
      </c>
      <c r="AV235" s="304">
        <v>0</v>
      </c>
      <c r="AW235" s="311">
        <v>0</v>
      </c>
      <c r="AX235" s="306">
        <v>0</v>
      </c>
      <c r="AY235" s="214">
        <v>0</v>
      </c>
      <c r="AZ235" s="214">
        <v>0</v>
      </c>
      <c r="BA235" s="214">
        <v>0</v>
      </c>
      <c r="BB235" s="307">
        <v>0</v>
      </c>
      <c r="BC235" s="208" t="s">
        <v>1317</v>
      </c>
      <c r="BD235" s="208"/>
      <c r="BE235" s="208" t="s">
        <v>1379</v>
      </c>
      <c r="BF235" s="208"/>
      <c r="BG235" s="208"/>
    </row>
    <row r="236" spans="1:59" x14ac:dyDescent="0.25">
      <c r="A236" s="208" t="s">
        <v>651</v>
      </c>
      <c r="B236" s="208" t="s">
        <v>1362</v>
      </c>
      <c r="C236" s="208"/>
      <c r="D236" s="208" t="s">
        <v>652</v>
      </c>
      <c r="E236" s="208" t="s">
        <v>653</v>
      </c>
      <c r="F236" s="208"/>
      <c r="G236" s="301">
        <v>43281</v>
      </c>
      <c r="H236" s="301" t="s">
        <v>1167</v>
      </c>
      <c r="I236" s="298" t="s">
        <v>1232</v>
      </c>
      <c r="J236" s="208"/>
      <c r="K236" s="308"/>
      <c r="L236" s="319">
        <v>518202</v>
      </c>
      <c r="M236" s="319">
        <v>175297</v>
      </c>
      <c r="N236" s="208"/>
      <c r="O236" s="208">
        <v>1</v>
      </c>
      <c r="P236" s="208"/>
      <c r="Q236" s="208"/>
      <c r="R236" s="208">
        <v>1</v>
      </c>
      <c r="S236" s="208"/>
      <c r="T236" s="208"/>
      <c r="U236" s="208"/>
      <c r="V236" s="208">
        <v>2</v>
      </c>
      <c r="W236" s="208"/>
      <c r="X236" s="208"/>
      <c r="Y236" s="208"/>
      <c r="Z236" s="208"/>
      <c r="AA236" s="208">
        <v>1</v>
      </c>
      <c r="AB236" s="208"/>
      <c r="AC236" s="208"/>
      <c r="AD236" s="208"/>
      <c r="AE236" s="208">
        <v>1</v>
      </c>
      <c r="AF236" s="208">
        <v>0</v>
      </c>
      <c r="AG236" s="208">
        <v>-1</v>
      </c>
      <c r="AH236" s="208">
        <v>0</v>
      </c>
      <c r="AI236" s="208">
        <v>0</v>
      </c>
      <c r="AJ236" s="208">
        <v>0</v>
      </c>
      <c r="AK236" s="208">
        <v>0</v>
      </c>
      <c r="AL236" s="208">
        <v>0</v>
      </c>
      <c r="AM236" s="208">
        <v>0</v>
      </c>
      <c r="AN236" s="310">
        <v>-1</v>
      </c>
      <c r="AO236" s="310"/>
      <c r="AP236" s="214">
        <v>0</v>
      </c>
      <c r="AQ236" s="215">
        <v>-1</v>
      </c>
      <c r="AR236" s="306">
        <v>0</v>
      </c>
      <c r="AS236" s="218">
        <v>0</v>
      </c>
      <c r="AT236" s="218">
        <v>0</v>
      </c>
      <c r="AU236" s="218">
        <v>0</v>
      </c>
      <c r="AV236" s="307">
        <v>0</v>
      </c>
      <c r="AW236" s="311">
        <v>0</v>
      </c>
      <c r="AX236" s="306">
        <v>0</v>
      </c>
      <c r="AY236" s="214">
        <v>0</v>
      </c>
      <c r="AZ236" s="214">
        <v>0</v>
      </c>
      <c r="BA236" s="214">
        <v>0</v>
      </c>
      <c r="BB236" s="307">
        <v>0</v>
      </c>
      <c r="BC236" s="208" t="s">
        <v>1315</v>
      </c>
      <c r="BD236" s="208"/>
      <c r="BE236" s="208"/>
      <c r="BF236" s="208" t="s">
        <v>1294</v>
      </c>
      <c r="BG236" s="208"/>
    </row>
    <row r="237" spans="1:59" x14ac:dyDescent="0.25">
      <c r="A237" s="208" t="s">
        <v>654</v>
      </c>
      <c r="B237" s="208" t="s">
        <v>1362</v>
      </c>
      <c r="C237" s="208"/>
      <c r="D237" s="208" t="s">
        <v>655</v>
      </c>
      <c r="E237" s="208" t="s">
        <v>656</v>
      </c>
      <c r="F237" s="301"/>
      <c r="G237" s="309"/>
      <c r="H237" s="309" t="s">
        <v>1168</v>
      </c>
      <c r="I237" s="298" t="s">
        <v>1232</v>
      </c>
      <c r="J237" s="208"/>
      <c r="K237" s="308"/>
      <c r="L237" s="319">
        <v>518893</v>
      </c>
      <c r="M237" s="319">
        <v>175056</v>
      </c>
      <c r="N237" s="208"/>
      <c r="O237" s="208"/>
      <c r="P237" s="208"/>
      <c r="Q237" s="208"/>
      <c r="R237" s="208">
        <v>1</v>
      </c>
      <c r="S237" s="208"/>
      <c r="T237" s="208"/>
      <c r="U237" s="208"/>
      <c r="V237" s="208">
        <v>1</v>
      </c>
      <c r="W237" s="208"/>
      <c r="X237" s="208">
        <v>1</v>
      </c>
      <c r="Y237" s="208"/>
      <c r="Z237" s="208">
        <v>1</v>
      </c>
      <c r="AA237" s="208"/>
      <c r="AB237" s="208"/>
      <c r="AC237" s="208"/>
      <c r="AD237" s="208"/>
      <c r="AE237" s="208">
        <v>2</v>
      </c>
      <c r="AF237" s="208">
        <v>0</v>
      </c>
      <c r="AG237" s="208">
        <v>1</v>
      </c>
      <c r="AH237" s="208">
        <v>0</v>
      </c>
      <c r="AI237" s="208">
        <v>1</v>
      </c>
      <c r="AJ237" s="208">
        <v>-1</v>
      </c>
      <c r="AK237" s="208">
        <v>0</v>
      </c>
      <c r="AL237" s="208">
        <v>0</v>
      </c>
      <c r="AM237" s="208">
        <v>0</v>
      </c>
      <c r="AN237" s="310">
        <v>1</v>
      </c>
      <c r="AO237" s="310"/>
      <c r="AP237" s="213">
        <v>0</v>
      </c>
      <c r="AQ237" s="302">
        <v>0</v>
      </c>
      <c r="AR237" s="217">
        <v>0.33333333333333331</v>
      </c>
      <c r="AS237" s="215">
        <v>0.33333333333333331</v>
      </c>
      <c r="AT237" s="215">
        <v>0.33333333333333331</v>
      </c>
      <c r="AU237" s="302">
        <v>0</v>
      </c>
      <c r="AV237" s="304">
        <v>0</v>
      </c>
      <c r="AW237" s="311" t="s">
        <v>4</v>
      </c>
      <c r="AX237" s="306">
        <v>0</v>
      </c>
      <c r="AY237" s="214">
        <v>0</v>
      </c>
      <c r="AZ237" s="214">
        <v>0</v>
      </c>
      <c r="BA237" s="214">
        <v>0</v>
      </c>
      <c r="BB237" s="307">
        <v>0</v>
      </c>
      <c r="BC237" s="208" t="s">
        <v>1315</v>
      </c>
      <c r="BD237" s="208"/>
      <c r="BE237" s="208"/>
      <c r="BF237" s="208"/>
      <c r="BG237" s="208"/>
    </row>
    <row r="238" spans="1:59" x14ac:dyDescent="0.25">
      <c r="A238" s="208" t="s">
        <v>657</v>
      </c>
      <c r="B238" s="208" t="s">
        <v>1365</v>
      </c>
      <c r="C238" s="208"/>
      <c r="D238" s="208" t="s">
        <v>658</v>
      </c>
      <c r="E238" s="208" t="s">
        <v>659</v>
      </c>
      <c r="F238" s="208"/>
      <c r="G238" s="309"/>
      <c r="H238" s="309" t="s">
        <v>1168</v>
      </c>
      <c r="I238" s="298" t="s">
        <v>1232</v>
      </c>
      <c r="J238" s="208"/>
      <c r="K238" s="308"/>
      <c r="L238" s="319">
        <v>519126</v>
      </c>
      <c r="M238" s="319">
        <v>176420</v>
      </c>
      <c r="N238" s="208"/>
      <c r="O238" s="208"/>
      <c r="P238" s="208"/>
      <c r="Q238" s="208"/>
      <c r="R238" s="208"/>
      <c r="S238" s="208"/>
      <c r="T238" s="208"/>
      <c r="U238" s="208"/>
      <c r="V238" s="208">
        <v>0</v>
      </c>
      <c r="W238" s="208"/>
      <c r="X238" s="208">
        <v>4</v>
      </c>
      <c r="Y238" s="208">
        <v>2</v>
      </c>
      <c r="Z238" s="208"/>
      <c r="AA238" s="208"/>
      <c r="AB238" s="208"/>
      <c r="AC238" s="208"/>
      <c r="AD238" s="208"/>
      <c r="AE238" s="208">
        <v>6</v>
      </c>
      <c r="AF238" s="208">
        <v>0</v>
      </c>
      <c r="AG238" s="208">
        <v>4</v>
      </c>
      <c r="AH238" s="208">
        <v>2</v>
      </c>
      <c r="AI238" s="208">
        <v>0</v>
      </c>
      <c r="AJ238" s="208">
        <v>0</v>
      </c>
      <c r="AK238" s="208">
        <v>0</v>
      </c>
      <c r="AL238" s="208">
        <v>0</v>
      </c>
      <c r="AM238" s="208">
        <v>0</v>
      </c>
      <c r="AN238" s="310">
        <v>6</v>
      </c>
      <c r="AO238" s="310"/>
      <c r="AP238" s="213">
        <v>0</v>
      </c>
      <c r="AQ238" s="302">
        <v>0</v>
      </c>
      <c r="AR238" s="217">
        <v>2</v>
      </c>
      <c r="AS238" s="215">
        <v>2</v>
      </c>
      <c r="AT238" s="215">
        <v>2</v>
      </c>
      <c r="AU238" s="302">
        <v>0</v>
      </c>
      <c r="AV238" s="304">
        <v>0</v>
      </c>
      <c r="AW238" s="311" t="s">
        <v>4</v>
      </c>
      <c r="AX238" s="306">
        <v>0</v>
      </c>
      <c r="AY238" s="214">
        <v>0</v>
      </c>
      <c r="AZ238" s="214">
        <v>0</v>
      </c>
      <c r="BA238" s="214">
        <v>0</v>
      </c>
      <c r="BB238" s="307">
        <v>0</v>
      </c>
      <c r="BC238" s="208" t="s">
        <v>1313</v>
      </c>
      <c r="BD238" s="208"/>
      <c r="BE238" s="208" t="s">
        <v>1514</v>
      </c>
      <c r="BF238" s="208"/>
      <c r="BG238" s="208"/>
    </row>
    <row r="239" spans="1:59" x14ac:dyDescent="0.25">
      <c r="A239" s="208" t="s">
        <v>660</v>
      </c>
      <c r="B239" s="208" t="s">
        <v>1361</v>
      </c>
      <c r="C239" s="208" t="s">
        <v>1366</v>
      </c>
      <c r="D239" s="208" t="s">
        <v>661</v>
      </c>
      <c r="E239" s="208" t="s">
        <v>662</v>
      </c>
      <c r="F239" s="301">
        <v>43009</v>
      </c>
      <c r="G239" s="309"/>
      <c r="H239" s="301" t="s">
        <v>1167</v>
      </c>
      <c r="I239" s="298" t="s">
        <v>1232</v>
      </c>
      <c r="J239" s="208">
        <v>2</v>
      </c>
      <c r="K239" s="308"/>
      <c r="L239" s="319">
        <v>520522</v>
      </c>
      <c r="M239" s="319">
        <v>175477</v>
      </c>
      <c r="N239" s="208"/>
      <c r="O239" s="208"/>
      <c r="P239" s="208"/>
      <c r="Q239" s="208"/>
      <c r="R239" s="208"/>
      <c r="S239" s="208"/>
      <c r="T239" s="208"/>
      <c r="U239" s="208"/>
      <c r="V239" s="208">
        <v>0</v>
      </c>
      <c r="W239" s="208"/>
      <c r="X239" s="208"/>
      <c r="Y239" s="208"/>
      <c r="Z239" s="208"/>
      <c r="AA239" s="208"/>
      <c r="AB239" s="208"/>
      <c r="AC239" s="208"/>
      <c r="AD239" s="208"/>
      <c r="AE239" s="208">
        <v>0</v>
      </c>
      <c r="AF239" s="208">
        <v>0</v>
      </c>
      <c r="AG239" s="208">
        <v>0</v>
      </c>
      <c r="AH239" s="208">
        <v>0</v>
      </c>
      <c r="AI239" s="208">
        <v>0</v>
      </c>
      <c r="AJ239" s="208">
        <v>0</v>
      </c>
      <c r="AK239" s="208">
        <v>0</v>
      </c>
      <c r="AL239" s="208">
        <v>0</v>
      </c>
      <c r="AM239" s="208">
        <v>0</v>
      </c>
      <c r="AN239" s="310">
        <v>2</v>
      </c>
      <c r="AO239" s="310"/>
      <c r="AP239" s="214">
        <v>0</v>
      </c>
      <c r="AQ239" s="218">
        <v>0</v>
      </c>
      <c r="AR239" s="217">
        <v>0.66666666666666663</v>
      </c>
      <c r="AS239" s="215">
        <v>0.66666666666666663</v>
      </c>
      <c r="AT239" s="215">
        <v>0.66666666666666663</v>
      </c>
      <c r="AU239" s="218">
        <v>0</v>
      </c>
      <c r="AV239" s="307">
        <v>0</v>
      </c>
      <c r="AW239" s="311" t="s">
        <v>4</v>
      </c>
      <c r="AX239" s="306">
        <v>0</v>
      </c>
      <c r="AY239" s="214">
        <v>0</v>
      </c>
      <c r="AZ239" s="214">
        <v>0</v>
      </c>
      <c r="BA239" s="214">
        <v>0</v>
      </c>
      <c r="BB239" s="307">
        <v>0</v>
      </c>
      <c r="BC239" s="208" t="s">
        <v>1293</v>
      </c>
      <c r="BD239" s="208"/>
      <c r="BE239" s="208"/>
      <c r="BF239" s="208" t="s">
        <v>1293</v>
      </c>
      <c r="BG239" s="208"/>
    </row>
    <row r="240" spans="1:59" x14ac:dyDescent="0.25">
      <c r="A240" s="208" t="s">
        <v>663</v>
      </c>
      <c r="B240" s="208" t="s">
        <v>1361</v>
      </c>
      <c r="C240" s="208" t="s">
        <v>1366</v>
      </c>
      <c r="D240" s="208" t="s">
        <v>664</v>
      </c>
      <c r="E240" s="208" t="s">
        <v>665</v>
      </c>
      <c r="F240" s="301">
        <v>42542</v>
      </c>
      <c r="G240" s="309">
        <v>42912</v>
      </c>
      <c r="H240" s="301" t="s">
        <v>1166</v>
      </c>
      <c r="I240" s="298" t="s">
        <v>1232</v>
      </c>
      <c r="J240" s="208">
        <v>1</v>
      </c>
      <c r="K240" s="308"/>
      <c r="L240" s="319">
        <v>515717</v>
      </c>
      <c r="M240" s="319">
        <v>173154</v>
      </c>
      <c r="N240" s="208"/>
      <c r="O240" s="208"/>
      <c r="P240" s="208"/>
      <c r="Q240" s="208"/>
      <c r="R240" s="208"/>
      <c r="S240" s="208"/>
      <c r="T240" s="208"/>
      <c r="U240" s="208"/>
      <c r="V240" s="208">
        <v>0</v>
      </c>
      <c r="W240" s="208"/>
      <c r="X240" s="208">
        <v>1</v>
      </c>
      <c r="Y240" s="208"/>
      <c r="Z240" s="208"/>
      <c r="AA240" s="208"/>
      <c r="AB240" s="208"/>
      <c r="AC240" s="208"/>
      <c r="AD240" s="208"/>
      <c r="AE240" s="208">
        <v>1</v>
      </c>
      <c r="AF240" s="208">
        <v>0</v>
      </c>
      <c r="AG240" s="208">
        <v>1</v>
      </c>
      <c r="AH240" s="208">
        <v>0</v>
      </c>
      <c r="AI240" s="208">
        <v>0</v>
      </c>
      <c r="AJ240" s="208">
        <v>0</v>
      </c>
      <c r="AK240" s="208">
        <v>0</v>
      </c>
      <c r="AL240" s="208">
        <v>0</v>
      </c>
      <c r="AM240" s="208">
        <v>0</v>
      </c>
      <c r="AN240" s="310">
        <v>1</v>
      </c>
      <c r="AO240" s="310"/>
      <c r="AP240" s="212">
        <v>1</v>
      </c>
      <c r="AQ240" s="302">
        <v>0</v>
      </c>
      <c r="AR240" s="303">
        <v>0</v>
      </c>
      <c r="AS240" s="302">
        <v>0</v>
      </c>
      <c r="AT240" s="302">
        <v>0</v>
      </c>
      <c r="AU240" s="302">
        <v>0</v>
      </c>
      <c r="AV240" s="304">
        <v>0</v>
      </c>
      <c r="AW240" s="311">
        <v>0</v>
      </c>
      <c r="AX240" s="306">
        <v>0</v>
      </c>
      <c r="AY240" s="214">
        <v>0</v>
      </c>
      <c r="AZ240" s="214">
        <v>0</v>
      </c>
      <c r="BA240" s="214">
        <v>0</v>
      </c>
      <c r="BB240" s="307">
        <v>0</v>
      </c>
      <c r="BC240" s="208" t="s">
        <v>1317</v>
      </c>
      <c r="BD240" s="208"/>
      <c r="BE240" s="208"/>
      <c r="BF240" s="208" t="s">
        <v>1298</v>
      </c>
      <c r="BG240" s="208"/>
    </row>
    <row r="241" spans="1:59" x14ac:dyDescent="0.25">
      <c r="A241" s="208" t="s">
        <v>666</v>
      </c>
      <c r="B241" s="208" t="s">
        <v>1362</v>
      </c>
      <c r="C241" s="208"/>
      <c r="D241" s="208" t="s">
        <v>246</v>
      </c>
      <c r="E241" s="208" t="s">
        <v>667</v>
      </c>
      <c r="F241" s="208"/>
      <c r="G241" s="309"/>
      <c r="H241" s="309" t="s">
        <v>1168</v>
      </c>
      <c r="I241" s="298" t="s">
        <v>1232</v>
      </c>
      <c r="J241" s="208"/>
      <c r="K241" s="308"/>
      <c r="L241" s="319">
        <v>517615</v>
      </c>
      <c r="M241" s="319">
        <v>169709</v>
      </c>
      <c r="N241" s="208"/>
      <c r="O241" s="208"/>
      <c r="P241" s="208"/>
      <c r="Q241" s="208"/>
      <c r="R241" s="208"/>
      <c r="S241" s="208"/>
      <c r="T241" s="208"/>
      <c r="U241" s="208"/>
      <c r="V241" s="208">
        <v>0</v>
      </c>
      <c r="W241" s="208"/>
      <c r="X241" s="208">
        <v>1</v>
      </c>
      <c r="Y241" s="208"/>
      <c r="Z241" s="208"/>
      <c r="AA241" s="208"/>
      <c r="AB241" s="208"/>
      <c r="AC241" s="208"/>
      <c r="AD241" s="208"/>
      <c r="AE241" s="208">
        <v>1</v>
      </c>
      <c r="AF241" s="208">
        <v>0</v>
      </c>
      <c r="AG241" s="208">
        <v>1</v>
      </c>
      <c r="AH241" s="208">
        <v>0</v>
      </c>
      <c r="AI241" s="208">
        <v>0</v>
      </c>
      <c r="AJ241" s="208">
        <v>0</v>
      </c>
      <c r="AK241" s="208">
        <v>0</v>
      </c>
      <c r="AL241" s="208">
        <v>0</v>
      </c>
      <c r="AM241" s="208">
        <v>0</v>
      </c>
      <c r="AN241" s="310">
        <v>1</v>
      </c>
      <c r="AO241" s="310"/>
      <c r="AP241" s="213">
        <v>0</v>
      </c>
      <c r="AQ241" s="302">
        <v>0</v>
      </c>
      <c r="AR241" s="217">
        <v>0.33333333333333331</v>
      </c>
      <c r="AS241" s="215">
        <v>0.33333333333333331</v>
      </c>
      <c r="AT241" s="215">
        <v>0.33333333333333331</v>
      </c>
      <c r="AU241" s="302">
        <v>0</v>
      </c>
      <c r="AV241" s="304">
        <v>0</v>
      </c>
      <c r="AW241" s="311" t="s">
        <v>4</v>
      </c>
      <c r="AX241" s="306">
        <v>0</v>
      </c>
      <c r="AY241" s="214">
        <v>0</v>
      </c>
      <c r="AZ241" s="214">
        <v>0</v>
      </c>
      <c r="BA241" s="214">
        <v>0</v>
      </c>
      <c r="BB241" s="307">
        <v>0</v>
      </c>
      <c r="BC241" s="208" t="s">
        <v>1311</v>
      </c>
      <c r="BD241" s="208"/>
      <c r="BE241" s="208"/>
      <c r="BF241" s="208"/>
      <c r="BG241" s="208"/>
    </row>
    <row r="242" spans="1:59" x14ac:dyDescent="0.25">
      <c r="A242" s="208" t="s">
        <v>668</v>
      </c>
      <c r="B242" s="208" t="s">
        <v>1361</v>
      </c>
      <c r="C242" s="208" t="s">
        <v>1366</v>
      </c>
      <c r="D242" s="208" t="s">
        <v>669</v>
      </c>
      <c r="E242" s="208" t="s">
        <v>670</v>
      </c>
      <c r="F242" s="301"/>
      <c r="G242" s="309"/>
      <c r="H242" s="309" t="s">
        <v>1168</v>
      </c>
      <c r="I242" s="298" t="s">
        <v>1232</v>
      </c>
      <c r="J242" s="208">
        <v>0</v>
      </c>
      <c r="K242" s="308"/>
      <c r="L242" s="319">
        <v>521408</v>
      </c>
      <c r="M242" s="319">
        <v>175714</v>
      </c>
      <c r="N242" s="208"/>
      <c r="O242" s="208"/>
      <c r="P242" s="208"/>
      <c r="Q242" s="208"/>
      <c r="R242" s="208">
        <v>1</v>
      </c>
      <c r="S242" s="208"/>
      <c r="T242" s="208"/>
      <c r="U242" s="208"/>
      <c r="V242" s="208">
        <v>1</v>
      </c>
      <c r="W242" s="208"/>
      <c r="X242" s="208"/>
      <c r="Y242" s="208"/>
      <c r="Z242" s="208"/>
      <c r="AA242" s="208"/>
      <c r="AB242" s="208">
        <v>1</v>
      </c>
      <c r="AC242" s="208"/>
      <c r="AD242" s="208"/>
      <c r="AE242" s="208">
        <v>1</v>
      </c>
      <c r="AF242" s="208">
        <v>0</v>
      </c>
      <c r="AG242" s="208">
        <v>0</v>
      </c>
      <c r="AH242" s="208">
        <v>0</v>
      </c>
      <c r="AI242" s="208">
        <v>0</v>
      </c>
      <c r="AJ242" s="208">
        <v>-1</v>
      </c>
      <c r="AK242" s="208">
        <v>1</v>
      </c>
      <c r="AL242" s="208">
        <v>0</v>
      </c>
      <c r="AM242" s="208">
        <v>0</v>
      </c>
      <c r="AN242" s="310">
        <v>0</v>
      </c>
      <c r="AO242" s="310"/>
      <c r="AP242" s="213">
        <v>0</v>
      </c>
      <c r="AQ242" s="302">
        <v>0</v>
      </c>
      <c r="AR242" s="303">
        <v>0</v>
      </c>
      <c r="AS242" s="302">
        <v>0</v>
      </c>
      <c r="AT242" s="302">
        <v>0</v>
      </c>
      <c r="AU242" s="302">
        <v>0</v>
      </c>
      <c r="AV242" s="304">
        <v>0</v>
      </c>
      <c r="AW242" s="311">
        <v>0</v>
      </c>
      <c r="AX242" s="306">
        <v>0</v>
      </c>
      <c r="AY242" s="214">
        <v>0</v>
      </c>
      <c r="AZ242" s="214">
        <v>0</v>
      </c>
      <c r="BA242" s="214">
        <v>0</v>
      </c>
      <c r="BB242" s="307">
        <v>0</v>
      </c>
      <c r="BC242" s="208" t="s">
        <v>1351</v>
      </c>
      <c r="BD242" s="208"/>
      <c r="BE242" s="208"/>
      <c r="BF242" s="208"/>
      <c r="BG242" s="208"/>
    </row>
    <row r="243" spans="1:59" x14ac:dyDescent="0.25">
      <c r="A243" s="208" t="s">
        <v>671</v>
      </c>
      <c r="B243" s="208" t="s">
        <v>1363</v>
      </c>
      <c r="C243" s="208"/>
      <c r="D243" s="208" t="s">
        <v>282</v>
      </c>
      <c r="E243" s="208" t="s">
        <v>672</v>
      </c>
      <c r="F243" s="301">
        <v>43132</v>
      </c>
      <c r="G243" s="309"/>
      <c r="H243" s="301" t="s">
        <v>1167</v>
      </c>
      <c r="I243" s="298" t="s">
        <v>1232</v>
      </c>
      <c r="J243" s="208"/>
      <c r="K243" s="308"/>
      <c r="L243" s="319">
        <v>515764</v>
      </c>
      <c r="M243" s="319">
        <v>173105</v>
      </c>
      <c r="N243" s="208"/>
      <c r="O243" s="208"/>
      <c r="P243" s="208"/>
      <c r="Q243" s="208"/>
      <c r="R243" s="208"/>
      <c r="S243" s="208"/>
      <c r="T243" s="208"/>
      <c r="U243" s="208"/>
      <c r="V243" s="208">
        <v>0</v>
      </c>
      <c r="W243" s="208"/>
      <c r="X243" s="208">
        <v>2</v>
      </c>
      <c r="Y243" s="208">
        <v>2</v>
      </c>
      <c r="Z243" s="208"/>
      <c r="AA243" s="208"/>
      <c r="AB243" s="208"/>
      <c r="AC243" s="208"/>
      <c r="AD243" s="208"/>
      <c r="AE243" s="208">
        <v>4</v>
      </c>
      <c r="AF243" s="208">
        <v>0</v>
      </c>
      <c r="AG243" s="208">
        <v>2</v>
      </c>
      <c r="AH243" s="208">
        <v>2</v>
      </c>
      <c r="AI243" s="208">
        <v>0</v>
      </c>
      <c r="AJ243" s="208">
        <v>0</v>
      </c>
      <c r="AK243" s="208">
        <v>0</v>
      </c>
      <c r="AL243" s="208">
        <v>0</v>
      </c>
      <c r="AM243" s="208">
        <v>0</v>
      </c>
      <c r="AN243" s="310">
        <v>4</v>
      </c>
      <c r="AO243" s="310"/>
      <c r="AP243" s="214">
        <v>0</v>
      </c>
      <c r="AQ243" s="218">
        <v>0</v>
      </c>
      <c r="AR243" s="217">
        <v>1.3333333333333333</v>
      </c>
      <c r="AS243" s="215">
        <v>1.3333333333333333</v>
      </c>
      <c r="AT243" s="215">
        <v>1.3333333333333333</v>
      </c>
      <c r="AU243" s="218">
        <v>0</v>
      </c>
      <c r="AV243" s="307">
        <v>0</v>
      </c>
      <c r="AW243" s="311" t="s">
        <v>4</v>
      </c>
      <c r="AX243" s="306">
        <v>0</v>
      </c>
      <c r="AY243" s="214">
        <v>0</v>
      </c>
      <c r="AZ243" s="214">
        <v>0</v>
      </c>
      <c r="BA243" s="214">
        <v>0</v>
      </c>
      <c r="BB243" s="307">
        <v>0</v>
      </c>
      <c r="BC243" s="208" t="s">
        <v>1317</v>
      </c>
      <c r="BD243" s="208"/>
      <c r="BE243" s="208"/>
      <c r="BF243" s="208" t="s">
        <v>1298</v>
      </c>
      <c r="BG243" s="208"/>
    </row>
    <row r="244" spans="1:59" x14ac:dyDescent="0.25">
      <c r="A244" s="208" t="s">
        <v>673</v>
      </c>
      <c r="B244" s="208" t="s">
        <v>1361</v>
      </c>
      <c r="C244" s="208"/>
      <c r="D244" s="208" t="s">
        <v>674</v>
      </c>
      <c r="E244" s="208" t="s">
        <v>675</v>
      </c>
      <c r="F244" s="301">
        <v>43108</v>
      </c>
      <c r="G244" s="309"/>
      <c r="H244" s="301" t="s">
        <v>1167</v>
      </c>
      <c r="I244" s="298" t="s">
        <v>1232</v>
      </c>
      <c r="J244" s="208"/>
      <c r="K244" s="308"/>
      <c r="L244" s="319">
        <v>516815</v>
      </c>
      <c r="M244" s="319">
        <v>174220</v>
      </c>
      <c r="N244" s="208"/>
      <c r="O244" s="208"/>
      <c r="P244" s="208"/>
      <c r="Q244" s="208"/>
      <c r="R244" s="208"/>
      <c r="S244" s="208"/>
      <c r="T244" s="208"/>
      <c r="U244" s="208"/>
      <c r="V244" s="208">
        <v>0</v>
      </c>
      <c r="W244" s="208"/>
      <c r="X244" s="208">
        <v>3</v>
      </c>
      <c r="Y244" s="208"/>
      <c r="Z244" s="208"/>
      <c r="AA244" s="208"/>
      <c r="AB244" s="208"/>
      <c r="AC244" s="208"/>
      <c r="AD244" s="208"/>
      <c r="AE244" s="208">
        <v>3</v>
      </c>
      <c r="AF244" s="208">
        <v>0</v>
      </c>
      <c r="AG244" s="208">
        <v>3</v>
      </c>
      <c r="AH244" s="208">
        <v>0</v>
      </c>
      <c r="AI244" s="208">
        <v>0</v>
      </c>
      <c r="AJ244" s="208">
        <v>0</v>
      </c>
      <c r="AK244" s="208">
        <v>0</v>
      </c>
      <c r="AL244" s="208">
        <v>0</v>
      </c>
      <c r="AM244" s="208">
        <v>0</v>
      </c>
      <c r="AN244" s="310">
        <v>3</v>
      </c>
      <c r="AO244" s="310"/>
      <c r="AP244" s="214">
        <v>0</v>
      </c>
      <c r="AQ244" s="218">
        <v>0</v>
      </c>
      <c r="AR244" s="217">
        <v>1</v>
      </c>
      <c r="AS244" s="215">
        <v>1</v>
      </c>
      <c r="AT244" s="215">
        <v>1</v>
      </c>
      <c r="AU244" s="218">
        <v>0</v>
      </c>
      <c r="AV244" s="307">
        <v>0</v>
      </c>
      <c r="AW244" s="311" t="s">
        <v>4</v>
      </c>
      <c r="AX244" s="306">
        <v>0</v>
      </c>
      <c r="AY244" s="214">
        <v>0</v>
      </c>
      <c r="AZ244" s="214">
        <v>0</v>
      </c>
      <c r="BA244" s="214">
        <v>0</v>
      </c>
      <c r="BB244" s="307">
        <v>0</v>
      </c>
      <c r="BC244" s="208" t="s">
        <v>1509</v>
      </c>
      <c r="BD244" s="208"/>
      <c r="BE244" s="208" t="s">
        <v>1385</v>
      </c>
      <c r="BF244" s="208"/>
      <c r="BG244" s="208"/>
    </row>
    <row r="245" spans="1:59" x14ac:dyDescent="0.25">
      <c r="A245" s="208" t="s">
        <v>1603</v>
      </c>
      <c r="B245" s="208" t="s">
        <v>1362</v>
      </c>
      <c r="C245" s="208"/>
      <c r="D245" s="208" t="s">
        <v>106</v>
      </c>
      <c r="E245" s="208" t="s">
        <v>1604</v>
      </c>
      <c r="F245" s="301">
        <v>43063</v>
      </c>
      <c r="G245" s="208"/>
      <c r="H245" s="301" t="s">
        <v>1167</v>
      </c>
      <c r="I245" s="298" t="s">
        <v>1232</v>
      </c>
      <c r="J245" s="208"/>
      <c r="K245" s="208"/>
      <c r="L245" s="319">
        <v>517807</v>
      </c>
      <c r="M245" s="319">
        <v>174892</v>
      </c>
      <c r="N245" s="208"/>
      <c r="O245" s="208"/>
      <c r="P245" s="208"/>
      <c r="Q245" s="208"/>
      <c r="R245" s="208"/>
      <c r="S245" s="208"/>
      <c r="T245" s="208"/>
      <c r="U245" s="208"/>
      <c r="V245" s="208">
        <v>0</v>
      </c>
      <c r="W245" s="208"/>
      <c r="X245" s="208"/>
      <c r="Y245" s="208"/>
      <c r="Z245" s="208"/>
      <c r="AA245" s="208">
        <v>1</v>
      </c>
      <c r="AB245" s="208"/>
      <c r="AC245" s="208"/>
      <c r="AD245" s="208"/>
      <c r="AE245" s="208">
        <v>1</v>
      </c>
      <c r="AF245" s="208">
        <v>0</v>
      </c>
      <c r="AG245" s="208">
        <v>0</v>
      </c>
      <c r="AH245" s="208">
        <v>0</v>
      </c>
      <c r="AI245" s="208">
        <v>0</v>
      </c>
      <c r="AJ245" s="208">
        <v>1</v>
      </c>
      <c r="AK245" s="208">
        <v>0</v>
      </c>
      <c r="AL245" s="208">
        <v>0</v>
      </c>
      <c r="AM245" s="208">
        <v>0</v>
      </c>
      <c r="AN245" s="310">
        <v>1</v>
      </c>
      <c r="AO245" s="310"/>
      <c r="AP245" s="214">
        <v>0</v>
      </c>
      <c r="AQ245" s="215">
        <v>0.5</v>
      </c>
      <c r="AR245" s="217">
        <v>0.5</v>
      </c>
      <c r="AS245" s="218">
        <v>0</v>
      </c>
      <c r="AT245" s="218">
        <v>0</v>
      </c>
      <c r="AU245" s="218">
        <v>0</v>
      </c>
      <c r="AV245" s="307">
        <v>0</v>
      </c>
      <c r="AW245" s="311" t="s">
        <v>4</v>
      </c>
      <c r="AX245" s="306">
        <v>0</v>
      </c>
      <c r="AY245" s="214">
        <v>0</v>
      </c>
      <c r="AZ245" s="214">
        <v>0</v>
      </c>
      <c r="BA245" s="214">
        <v>0</v>
      </c>
      <c r="BB245" s="307">
        <v>0</v>
      </c>
      <c r="BC245" s="208" t="s">
        <v>1316</v>
      </c>
      <c r="BD245" s="208"/>
      <c r="BE245" s="208"/>
      <c r="BF245" s="208"/>
      <c r="BG245" s="208"/>
    </row>
    <row r="246" spans="1:59" x14ac:dyDescent="0.25">
      <c r="A246" s="208" t="s">
        <v>676</v>
      </c>
      <c r="B246" s="208" t="s">
        <v>1361</v>
      </c>
      <c r="C246" s="208" t="s">
        <v>1366</v>
      </c>
      <c r="D246" s="208" t="s">
        <v>677</v>
      </c>
      <c r="E246" s="208" t="s">
        <v>678</v>
      </c>
      <c r="F246" s="301"/>
      <c r="G246" s="309"/>
      <c r="H246" s="309" t="s">
        <v>1168</v>
      </c>
      <c r="I246" s="298" t="s">
        <v>1232</v>
      </c>
      <c r="J246" s="208">
        <v>2</v>
      </c>
      <c r="K246" s="308"/>
      <c r="L246" s="319">
        <v>522531</v>
      </c>
      <c r="M246" s="319">
        <v>177884</v>
      </c>
      <c r="N246" s="208"/>
      <c r="O246" s="208"/>
      <c r="P246" s="208"/>
      <c r="Q246" s="208"/>
      <c r="R246" s="208"/>
      <c r="S246" s="208"/>
      <c r="T246" s="208"/>
      <c r="U246" s="208"/>
      <c r="V246" s="208">
        <v>0</v>
      </c>
      <c r="W246" s="208"/>
      <c r="X246" s="208"/>
      <c r="Y246" s="208"/>
      <c r="Z246" s="208"/>
      <c r="AA246" s="208"/>
      <c r="AB246" s="208"/>
      <c r="AC246" s="208"/>
      <c r="AD246" s="208"/>
      <c r="AE246" s="208">
        <v>0</v>
      </c>
      <c r="AF246" s="208">
        <v>0</v>
      </c>
      <c r="AG246" s="208">
        <v>0</v>
      </c>
      <c r="AH246" s="208">
        <v>0</v>
      </c>
      <c r="AI246" s="208">
        <v>0</v>
      </c>
      <c r="AJ246" s="208">
        <v>0</v>
      </c>
      <c r="AK246" s="208">
        <v>0</v>
      </c>
      <c r="AL246" s="208">
        <v>0</v>
      </c>
      <c r="AM246" s="208">
        <v>0</v>
      </c>
      <c r="AN246" s="310">
        <v>2</v>
      </c>
      <c r="AO246" s="310"/>
      <c r="AP246" s="213">
        <v>0</v>
      </c>
      <c r="AQ246" s="302">
        <v>0</v>
      </c>
      <c r="AR246" s="217">
        <v>0.66666666666666663</v>
      </c>
      <c r="AS246" s="215">
        <v>0.66666666666666663</v>
      </c>
      <c r="AT246" s="215">
        <v>0.66666666666666663</v>
      </c>
      <c r="AU246" s="302">
        <v>0</v>
      </c>
      <c r="AV246" s="304">
        <v>0</v>
      </c>
      <c r="AW246" s="311" t="s">
        <v>4</v>
      </c>
      <c r="AX246" s="306">
        <v>0</v>
      </c>
      <c r="AY246" s="214">
        <v>0</v>
      </c>
      <c r="AZ246" s="214">
        <v>0</v>
      </c>
      <c r="BA246" s="214">
        <v>0</v>
      </c>
      <c r="BB246" s="307">
        <v>0</v>
      </c>
      <c r="BC246" s="208" t="s">
        <v>1306</v>
      </c>
      <c r="BD246" s="208"/>
      <c r="BE246" s="208"/>
      <c r="BF246" s="208"/>
      <c r="BG246" s="208"/>
    </row>
    <row r="247" spans="1:59" x14ac:dyDescent="0.25">
      <c r="A247" s="208" t="s">
        <v>679</v>
      </c>
      <c r="B247" s="208" t="s">
        <v>1362</v>
      </c>
      <c r="C247" s="208"/>
      <c r="D247" s="208" t="s">
        <v>680</v>
      </c>
      <c r="E247" s="208" t="s">
        <v>681</v>
      </c>
      <c r="F247" s="301"/>
      <c r="G247" s="309"/>
      <c r="H247" s="309" t="s">
        <v>1168</v>
      </c>
      <c r="I247" s="298" t="s">
        <v>1232</v>
      </c>
      <c r="J247" s="208"/>
      <c r="K247" s="308"/>
      <c r="L247" s="319">
        <v>513716</v>
      </c>
      <c r="M247" s="319">
        <v>169674</v>
      </c>
      <c r="N247" s="208"/>
      <c r="O247" s="208"/>
      <c r="P247" s="208"/>
      <c r="Q247" s="208"/>
      <c r="R247" s="208">
        <v>1</v>
      </c>
      <c r="S247" s="208"/>
      <c r="T247" s="208"/>
      <c r="U247" s="208"/>
      <c r="V247" s="208">
        <v>1</v>
      </c>
      <c r="W247" s="208"/>
      <c r="X247" s="208"/>
      <c r="Y247" s="208">
        <v>1</v>
      </c>
      <c r="Z247" s="208">
        <v>1</v>
      </c>
      <c r="AA247" s="208"/>
      <c r="AB247" s="208"/>
      <c r="AC247" s="208"/>
      <c r="AD247" s="208"/>
      <c r="AE247" s="208">
        <v>2</v>
      </c>
      <c r="AF247" s="208">
        <v>0</v>
      </c>
      <c r="AG247" s="208">
        <v>0</v>
      </c>
      <c r="AH247" s="208">
        <v>1</v>
      </c>
      <c r="AI247" s="208">
        <v>1</v>
      </c>
      <c r="AJ247" s="208">
        <v>-1</v>
      </c>
      <c r="AK247" s="208">
        <v>0</v>
      </c>
      <c r="AL247" s="208">
        <v>0</v>
      </c>
      <c r="AM247" s="208">
        <v>0</v>
      </c>
      <c r="AN247" s="310">
        <v>1</v>
      </c>
      <c r="AO247" s="310"/>
      <c r="AP247" s="213">
        <v>0</v>
      </c>
      <c r="AQ247" s="302">
        <v>0</v>
      </c>
      <c r="AR247" s="217">
        <v>0.33333333333333331</v>
      </c>
      <c r="AS247" s="215">
        <v>0.33333333333333331</v>
      </c>
      <c r="AT247" s="215">
        <v>0.33333333333333331</v>
      </c>
      <c r="AU247" s="302">
        <v>0</v>
      </c>
      <c r="AV247" s="304">
        <v>0</v>
      </c>
      <c r="AW247" s="311" t="s">
        <v>4</v>
      </c>
      <c r="AX247" s="306">
        <v>0</v>
      </c>
      <c r="AY247" s="214">
        <v>0</v>
      </c>
      <c r="AZ247" s="214">
        <v>0</v>
      </c>
      <c r="BA247" s="214">
        <v>0</v>
      </c>
      <c r="BB247" s="307">
        <v>0</v>
      </c>
      <c r="BC247" s="208" t="s">
        <v>1310</v>
      </c>
      <c r="BD247" s="208"/>
      <c r="BE247" s="208" t="s">
        <v>1386</v>
      </c>
      <c r="BF247" s="208"/>
      <c r="BG247" s="208"/>
    </row>
    <row r="248" spans="1:59" x14ac:dyDescent="0.25">
      <c r="A248" s="208" t="s">
        <v>682</v>
      </c>
      <c r="B248" s="208" t="s">
        <v>1361</v>
      </c>
      <c r="C248" s="208"/>
      <c r="D248" s="208" t="s">
        <v>683</v>
      </c>
      <c r="E248" s="208" t="s">
        <v>684</v>
      </c>
      <c r="F248" s="301"/>
      <c r="G248" s="309"/>
      <c r="H248" s="309" t="s">
        <v>1168</v>
      </c>
      <c r="I248" s="298" t="s">
        <v>1232</v>
      </c>
      <c r="J248" s="208"/>
      <c r="K248" s="308"/>
      <c r="L248" s="319">
        <v>519112</v>
      </c>
      <c r="M248" s="319">
        <v>176842</v>
      </c>
      <c r="N248" s="208"/>
      <c r="O248" s="208"/>
      <c r="P248" s="208"/>
      <c r="Q248" s="208"/>
      <c r="R248" s="208"/>
      <c r="S248" s="208"/>
      <c r="T248" s="208"/>
      <c r="U248" s="208"/>
      <c r="V248" s="208">
        <v>0</v>
      </c>
      <c r="W248" s="208"/>
      <c r="X248" s="208"/>
      <c r="Y248" s="208">
        <v>1</v>
      </c>
      <c r="Z248" s="208"/>
      <c r="AA248" s="208"/>
      <c r="AB248" s="208"/>
      <c r="AC248" s="208"/>
      <c r="AD248" s="208"/>
      <c r="AE248" s="208">
        <v>1</v>
      </c>
      <c r="AF248" s="208">
        <v>0</v>
      </c>
      <c r="AG248" s="208">
        <v>0</v>
      </c>
      <c r="AH248" s="208">
        <v>1</v>
      </c>
      <c r="AI248" s="208">
        <v>0</v>
      </c>
      <c r="AJ248" s="208">
        <v>0</v>
      </c>
      <c r="AK248" s="208">
        <v>0</v>
      </c>
      <c r="AL248" s="208">
        <v>0</v>
      </c>
      <c r="AM248" s="208">
        <v>0</v>
      </c>
      <c r="AN248" s="310">
        <v>1</v>
      </c>
      <c r="AO248" s="310"/>
      <c r="AP248" s="213">
        <v>0</v>
      </c>
      <c r="AQ248" s="302">
        <v>0</v>
      </c>
      <c r="AR248" s="217">
        <v>0.33333333333333331</v>
      </c>
      <c r="AS248" s="215">
        <v>0.33333333333333331</v>
      </c>
      <c r="AT248" s="215">
        <v>0.33333333333333331</v>
      </c>
      <c r="AU248" s="302">
        <v>0</v>
      </c>
      <c r="AV248" s="304">
        <v>0</v>
      </c>
      <c r="AW248" s="311" t="s">
        <v>4</v>
      </c>
      <c r="AX248" s="306">
        <v>0</v>
      </c>
      <c r="AY248" s="214">
        <v>0</v>
      </c>
      <c r="AZ248" s="214">
        <v>0</v>
      </c>
      <c r="BA248" s="214">
        <v>0</v>
      </c>
      <c r="BB248" s="307">
        <v>0</v>
      </c>
      <c r="BC248" s="208" t="s">
        <v>1313</v>
      </c>
      <c r="BD248" s="208"/>
      <c r="BE248" s="208" t="s">
        <v>1381</v>
      </c>
      <c r="BF248" s="208"/>
      <c r="BG248" s="208"/>
    </row>
    <row r="249" spans="1:59" x14ac:dyDescent="0.25">
      <c r="A249" s="208" t="s">
        <v>685</v>
      </c>
      <c r="B249" s="208" t="s">
        <v>1362</v>
      </c>
      <c r="C249" s="208"/>
      <c r="D249" s="208" t="s">
        <v>686</v>
      </c>
      <c r="E249" s="208" t="s">
        <v>687</v>
      </c>
      <c r="F249" s="301">
        <v>42856</v>
      </c>
      <c r="G249" s="309">
        <v>43193</v>
      </c>
      <c r="H249" s="301" t="s">
        <v>1167</v>
      </c>
      <c r="I249" s="298" t="s">
        <v>1232</v>
      </c>
      <c r="J249" s="208"/>
      <c r="K249" s="308"/>
      <c r="L249" s="319">
        <v>518724</v>
      </c>
      <c r="M249" s="319">
        <v>174102</v>
      </c>
      <c r="N249" s="208"/>
      <c r="O249" s="208"/>
      <c r="P249" s="208"/>
      <c r="Q249" s="208"/>
      <c r="R249" s="208">
        <v>1</v>
      </c>
      <c r="S249" s="208"/>
      <c r="T249" s="208"/>
      <c r="U249" s="208"/>
      <c r="V249" s="208">
        <v>1</v>
      </c>
      <c r="W249" s="208"/>
      <c r="X249" s="208"/>
      <c r="Y249" s="208">
        <v>2</v>
      </c>
      <c r="Z249" s="208"/>
      <c r="AA249" s="208"/>
      <c r="AB249" s="208"/>
      <c r="AC249" s="208"/>
      <c r="AD249" s="208"/>
      <c r="AE249" s="208">
        <v>2</v>
      </c>
      <c r="AF249" s="208">
        <v>0</v>
      </c>
      <c r="AG249" s="208">
        <v>0</v>
      </c>
      <c r="AH249" s="208">
        <v>2</v>
      </c>
      <c r="AI249" s="208">
        <v>0</v>
      </c>
      <c r="AJ249" s="208">
        <v>-1</v>
      </c>
      <c r="AK249" s="208">
        <v>0</v>
      </c>
      <c r="AL249" s="208">
        <v>0</v>
      </c>
      <c r="AM249" s="208">
        <v>0</v>
      </c>
      <c r="AN249" s="310">
        <v>1</v>
      </c>
      <c r="AO249" s="310"/>
      <c r="AP249" s="214">
        <v>0</v>
      </c>
      <c r="AQ249" s="215">
        <v>1</v>
      </c>
      <c r="AR249" s="306">
        <v>0</v>
      </c>
      <c r="AS249" s="218">
        <v>0</v>
      </c>
      <c r="AT249" s="218">
        <v>0</v>
      </c>
      <c r="AU249" s="218">
        <v>0</v>
      </c>
      <c r="AV249" s="307">
        <v>0</v>
      </c>
      <c r="AW249" s="311">
        <v>0</v>
      </c>
      <c r="AX249" s="306">
        <v>0</v>
      </c>
      <c r="AY249" s="214">
        <v>0</v>
      </c>
      <c r="AZ249" s="214">
        <v>0</v>
      </c>
      <c r="BA249" s="214">
        <v>0</v>
      </c>
      <c r="BB249" s="307">
        <v>0</v>
      </c>
      <c r="BC249" s="208" t="s">
        <v>1316</v>
      </c>
      <c r="BD249" s="208"/>
      <c r="BE249" s="208"/>
      <c r="BF249" s="208"/>
      <c r="BG249" s="208"/>
    </row>
    <row r="250" spans="1:59" x14ac:dyDescent="0.25">
      <c r="A250" s="208" t="s">
        <v>688</v>
      </c>
      <c r="B250" s="208" t="s">
        <v>1361</v>
      </c>
      <c r="C250" s="208" t="s">
        <v>1366</v>
      </c>
      <c r="D250" s="208" t="s">
        <v>689</v>
      </c>
      <c r="E250" s="208" t="s">
        <v>690</v>
      </c>
      <c r="F250" s="301">
        <v>42522</v>
      </c>
      <c r="G250" s="301">
        <v>42877</v>
      </c>
      <c r="H250" s="301" t="s">
        <v>1166</v>
      </c>
      <c r="I250" s="298" t="s">
        <v>1232</v>
      </c>
      <c r="J250" s="208">
        <v>2</v>
      </c>
      <c r="K250" s="308"/>
      <c r="L250" s="319">
        <v>522642</v>
      </c>
      <c r="M250" s="319">
        <v>177878</v>
      </c>
      <c r="N250" s="208"/>
      <c r="O250" s="208"/>
      <c r="P250" s="208"/>
      <c r="Q250" s="208"/>
      <c r="R250" s="208"/>
      <c r="S250" s="208"/>
      <c r="T250" s="208"/>
      <c r="U250" s="208"/>
      <c r="V250" s="208">
        <v>0</v>
      </c>
      <c r="W250" s="208"/>
      <c r="X250" s="208"/>
      <c r="Y250" s="208">
        <v>2</v>
      </c>
      <c r="Z250" s="208"/>
      <c r="AA250" s="208"/>
      <c r="AB250" s="208"/>
      <c r="AC250" s="208"/>
      <c r="AD250" s="208"/>
      <c r="AE250" s="208">
        <v>2</v>
      </c>
      <c r="AF250" s="208">
        <v>0</v>
      </c>
      <c r="AG250" s="208">
        <v>0</v>
      </c>
      <c r="AH250" s="208">
        <v>2</v>
      </c>
      <c r="AI250" s="208">
        <v>0</v>
      </c>
      <c r="AJ250" s="208">
        <v>0</v>
      </c>
      <c r="AK250" s="208">
        <v>0</v>
      </c>
      <c r="AL250" s="208">
        <v>0</v>
      </c>
      <c r="AM250" s="208">
        <v>0</v>
      </c>
      <c r="AN250" s="310">
        <v>2</v>
      </c>
      <c r="AO250" s="310"/>
      <c r="AP250" s="212">
        <v>2</v>
      </c>
      <c r="AQ250" s="302">
        <v>0</v>
      </c>
      <c r="AR250" s="303">
        <v>0</v>
      </c>
      <c r="AS250" s="302">
        <v>0</v>
      </c>
      <c r="AT250" s="302">
        <v>0</v>
      </c>
      <c r="AU250" s="302">
        <v>0</v>
      </c>
      <c r="AV250" s="304">
        <v>0</v>
      </c>
      <c r="AW250" s="311">
        <v>0</v>
      </c>
      <c r="AX250" s="306">
        <v>0</v>
      </c>
      <c r="AY250" s="214">
        <v>0</v>
      </c>
      <c r="AZ250" s="214">
        <v>0</v>
      </c>
      <c r="BA250" s="214">
        <v>0</v>
      </c>
      <c r="BB250" s="307">
        <v>0</v>
      </c>
      <c r="BC250" s="208" t="s">
        <v>1306</v>
      </c>
      <c r="BD250" s="208"/>
      <c r="BE250" s="208"/>
      <c r="BF250" s="208"/>
      <c r="BG250" s="208"/>
    </row>
    <row r="251" spans="1:59" x14ac:dyDescent="0.25">
      <c r="A251" s="208" t="s">
        <v>691</v>
      </c>
      <c r="B251" s="208" t="s">
        <v>1364</v>
      </c>
      <c r="C251" s="208"/>
      <c r="D251" s="208" t="s">
        <v>692</v>
      </c>
      <c r="E251" s="208" t="s">
        <v>693</v>
      </c>
      <c r="F251" s="301"/>
      <c r="G251" s="309"/>
      <c r="H251" s="309" t="s">
        <v>1168</v>
      </c>
      <c r="I251" s="298" t="s">
        <v>1232</v>
      </c>
      <c r="J251" s="208"/>
      <c r="K251" s="308"/>
      <c r="L251" s="319">
        <v>513783</v>
      </c>
      <c r="M251" s="319">
        <v>169643</v>
      </c>
      <c r="N251" s="208"/>
      <c r="O251" s="208"/>
      <c r="P251" s="208">
        <v>1</v>
      </c>
      <c r="Q251" s="208"/>
      <c r="R251" s="208"/>
      <c r="S251" s="208"/>
      <c r="T251" s="208"/>
      <c r="U251" s="208"/>
      <c r="V251" s="208">
        <v>1</v>
      </c>
      <c r="W251" s="208"/>
      <c r="X251" s="208">
        <v>2</v>
      </c>
      <c r="Y251" s="208">
        <v>2</v>
      </c>
      <c r="Z251" s="208"/>
      <c r="AA251" s="208"/>
      <c r="AB251" s="208"/>
      <c r="AC251" s="208"/>
      <c r="AD251" s="208"/>
      <c r="AE251" s="208">
        <v>4</v>
      </c>
      <c r="AF251" s="208">
        <v>0</v>
      </c>
      <c r="AG251" s="208">
        <v>2</v>
      </c>
      <c r="AH251" s="208">
        <v>1</v>
      </c>
      <c r="AI251" s="208">
        <v>0</v>
      </c>
      <c r="AJ251" s="208">
        <v>0</v>
      </c>
      <c r="AK251" s="208">
        <v>0</v>
      </c>
      <c r="AL251" s="208">
        <v>0</v>
      </c>
      <c r="AM251" s="208">
        <v>0</v>
      </c>
      <c r="AN251" s="310">
        <v>3</v>
      </c>
      <c r="AO251" s="310"/>
      <c r="AP251" s="213">
        <v>0</v>
      </c>
      <c r="AQ251" s="302">
        <v>0</v>
      </c>
      <c r="AR251" s="217">
        <v>1</v>
      </c>
      <c r="AS251" s="215">
        <v>1</v>
      </c>
      <c r="AT251" s="215">
        <v>1</v>
      </c>
      <c r="AU251" s="302">
        <v>0</v>
      </c>
      <c r="AV251" s="304">
        <v>0</v>
      </c>
      <c r="AW251" s="311" t="s">
        <v>4</v>
      </c>
      <c r="AX251" s="306">
        <v>0</v>
      </c>
      <c r="AY251" s="214">
        <v>0</v>
      </c>
      <c r="AZ251" s="214">
        <v>0</v>
      </c>
      <c r="BA251" s="214">
        <v>0</v>
      </c>
      <c r="BB251" s="307">
        <v>0</v>
      </c>
      <c r="BC251" s="208" t="s">
        <v>1310</v>
      </c>
      <c r="BD251" s="208"/>
      <c r="BE251" s="208" t="s">
        <v>1386</v>
      </c>
      <c r="BF251" s="208"/>
      <c r="BG251" s="208"/>
    </row>
    <row r="252" spans="1:59" x14ac:dyDescent="0.25">
      <c r="A252" s="208" t="s">
        <v>694</v>
      </c>
      <c r="B252" s="208" t="s">
        <v>1361</v>
      </c>
      <c r="C252" s="208" t="s">
        <v>1366</v>
      </c>
      <c r="D252" s="208" t="s">
        <v>695</v>
      </c>
      <c r="E252" s="208" t="s">
        <v>696</v>
      </c>
      <c r="F252" s="301">
        <v>42614</v>
      </c>
      <c r="G252" s="309">
        <v>43123</v>
      </c>
      <c r="H252" s="301" t="s">
        <v>1166</v>
      </c>
      <c r="I252" s="298" t="s">
        <v>1232</v>
      </c>
      <c r="J252" s="208">
        <v>2</v>
      </c>
      <c r="K252" s="308"/>
      <c r="L252" s="319">
        <v>520638</v>
      </c>
      <c r="M252" s="319">
        <v>175387</v>
      </c>
      <c r="N252" s="208"/>
      <c r="O252" s="208"/>
      <c r="P252" s="208"/>
      <c r="Q252" s="208"/>
      <c r="R252" s="208"/>
      <c r="S252" s="208"/>
      <c r="T252" s="208"/>
      <c r="U252" s="208"/>
      <c r="V252" s="208">
        <v>0</v>
      </c>
      <c r="W252" s="208"/>
      <c r="X252" s="208"/>
      <c r="Y252" s="208">
        <v>2</v>
      </c>
      <c r="Z252" s="208"/>
      <c r="AA252" s="208"/>
      <c r="AB252" s="208"/>
      <c r="AC252" s="208"/>
      <c r="AD252" s="208"/>
      <c r="AE252" s="208">
        <v>2</v>
      </c>
      <c r="AF252" s="208">
        <v>0</v>
      </c>
      <c r="AG252" s="208">
        <v>0</v>
      </c>
      <c r="AH252" s="208">
        <v>2</v>
      </c>
      <c r="AI252" s="208">
        <v>0</v>
      </c>
      <c r="AJ252" s="208">
        <v>0</v>
      </c>
      <c r="AK252" s="208">
        <v>0</v>
      </c>
      <c r="AL252" s="208">
        <v>0</v>
      </c>
      <c r="AM252" s="208">
        <v>0</v>
      </c>
      <c r="AN252" s="310">
        <v>2</v>
      </c>
      <c r="AO252" s="310"/>
      <c r="AP252" s="212">
        <v>2</v>
      </c>
      <c r="AQ252" s="302">
        <v>0</v>
      </c>
      <c r="AR252" s="303">
        <v>0</v>
      </c>
      <c r="AS252" s="302">
        <v>0</v>
      </c>
      <c r="AT252" s="302">
        <v>0</v>
      </c>
      <c r="AU252" s="302">
        <v>0</v>
      </c>
      <c r="AV252" s="304">
        <v>0</v>
      </c>
      <c r="AW252" s="311">
        <v>0</v>
      </c>
      <c r="AX252" s="306">
        <v>0</v>
      </c>
      <c r="AY252" s="214">
        <v>0</v>
      </c>
      <c r="AZ252" s="214">
        <v>0</v>
      </c>
      <c r="BA252" s="214">
        <v>0</v>
      </c>
      <c r="BB252" s="307">
        <v>0</v>
      </c>
      <c r="BC252" s="208" t="s">
        <v>1293</v>
      </c>
      <c r="BD252" s="208"/>
      <c r="BE252" s="208"/>
      <c r="BF252" s="208"/>
      <c r="BG252" s="208"/>
    </row>
    <row r="253" spans="1:59" x14ac:dyDescent="0.25">
      <c r="A253" s="208" t="s">
        <v>697</v>
      </c>
      <c r="B253" s="208" t="s">
        <v>1365</v>
      </c>
      <c r="C253" s="208"/>
      <c r="D253" s="208" t="s">
        <v>698</v>
      </c>
      <c r="E253" s="208" t="s">
        <v>699</v>
      </c>
      <c r="F253" s="208"/>
      <c r="G253" s="309"/>
      <c r="H253" s="309" t="s">
        <v>1168</v>
      </c>
      <c r="I253" s="298" t="s">
        <v>1232</v>
      </c>
      <c r="J253" s="208"/>
      <c r="K253" s="308"/>
      <c r="L253" s="319">
        <v>521779</v>
      </c>
      <c r="M253" s="319">
        <v>176827</v>
      </c>
      <c r="N253" s="208"/>
      <c r="O253" s="208">
        <v>1</v>
      </c>
      <c r="P253" s="208"/>
      <c r="Q253" s="208"/>
      <c r="R253" s="208"/>
      <c r="S253" s="208"/>
      <c r="T253" s="208"/>
      <c r="U253" s="208"/>
      <c r="V253" s="208">
        <v>1</v>
      </c>
      <c r="W253" s="208"/>
      <c r="X253" s="208"/>
      <c r="Y253" s="208"/>
      <c r="Z253" s="208">
        <v>1</v>
      </c>
      <c r="AA253" s="208"/>
      <c r="AB253" s="208"/>
      <c r="AC253" s="208"/>
      <c r="AD253" s="208"/>
      <c r="AE253" s="208">
        <v>1</v>
      </c>
      <c r="AF253" s="208">
        <v>0</v>
      </c>
      <c r="AG253" s="208">
        <v>-1</v>
      </c>
      <c r="AH253" s="208">
        <v>0</v>
      </c>
      <c r="AI253" s="208">
        <v>1</v>
      </c>
      <c r="AJ253" s="208">
        <v>0</v>
      </c>
      <c r="AK253" s="208">
        <v>0</v>
      </c>
      <c r="AL253" s="208">
        <v>0</v>
      </c>
      <c r="AM253" s="208">
        <v>0</v>
      </c>
      <c r="AN253" s="310">
        <v>0</v>
      </c>
      <c r="AO253" s="310"/>
      <c r="AP253" s="213">
        <v>0</v>
      </c>
      <c r="AQ253" s="302">
        <v>0</v>
      </c>
      <c r="AR253" s="217">
        <v>0</v>
      </c>
      <c r="AS253" s="302">
        <v>0</v>
      </c>
      <c r="AT253" s="302">
        <v>0</v>
      </c>
      <c r="AU253" s="302">
        <v>0</v>
      </c>
      <c r="AV253" s="304">
        <v>0</v>
      </c>
      <c r="AW253" s="311">
        <v>0</v>
      </c>
      <c r="AX253" s="306">
        <v>0</v>
      </c>
      <c r="AY253" s="214">
        <v>0</v>
      </c>
      <c r="AZ253" s="214">
        <v>0</v>
      </c>
      <c r="BA253" s="214">
        <v>0</v>
      </c>
      <c r="BB253" s="307">
        <v>0</v>
      </c>
      <c r="BC253" s="208" t="s">
        <v>1306</v>
      </c>
      <c r="BD253" s="208"/>
      <c r="BE253" s="208"/>
      <c r="BF253" s="208"/>
      <c r="BG253" s="208"/>
    </row>
    <row r="254" spans="1:59" x14ac:dyDescent="0.25">
      <c r="A254" s="208" t="s">
        <v>700</v>
      </c>
      <c r="B254" s="208" t="s">
        <v>1365</v>
      </c>
      <c r="C254" s="208"/>
      <c r="D254" s="208" t="s">
        <v>701</v>
      </c>
      <c r="E254" s="208" t="s">
        <v>702</v>
      </c>
      <c r="F254" s="301"/>
      <c r="G254" s="301">
        <v>43283</v>
      </c>
      <c r="H254" s="301" t="s">
        <v>1167</v>
      </c>
      <c r="I254" s="298" t="s">
        <v>1232</v>
      </c>
      <c r="J254" s="208"/>
      <c r="K254" s="308"/>
      <c r="L254" s="319">
        <v>516971</v>
      </c>
      <c r="M254" s="319">
        <v>174886</v>
      </c>
      <c r="N254" s="208"/>
      <c r="O254" s="208"/>
      <c r="P254" s="208"/>
      <c r="Q254" s="208"/>
      <c r="R254" s="208"/>
      <c r="S254" s="208">
        <v>1</v>
      </c>
      <c r="T254" s="208"/>
      <c r="U254" s="208"/>
      <c r="V254" s="208">
        <v>1</v>
      </c>
      <c r="W254" s="208"/>
      <c r="X254" s="208"/>
      <c r="Y254" s="208"/>
      <c r="Z254" s="208">
        <v>1</v>
      </c>
      <c r="AA254" s="208"/>
      <c r="AB254" s="208"/>
      <c r="AC254" s="208"/>
      <c r="AD254" s="208"/>
      <c r="AE254" s="208">
        <v>1</v>
      </c>
      <c r="AF254" s="208">
        <v>0</v>
      </c>
      <c r="AG254" s="208">
        <v>0</v>
      </c>
      <c r="AH254" s="208">
        <v>0</v>
      </c>
      <c r="AI254" s="208">
        <v>1</v>
      </c>
      <c r="AJ254" s="208">
        <v>0</v>
      </c>
      <c r="AK254" s="208">
        <v>-1</v>
      </c>
      <c r="AL254" s="208">
        <v>0</v>
      </c>
      <c r="AM254" s="208">
        <v>0</v>
      </c>
      <c r="AN254" s="310">
        <v>0</v>
      </c>
      <c r="AO254" s="310"/>
      <c r="AP254" s="214">
        <v>0</v>
      </c>
      <c r="AQ254" s="215">
        <v>0</v>
      </c>
      <c r="AR254" s="306">
        <v>0</v>
      </c>
      <c r="AS254" s="218">
        <v>0</v>
      </c>
      <c r="AT254" s="218">
        <v>0</v>
      </c>
      <c r="AU254" s="218">
        <v>0</v>
      </c>
      <c r="AV254" s="307">
        <v>0</v>
      </c>
      <c r="AW254" s="311">
        <v>0</v>
      </c>
      <c r="AX254" s="306">
        <v>0</v>
      </c>
      <c r="AY254" s="214">
        <v>0</v>
      </c>
      <c r="AZ254" s="214">
        <v>0</v>
      </c>
      <c r="BA254" s="214">
        <v>0</v>
      </c>
      <c r="BB254" s="307">
        <v>0</v>
      </c>
      <c r="BC254" s="208" t="s">
        <v>1509</v>
      </c>
      <c r="BD254" s="208"/>
      <c r="BE254" s="208"/>
      <c r="BF254" s="208"/>
      <c r="BG254" s="208" t="s">
        <v>1295</v>
      </c>
    </row>
    <row r="255" spans="1:59" x14ac:dyDescent="0.25">
      <c r="A255" s="208" t="s">
        <v>703</v>
      </c>
      <c r="B255" s="208" t="s">
        <v>1361</v>
      </c>
      <c r="C255" s="208"/>
      <c r="D255" s="208" t="s">
        <v>704</v>
      </c>
      <c r="E255" s="208" t="s">
        <v>705</v>
      </c>
      <c r="F255" s="301"/>
      <c r="G255" s="309"/>
      <c r="H255" s="309" t="s">
        <v>1168</v>
      </c>
      <c r="I255" s="298" t="s">
        <v>1232</v>
      </c>
      <c r="J255" s="208"/>
      <c r="K255" s="308"/>
      <c r="L255" s="319">
        <v>518846</v>
      </c>
      <c r="M255" s="319">
        <v>177650</v>
      </c>
      <c r="N255" s="208"/>
      <c r="O255" s="208"/>
      <c r="P255" s="208"/>
      <c r="Q255" s="208"/>
      <c r="R255" s="208"/>
      <c r="S255" s="208"/>
      <c r="T255" s="208"/>
      <c r="U255" s="208"/>
      <c r="V255" s="208">
        <v>0</v>
      </c>
      <c r="W255" s="208"/>
      <c r="X255" s="208"/>
      <c r="Y255" s="208">
        <v>1</v>
      </c>
      <c r="Z255" s="208"/>
      <c r="AA255" s="208"/>
      <c r="AB255" s="208"/>
      <c r="AC255" s="208"/>
      <c r="AD255" s="208"/>
      <c r="AE255" s="208">
        <v>1</v>
      </c>
      <c r="AF255" s="208">
        <v>0</v>
      </c>
      <c r="AG255" s="208">
        <v>0</v>
      </c>
      <c r="AH255" s="208">
        <v>1</v>
      </c>
      <c r="AI255" s="208">
        <v>0</v>
      </c>
      <c r="AJ255" s="208">
        <v>0</v>
      </c>
      <c r="AK255" s="208">
        <v>0</v>
      </c>
      <c r="AL255" s="208">
        <v>0</v>
      </c>
      <c r="AM255" s="208">
        <v>0</v>
      </c>
      <c r="AN255" s="310">
        <v>1</v>
      </c>
      <c r="AO255" s="310"/>
      <c r="AP255" s="213">
        <v>0</v>
      </c>
      <c r="AQ255" s="302">
        <v>0</v>
      </c>
      <c r="AR255" s="217">
        <v>0.33333333333333331</v>
      </c>
      <c r="AS255" s="215">
        <v>0.33333333333333331</v>
      </c>
      <c r="AT255" s="215">
        <v>0.33333333333333331</v>
      </c>
      <c r="AU255" s="302">
        <v>0</v>
      </c>
      <c r="AV255" s="304">
        <v>0</v>
      </c>
      <c r="AW255" s="311" t="s">
        <v>4</v>
      </c>
      <c r="AX255" s="306">
        <v>0</v>
      </c>
      <c r="AY255" s="214">
        <v>0</v>
      </c>
      <c r="AZ255" s="214">
        <v>0</v>
      </c>
      <c r="BA255" s="214">
        <v>0</v>
      </c>
      <c r="BB255" s="307">
        <v>0</v>
      </c>
      <c r="BC255" s="208" t="s">
        <v>1313</v>
      </c>
      <c r="BD255" s="208"/>
      <c r="BE255" s="208"/>
      <c r="BF255" s="208"/>
      <c r="BG255" s="208" t="s">
        <v>1295</v>
      </c>
    </row>
    <row r="256" spans="1:59" x14ac:dyDescent="0.25">
      <c r="A256" s="208" t="s">
        <v>706</v>
      </c>
      <c r="B256" s="208" t="s">
        <v>1361</v>
      </c>
      <c r="C256" s="208" t="s">
        <v>1366</v>
      </c>
      <c r="D256" s="208" t="s">
        <v>707</v>
      </c>
      <c r="E256" s="208" t="s">
        <v>708</v>
      </c>
      <c r="F256" s="301">
        <v>43313</v>
      </c>
      <c r="G256" s="309"/>
      <c r="H256" s="309" t="s">
        <v>1168</v>
      </c>
      <c r="I256" s="298" t="s">
        <v>1232</v>
      </c>
      <c r="J256" s="208">
        <v>21</v>
      </c>
      <c r="K256" s="308"/>
      <c r="L256" s="319">
        <v>514411</v>
      </c>
      <c r="M256" s="319">
        <v>171129</v>
      </c>
      <c r="N256" s="208"/>
      <c r="O256" s="208"/>
      <c r="P256" s="208"/>
      <c r="Q256" s="208"/>
      <c r="R256" s="208"/>
      <c r="S256" s="208"/>
      <c r="T256" s="208"/>
      <c r="U256" s="208"/>
      <c r="V256" s="208">
        <v>0</v>
      </c>
      <c r="W256" s="208"/>
      <c r="X256" s="208"/>
      <c r="Y256" s="208"/>
      <c r="Z256" s="208"/>
      <c r="AA256" s="208"/>
      <c r="AB256" s="208"/>
      <c r="AC256" s="208"/>
      <c r="AD256" s="208"/>
      <c r="AE256" s="208">
        <v>0</v>
      </c>
      <c r="AF256" s="208">
        <v>0</v>
      </c>
      <c r="AG256" s="208">
        <v>0</v>
      </c>
      <c r="AH256" s="208">
        <v>0</v>
      </c>
      <c r="AI256" s="208">
        <v>0</v>
      </c>
      <c r="AJ256" s="208">
        <v>0</v>
      </c>
      <c r="AK256" s="208">
        <v>0</v>
      </c>
      <c r="AL256" s="208">
        <v>0</v>
      </c>
      <c r="AM256" s="208">
        <v>0</v>
      </c>
      <c r="AN256" s="310">
        <v>21</v>
      </c>
      <c r="AO256" s="310"/>
      <c r="AP256" s="213">
        <v>0</v>
      </c>
      <c r="AQ256" s="302">
        <v>0</v>
      </c>
      <c r="AR256" s="217">
        <v>21</v>
      </c>
      <c r="AS256" s="302">
        <v>0</v>
      </c>
      <c r="AT256" s="302">
        <v>0</v>
      </c>
      <c r="AU256" s="302">
        <v>0</v>
      </c>
      <c r="AV256" s="304">
        <v>0</v>
      </c>
      <c r="AW256" s="311" t="s">
        <v>4</v>
      </c>
      <c r="AX256" s="306">
        <v>0</v>
      </c>
      <c r="AY256" s="214">
        <v>0</v>
      </c>
      <c r="AZ256" s="214">
        <v>0</v>
      </c>
      <c r="BA256" s="214">
        <v>0</v>
      </c>
      <c r="BB256" s="307">
        <v>0</v>
      </c>
      <c r="BC256" s="208" t="s">
        <v>1349</v>
      </c>
      <c r="BD256" s="208"/>
      <c r="BE256" s="208" t="s">
        <v>1380</v>
      </c>
      <c r="BF256" s="208"/>
      <c r="BG256" s="208"/>
    </row>
    <row r="257" spans="1:59" x14ac:dyDescent="0.25">
      <c r="A257" s="208" t="s">
        <v>709</v>
      </c>
      <c r="B257" s="208" t="s">
        <v>1365</v>
      </c>
      <c r="C257" s="208"/>
      <c r="D257" s="208" t="s">
        <v>710</v>
      </c>
      <c r="E257" s="208" t="s">
        <v>711</v>
      </c>
      <c r="F257" s="301">
        <v>43221</v>
      </c>
      <c r="G257" s="309"/>
      <c r="H257" s="309" t="s">
        <v>1168</v>
      </c>
      <c r="I257" s="298" t="s">
        <v>1232</v>
      </c>
      <c r="J257" s="208"/>
      <c r="K257" s="308"/>
      <c r="L257" s="319">
        <v>514188</v>
      </c>
      <c r="M257" s="319">
        <v>170597</v>
      </c>
      <c r="N257" s="208"/>
      <c r="O257" s="208"/>
      <c r="P257" s="208"/>
      <c r="Q257" s="208"/>
      <c r="R257" s="208"/>
      <c r="S257" s="208"/>
      <c r="T257" s="208"/>
      <c r="U257" s="208"/>
      <c r="V257" s="208">
        <v>0</v>
      </c>
      <c r="W257" s="208"/>
      <c r="X257" s="208"/>
      <c r="Y257" s="208"/>
      <c r="Z257" s="208">
        <v>3</v>
      </c>
      <c r="AA257" s="208"/>
      <c r="AB257" s="208"/>
      <c r="AC257" s="208"/>
      <c r="AD257" s="208"/>
      <c r="AE257" s="208">
        <v>3</v>
      </c>
      <c r="AF257" s="208">
        <v>0</v>
      </c>
      <c r="AG257" s="208">
        <v>0</v>
      </c>
      <c r="AH257" s="208">
        <v>0</v>
      </c>
      <c r="AI257" s="208">
        <v>3</v>
      </c>
      <c r="AJ257" s="208">
        <v>0</v>
      </c>
      <c r="AK257" s="208">
        <v>0</v>
      </c>
      <c r="AL257" s="208">
        <v>0</v>
      </c>
      <c r="AM257" s="208">
        <v>0</v>
      </c>
      <c r="AN257" s="310">
        <v>3</v>
      </c>
      <c r="AO257" s="310"/>
      <c r="AP257" s="213">
        <v>0</v>
      </c>
      <c r="AQ257" s="215">
        <v>3</v>
      </c>
      <c r="AR257" s="303">
        <v>0</v>
      </c>
      <c r="AS257" s="302">
        <v>0</v>
      </c>
      <c r="AT257" s="302">
        <v>0</v>
      </c>
      <c r="AU257" s="302">
        <v>0</v>
      </c>
      <c r="AV257" s="304">
        <v>0</v>
      </c>
      <c r="AW257" s="311">
        <v>0</v>
      </c>
      <c r="AX257" s="306">
        <v>0</v>
      </c>
      <c r="AY257" s="214">
        <v>0</v>
      </c>
      <c r="AZ257" s="214">
        <v>0</v>
      </c>
      <c r="BA257" s="214">
        <v>0</v>
      </c>
      <c r="BB257" s="307">
        <v>0</v>
      </c>
      <c r="BC257" s="208" t="s">
        <v>1349</v>
      </c>
      <c r="BD257" s="208"/>
      <c r="BE257" s="208" t="s">
        <v>1380</v>
      </c>
      <c r="BF257" s="208"/>
      <c r="BG257" s="208"/>
    </row>
    <row r="258" spans="1:59" x14ac:dyDescent="0.25">
      <c r="A258" s="208" t="s">
        <v>712</v>
      </c>
      <c r="B258" s="208" t="s">
        <v>1365</v>
      </c>
      <c r="C258" s="208"/>
      <c r="D258" s="208" t="s">
        <v>713</v>
      </c>
      <c r="E258" s="208" t="s">
        <v>714</v>
      </c>
      <c r="F258" s="301">
        <v>42536</v>
      </c>
      <c r="G258" s="301">
        <v>43313</v>
      </c>
      <c r="H258" s="301" t="s">
        <v>1167</v>
      </c>
      <c r="I258" s="298" t="s">
        <v>1232</v>
      </c>
      <c r="J258" s="208"/>
      <c r="K258" s="308"/>
      <c r="L258" s="319">
        <v>516738</v>
      </c>
      <c r="M258" s="319">
        <v>174132</v>
      </c>
      <c r="N258" s="208"/>
      <c r="O258" s="208"/>
      <c r="P258" s="208"/>
      <c r="Q258" s="208"/>
      <c r="R258" s="208">
        <v>1</v>
      </c>
      <c r="S258" s="208"/>
      <c r="T258" s="208"/>
      <c r="U258" s="208"/>
      <c r="V258" s="208">
        <v>1</v>
      </c>
      <c r="W258" s="208"/>
      <c r="X258" s="208"/>
      <c r="Y258" s="208"/>
      <c r="Z258" s="208">
        <v>1</v>
      </c>
      <c r="AA258" s="208">
        <v>1</v>
      </c>
      <c r="AB258" s="208"/>
      <c r="AC258" s="208"/>
      <c r="AD258" s="208"/>
      <c r="AE258" s="208">
        <v>2</v>
      </c>
      <c r="AF258" s="208">
        <v>0</v>
      </c>
      <c r="AG258" s="208">
        <v>0</v>
      </c>
      <c r="AH258" s="208">
        <v>0</v>
      </c>
      <c r="AI258" s="208">
        <v>1</v>
      </c>
      <c r="AJ258" s="208">
        <v>0</v>
      </c>
      <c r="AK258" s="208">
        <v>0</v>
      </c>
      <c r="AL258" s="208">
        <v>0</v>
      </c>
      <c r="AM258" s="208">
        <v>0</v>
      </c>
      <c r="AN258" s="310">
        <v>1</v>
      </c>
      <c r="AO258" s="310"/>
      <c r="AP258" s="214">
        <v>0</v>
      </c>
      <c r="AQ258" s="215">
        <v>1</v>
      </c>
      <c r="AR258" s="306">
        <v>0</v>
      </c>
      <c r="AS258" s="218">
        <v>0</v>
      </c>
      <c r="AT258" s="218">
        <v>0</v>
      </c>
      <c r="AU258" s="218">
        <v>0</v>
      </c>
      <c r="AV258" s="307">
        <v>0</v>
      </c>
      <c r="AW258" s="311">
        <v>0</v>
      </c>
      <c r="AX258" s="306">
        <v>0</v>
      </c>
      <c r="AY258" s="214">
        <v>0</v>
      </c>
      <c r="AZ258" s="214">
        <v>0</v>
      </c>
      <c r="BA258" s="214">
        <v>0</v>
      </c>
      <c r="BB258" s="307">
        <v>0</v>
      </c>
      <c r="BC258" s="208" t="s">
        <v>1509</v>
      </c>
      <c r="BD258" s="208"/>
      <c r="BE258" s="208"/>
      <c r="BF258" s="208"/>
      <c r="BG258" s="208"/>
    </row>
    <row r="259" spans="1:59" x14ac:dyDescent="0.25">
      <c r="A259" s="208" t="s">
        <v>715</v>
      </c>
      <c r="B259" s="208" t="s">
        <v>1361</v>
      </c>
      <c r="C259" s="208"/>
      <c r="D259" s="208" t="s">
        <v>716</v>
      </c>
      <c r="E259" s="208" t="s">
        <v>717</v>
      </c>
      <c r="F259" s="301">
        <v>42891</v>
      </c>
      <c r="G259" s="309">
        <v>43083</v>
      </c>
      <c r="H259" s="301" t="s">
        <v>1166</v>
      </c>
      <c r="I259" s="298" t="s">
        <v>1232</v>
      </c>
      <c r="J259" s="208"/>
      <c r="K259" s="308"/>
      <c r="L259" s="319">
        <v>516556</v>
      </c>
      <c r="M259" s="319">
        <v>175236</v>
      </c>
      <c r="N259" s="208"/>
      <c r="O259" s="208"/>
      <c r="P259" s="208"/>
      <c r="Q259" s="208"/>
      <c r="R259" s="208"/>
      <c r="S259" s="208"/>
      <c r="T259" s="208"/>
      <c r="U259" s="208"/>
      <c r="V259" s="208">
        <v>0</v>
      </c>
      <c r="W259" s="208"/>
      <c r="X259" s="208">
        <v>1</v>
      </c>
      <c r="Y259" s="208"/>
      <c r="Z259" s="208"/>
      <c r="AA259" s="208"/>
      <c r="AB259" s="208"/>
      <c r="AC259" s="208"/>
      <c r="AD259" s="208"/>
      <c r="AE259" s="208">
        <v>1</v>
      </c>
      <c r="AF259" s="208">
        <v>0</v>
      </c>
      <c r="AG259" s="208">
        <v>1</v>
      </c>
      <c r="AH259" s="208">
        <v>0</v>
      </c>
      <c r="AI259" s="208">
        <v>0</v>
      </c>
      <c r="AJ259" s="208">
        <v>0</v>
      </c>
      <c r="AK259" s="208">
        <v>0</v>
      </c>
      <c r="AL259" s="208">
        <v>0</v>
      </c>
      <c r="AM259" s="208">
        <v>0</v>
      </c>
      <c r="AN259" s="310">
        <v>1</v>
      </c>
      <c r="AO259" s="310"/>
      <c r="AP259" s="212">
        <v>1</v>
      </c>
      <c r="AQ259" s="302">
        <v>0</v>
      </c>
      <c r="AR259" s="303">
        <v>0</v>
      </c>
      <c r="AS259" s="302">
        <v>0</v>
      </c>
      <c r="AT259" s="302">
        <v>0</v>
      </c>
      <c r="AU259" s="302">
        <v>0</v>
      </c>
      <c r="AV259" s="304">
        <v>0</v>
      </c>
      <c r="AW259" s="311">
        <v>0</v>
      </c>
      <c r="AX259" s="306">
        <v>0</v>
      </c>
      <c r="AY259" s="214">
        <v>0</v>
      </c>
      <c r="AZ259" s="214">
        <v>0</v>
      </c>
      <c r="BA259" s="214">
        <v>0</v>
      </c>
      <c r="BB259" s="307">
        <v>0</v>
      </c>
      <c r="BC259" s="208" t="s">
        <v>1509</v>
      </c>
      <c r="BD259" s="208"/>
      <c r="BE259" s="208"/>
      <c r="BF259" s="208"/>
      <c r="BG259" s="208"/>
    </row>
    <row r="260" spans="1:59" x14ac:dyDescent="0.25">
      <c r="A260" s="208" t="s">
        <v>718</v>
      </c>
      <c r="B260" s="208" t="s">
        <v>1361</v>
      </c>
      <c r="C260" s="208"/>
      <c r="D260" s="208" t="s">
        <v>719</v>
      </c>
      <c r="E260" s="208" t="s">
        <v>720</v>
      </c>
      <c r="F260" s="301">
        <v>43132</v>
      </c>
      <c r="G260" s="309"/>
      <c r="H260" s="301" t="s">
        <v>1167</v>
      </c>
      <c r="I260" s="298" t="s">
        <v>1232</v>
      </c>
      <c r="J260" s="208"/>
      <c r="K260" s="308"/>
      <c r="L260" s="319">
        <v>518356</v>
      </c>
      <c r="M260" s="319">
        <v>174881</v>
      </c>
      <c r="N260" s="208"/>
      <c r="O260" s="208"/>
      <c r="P260" s="208"/>
      <c r="Q260" s="208"/>
      <c r="R260" s="208"/>
      <c r="S260" s="208"/>
      <c r="T260" s="208"/>
      <c r="U260" s="208"/>
      <c r="V260" s="208">
        <v>0</v>
      </c>
      <c r="W260" s="208"/>
      <c r="X260" s="208"/>
      <c r="Y260" s="208"/>
      <c r="Z260" s="208">
        <v>1</v>
      </c>
      <c r="AA260" s="208"/>
      <c r="AB260" s="208"/>
      <c r="AC260" s="208"/>
      <c r="AD260" s="208"/>
      <c r="AE260" s="208">
        <v>1</v>
      </c>
      <c r="AF260" s="208">
        <v>0</v>
      </c>
      <c r="AG260" s="208">
        <v>0</v>
      </c>
      <c r="AH260" s="208">
        <v>0</v>
      </c>
      <c r="AI260" s="208">
        <v>1</v>
      </c>
      <c r="AJ260" s="208">
        <v>0</v>
      </c>
      <c r="AK260" s="208">
        <v>0</v>
      </c>
      <c r="AL260" s="208">
        <v>0</v>
      </c>
      <c r="AM260" s="208">
        <v>0</v>
      </c>
      <c r="AN260" s="310">
        <v>1</v>
      </c>
      <c r="AO260" s="310"/>
      <c r="AP260" s="214">
        <v>0</v>
      </c>
      <c r="AQ260" s="218">
        <v>0</v>
      </c>
      <c r="AR260" s="217">
        <v>0.33333333333333331</v>
      </c>
      <c r="AS260" s="215">
        <v>0.33333333333333331</v>
      </c>
      <c r="AT260" s="215">
        <v>0.33333333333333331</v>
      </c>
      <c r="AU260" s="218">
        <v>0</v>
      </c>
      <c r="AV260" s="307">
        <v>0</v>
      </c>
      <c r="AW260" s="311" t="s">
        <v>4</v>
      </c>
      <c r="AX260" s="306">
        <v>0</v>
      </c>
      <c r="AY260" s="214">
        <v>0</v>
      </c>
      <c r="AZ260" s="214">
        <v>0</v>
      </c>
      <c r="BA260" s="214">
        <v>0</v>
      </c>
      <c r="BB260" s="307">
        <v>0</v>
      </c>
      <c r="BC260" s="208" t="s">
        <v>1316</v>
      </c>
      <c r="BD260" s="208"/>
      <c r="BE260" s="208"/>
      <c r="BF260" s="208"/>
      <c r="BG260" s="208"/>
    </row>
    <row r="261" spans="1:59" x14ac:dyDescent="0.25">
      <c r="A261" s="208" t="s">
        <v>721</v>
      </c>
      <c r="B261" s="208" t="s">
        <v>1362</v>
      </c>
      <c r="C261" s="208"/>
      <c r="D261" s="208" t="s">
        <v>722</v>
      </c>
      <c r="E261" s="208" t="s">
        <v>723</v>
      </c>
      <c r="F261" s="301">
        <v>42642</v>
      </c>
      <c r="G261" s="309"/>
      <c r="H261" s="301" t="s">
        <v>1167</v>
      </c>
      <c r="I261" s="298" t="s">
        <v>1232</v>
      </c>
      <c r="J261" s="208"/>
      <c r="K261" s="308"/>
      <c r="L261" s="319">
        <v>516878</v>
      </c>
      <c r="M261" s="319">
        <v>174968</v>
      </c>
      <c r="N261" s="208"/>
      <c r="O261" s="208"/>
      <c r="P261" s="208"/>
      <c r="Q261" s="208"/>
      <c r="R261" s="208">
        <v>2</v>
      </c>
      <c r="S261" s="208"/>
      <c r="T261" s="208"/>
      <c r="U261" s="208"/>
      <c r="V261" s="208">
        <v>2</v>
      </c>
      <c r="W261" s="208"/>
      <c r="X261" s="208"/>
      <c r="Y261" s="208"/>
      <c r="Z261" s="208"/>
      <c r="AA261" s="208">
        <v>1</v>
      </c>
      <c r="AB261" s="208"/>
      <c r="AC261" s="208"/>
      <c r="AD261" s="208"/>
      <c r="AE261" s="208">
        <v>1</v>
      </c>
      <c r="AF261" s="208">
        <v>0</v>
      </c>
      <c r="AG261" s="208">
        <v>0</v>
      </c>
      <c r="AH261" s="208">
        <v>0</v>
      </c>
      <c r="AI261" s="208">
        <v>0</v>
      </c>
      <c r="AJ261" s="208">
        <v>-1</v>
      </c>
      <c r="AK261" s="208">
        <v>0</v>
      </c>
      <c r="AL261" s="208">
        <v>0</v>
      </c>
      <c r="AM261" s="208">
        <v>0</v>
      </c>
      <c r="AN261" s="310">
        <v>-1</v>
      </c>
      <c r="AO261" s="310"/>
      <c r="AP261" s="214">
        <v>0</v>
      </c>
      <c r="AQ261" s="218">
        <v>0</v>
      </c>
      <c r="AR261" s="217">
        <v>-0.33333333333333331</v>
      </c>
      <c r="AS261" s="215">
        <v>-0.33333333333333331</v>
      </c>
      <c r="AT261" s="215">
        <v>-0.33333333333333331</v>
      </c>
      <c r="AU261" s="218">
        <v>0</v>
      </c>
      <c r="AV261" s="307">
        <v>0</v>
      </c>
      <c r="AW261" s="311" t="s">
        <v>4</v>
      </c>
      <c r="AX261" s="306">
        <v>0</v>
      </c>
      <c r="AY261" s="214">
        <v>0</v>
      </c>
      <c r="AZ261" s="214">
        <v>0</v>
      </c>
      <c r="BA261" s="214">
        <v>0</v>
      </c>
      <c r="BB261" s="307">
        <v>0</v>
      </c>
      <c r="BC261" s="208" t="s">
        <v>1509</v>
      </c>
      <c r="BD261" s="208"/>
      <c r="BE261" s="208"/>
      <c r="BF261" s="208"/>
      <c r="BG261" s="208" t="s">
        <v>1295</v>
      </c>
    </row>
    <row r="262" spans="1:59" x14ac:dyDescent="0.25">
      <c r="A262" s="208" t="s">
        <v>724</v>
      </c>
      <c r="B262" s="208" t="s">
        <v>1361</v>
      </c>
      <c r="C262" s="208" t="s">
        <v>1366</v>
      </c>
      <c r="D262" s="208" t="s">
        <v>725</v>
      </c>
      <c r="E262" s="208" t="s">
        <v>726</v>
      </c>
      <c r="F262" s="208"/>
      <c r="G262" s="309"/>
      <c r="H262" s="309" t="s">
        <v>1168</v>
      </c>
      <c r="I262" s="298" t="s">
        <v>1232</v>
      </c>
      <c r="J262" s="208">
        <v>1</v>
      </c>
      <c r="K262" s="308"/>
      <c r="L262" s="319">
        <v>520890</v>
      </c>
      <c r="M262" s="319">
        <v>175755</v>
      </c>
      <c r="N262" s="208"/>
      <c r="O262" s="208"/>
      <c r="P262" s="208"/>
      <c r="Q262" s="208"/>
      <c r="R262" s="208"/>
      <c r="S262" s="208"/>
      <c r="T262" s="208"/>
      <c r="U262" s="208"/>
      <c r="V262" s="208">
        <v>0</v>
      </c>
      <c r="W262" s="208"/>
      <c r="X262" s="208"/>
      <c r="Y262" s="208"/>
      <c r="Z262" s="208"/>
      <c r="AA262" s="208"/>
      <c r="AB262" s="208"/>
      <c r="AC262" s="208"/>
      <c r="AD262" s="208"/>
      <c r="AE262" s="208">
        <v>0</v>
      </c>
      <c r="AF262" s="208">
        <v>0</v>
      </c>
      <c r="AG262" s="208">
        <v>0</v>
      </c>
      <c r="AH262" s="208">
        <v>0</v>
      </c>
      <c r="AI262" s="208">
        <v>0</v>
      </c>
      <c r="AJ262" s="208">
        <v>0</v>
      </c>
      <c r="AK262" s="208">
        <v>0</v>
      </c>
      <c r="AL262" s="208">
        <v>0</v>
      </c>
      <c r="AM262" s="208">
        <v>0</v>
      </c>
      <c r="AN262" s="310">
        <v>1</v>
      </c>
      <c r="AO262" s="310"/>
      <c r="AP262" s="213">
        <v>0</v>
      </c>
      <c r="AQ262" s="302">
        <v>0</v>
      </c>
      <c r="AR262" s="217">
        <v>0.33333333333333331</v>
      </c>
      <c r="AS262" s="215">
        <v>0.33333333333333331</v>
      </c>
      <c r="AT262" s="215">
        <v>0.33333333333333331</v>
      </c>
      <c r="AU262" s="302">
        <v>0</v>
      </c>
      <c r="AV262" s="304">
        <v>0</v>
      </c>
      <c r="AW262" s="311" t="s">
        <v>4</v>
      </c>
      <c r="AX262" s="306">
        <v>0</v>
      </c>
      <c r="AY262" s="214">
        <v>0</v>
      </c>
      <c r="AZ262" s="214">
        <v>0</v>
      </c>
      <c r="BA262" s="214">
        <v>0</v>
      </c>
      <c r="BB262" s="307">
        <v>0</v>
      </c>
      <c r="BC262" s="208" t="s">
        <v>1351</v>
      </c>
      <c r="BD262" s="208"/>
      <c r="BE262" s="208"/>
      <c r="BF262" s="208"/>
      <c r="BG262" s="208"/>
    </row>
    <row r="263" spans="1:59" x14ac:dyDescent="0.25">
      <c r="A263" s="208" t="s">
        <v>727</v>
      </c>
      <c r="B263" s="208" t="s">
        <v>1361</v>
      </c>
      <c r="C263" s="208"/>
      <c r="D263" s="208" t="s">
        <v>728</v>
      </c>
      <c r="E263" s="208" t="s">
        <v>729</v>
      </c>
      <c r="F263" s="208"/>
      <c r="G263" s="309"/>
      <c r="H263" s="309" t="s">
        <v>1168</v>
      </c>
      <c r="I263" s="298" t="s">
        <v>1232</v>
      </c>
      <c r="J263" s="208"/>
      <c r="K263" s="308"/>
      <c r="L263" s="319">
        <v>517817</v>
      </c>
      <c r="M263" s="319">
        <v>174592</v>
      </c>
      <c r="N263" s="208"/>
      <c r="O263" s="208">
        <v>1</v>
      </c>
      <c r="P263" s="208"/>
      <c r="Q263" s="208"/>
      <c r="R263" s="208"/>
      <c r="S263" s="208"/>
      <c r="T263" s="208"/>
      <c r="U263" s="208"/>
      <c r="V263" s="208">
        <v>1</v>
      </c>
      <c r="W263" s="208"/>
      <c r="X263" s="208"/>
      <c r="Y263" s="208"/>
      <c r="Z263" s="208"/>
      <c r="AA263" s="208"/>
      <c r="AB263" s="208"/>
      <c r="AC263" s="208"/>
      <c r="AD263" s="208"/>
      <c r="AE263" s="208">
        <v>0</v>
      </c>
      <c r="AF263" s="208">
        <v>0</v>
      </c>
      <c r="AG263" s="208">
        <v>-1</v>
      </c>
      <c r="AH263" s="208">
        <v>0</v>
      </c>
      <c r="AI263" s="208">
        <v>0</v>
      </c>
      <c r="AJ263" s="208">
        <v>0</v>
      </c>
      <c r="AK263" s="208">
        <v>0</v>
      </c>
      <c r="AL263" s="208">
        <v>0</v>
      </c>
      <c r="AM263" s="208">
        <v>0</v>
      </c>
      <c r="AN263" s="310">
        <v>-1</v>
      </c>
      <c r="AO263" s="310"/>
      <c r="AP263" s="213">
        <v>0</v>
      </c>
      <c r="AQ263" s="302">
        <v>0</v>
      </c>
      <c r="AR263" s="217">
        <v>-0.33333333333333331</v>
      </c>
      <c r="AS263" s="215">
        <v>-0.33333333333333331</v>
      </c>
      <c r="AT263" s="215">
        <v>-0.33333333333333331</v>
      </c>
      <c r="AU263" s="302">
        <v>0</v>
      </c>
      <c r="AV263" s="304">
        <v>0</v>
      </c>
      <c r="AW263" s="311" t="s">
        <v>4</v>
      </c>
      <c r="AX263" s="306">
        <v>0</v>
      </c>
      <c r="AY263" s="214">
        <v>0</v>
      </c>
      <c r="AZ263" s="214">
        <v>0</v>
      </c>
      <c r="BA263" s="214">
        <v>0</v>
      </c>
      <c r="BB263" s="307">
        <v>0</v>
      </c>
      <c r="BC263" s="208" t="s">
        <v>1316</v>
      </c>
      <c r="BD263" s="208"/>
      <c r="BE263" s="208"/>
      <c r="BF263" s="208" t="s">
        <v>1294</v>
      </c>
      <c r="BG263" s="208" t="s">
        <v>1295</v>
      </c>
    </row>
    <row r="264" spans="1:59" x14ac:dyDescent="0.25">
      <c r="A264" s="208" t="s">
        <v>730</v>
      </c>
      <c r="B264" s="208" t="s">
        <v>1362</v>
      </c>
      <c r="C264" s="208"/>
      <c r="D264" s="208" t="s">
        <v>731</v>
      </c>
      <c r="E264" s="208" t="s">
        <v>732</v>
      </c>
      <c r="F264" s="208"/>
      <c r="G264" s="309"/>
      <c r="H264" s="309" t="s">
        <v>1168</v>
      </c>
      <c r="I264" s="298" t="s">
        <v>1232</v>
      </c>
      <c r="J264" s="208"/>
      <c r="K264" s="308"/>
      <c r="L264" s="319">
        <v>518294</v>
      </c>
      <c r="M264" s="319">
        <v>174078</v>
      </c>
      <c r="N264" s="208"/>
      <c r="O264" s="208">
        <v>2</v>
      </c>
      <c r="P264" s="208">
        <v>2</v>
      </c>
      <c r="Q264" s="208">
        <v>1</v>
      </c>
      <c r="R264" s="208"/>
      <c r="S264" s="208"/>
      <c r="T264" s="208"/>
      <c r="U264" s="208"/>
      <c r="V264" s="208">
        <v>5</v>
      </c>
      <c r="W264" s="208"/>
      <c r="X264" s="208">
        <v>1</v>
      </c>
      <c r="Y264" s="208"/>
      <c r="Z264" s="208"/>
      <c r="AA264" s="208">
        <v>1</v>
      </c>
      <c r="AB264" s="208"/>
      <c r="AC264" s="208"/>
      <c r="AD264" s="208"/>
      <c r="AE264" s="208">
        <v>2</v>
      </c>
      <c r="AF264" s="208">
        <v>0</v>
      </c>
      <c r="AG264" s="208">
        <v>-1</v>
      </c>
      <c r="AH264" s="208">
        <v>-2</v>
      </c>
      <c r="AI264" s="208">
        <v>-1</v>
      </c>
      <c r="AJ264" s="208">
        <v>1</v>
      </c>
      <c r="AK264" s="208">
        <v>0</v>
      </c>
      <c r="AL264" s="208">
        <v>0</v>
      </c>
      <c r="AM264" s="208">
        <v>0</v>
      </c>
      <c r="AN264" s="310">
        <v>-3</v>
      </c>
      <c r="AO264" s="310"/>
      <c r="AP264" s="213">
        <v>0</v>
      </c>
      <c r="AQ264" s="302">
        <v>0</v>
      </c>
      <c r="AR264" s="217">
        <v>-1</v>
      </c>
      <c r="AS264" s="215">
        <v>-1</v>
      </c>
      <c r="AT264" s="215">
        <v>-1</v>
      </c>
      <c r="AU264" s="302">
        <v>0</v>
      </c>
      <c r="AV264" s="304">
        <v>0</v>
      </c>
      <c r="AW264" s="311" t="s">
        <v>4</v>
      </c>
      <c r="AX264" s="306">
        <v>0</v>
      </c>
      <c r="AY264" s="214">
        <v>0</v>
      </c>
      <c r="AZ264" s="214">
        <v>0</v>
      </c>
      <c r="BA264" s="214">
        <v>0</v>
      </c>
      <c r="BB264" s="307">
        <v>0</v>
      </c>
      <c r="BC264" s="208" t="s">
        <v>1508</v>
      </c>
      <c r="BD264" s="208"/>
      <c r="BE264" s="208"/>
      <c r="BF264" s="208"/>
      <c r="BG264" s="208" t="s">
        <v>1295</v>
      </c>
    </row>
    <row r="265" spans="1:59" x14ac:dyDescent="0.25">
      <c r="A265" s="208" t="s">
        <v>733</v>
      </c>
      <c r="B265" s="208" t="s">
        <v>1365</v>
      </c>
      <c r="C265" s="208"/>
      <c r="D265" s="208" t="s">
        <v>734</v>
      </c>
      <c r="E265" s="208" t="s">
        <v>735</v>
      </c>
      <c r="F265" s="301">
        <v>43215</v>
      </c>
      <c r="G265" s="309"/>
      <c r="H265" s="309" t="s">
        <v>1168</v>
      </c>
      <c r="I265" s="298" t="s">
        <v>1232</v>
      </c>
      <c r="J265" s="208"/>
      <c r="K265" s="308"/>
      <c r="L265" s="319">
        <v>518622</v>
      </c>
      <c r="M265" s="319">
        <v>175641</v>
      </c>
      <c r="N265" s="208"/>
      <c r="O265" s="208"/>
      <c r="P265" s="208"/>
      <c r="Q265" s="208"/>
      <c r="R265" s="208"/>
      <c r="S265" s="208"/>
      <c r="T265" s="208"/>
      <c r="U265" s="208"/>
      <c r="V265" s="208">
        <v>0</v>
      </c>
      <c r="W265" s="208"/>
      <c r="X265" s="208">
        <v>1</v>
      </c>
      <c r="Y265" s="208"/>
      <c r="Z265" s="208"/>
      <c r="AA265" s="208"/>
      <c r="AB265" s="208"/>
      <c r="AC265" s="208"/>
      <c r="AD265" s="208"/>
      <c r="AE265" s="208">
        <v>1</v>
      </c>
      <c r="AF265" s="208">
        <v>0</v>
      </c>
      <c r="AG265" s="208">
        <v>1</v>
      </c>
      <c r="AH265" s="208">
        <v>0</v>
      </c>
      <c r="AI265" s="208">
        <v>0</v>
      </c>
      <c r="AJ265" s="208">
        <v>0</v>
      </c>
      <c r="AK265" s="208">
        <v>0</v>
      </c>
      <c r="AL265" s="208">
        <v>0</v>
      </c>
      <c r="AM265" s="208">
        <v>0</v>
      </c>
      <c r="AN265" s="310">
        <v>1</v>
      </c>
      <c r="AO265" s="310"/>
      <c r="AP265" s="213">
        <v>0</v>
      </c>
      <c r="AQ265" s="215">
        <v>1</v>
      </c>
      <c r="AR265" s="303">
        <v>0</v>
      </c>
      <c r="AS265" s="302">
        <v>0</v>
      </c>
      <c r="AT265" s="302">
        <v>0</v>
      </c>
      <c r="AU265" s="302">
        <v>0</v>
      </c>
      <c r="AV265" s="304">
        <v>0</v>
      </c>
      <c r="AW265" s="311">
        <v>0</v>
      </c>
      <c r="AX265" s="306">
        <v>0</v>
      </c>
      <c r="AY265" s="214">
        <v>0</v>
      </c>
      <c r="AZ265" s="214">
        <v>0</v>
      </c>
      <c r="BA265" s="214">
        <v>0</v>
      </c>
      <c r="BB265" s="307">
        <v>0</v>
      </c>
      <c r="BC265" s="208" t="s">
        <v>1315</v>
      </c>
      <c r="BD265" s="208"/>
      <c r="BE265" s="208"/>
      <c r="BF265" s="208"/>
      <c r="BG265" s="208"/>
    </row>
    <row r="266" spans="1:59" x14ac:dyDescent="0.25">
      <c r="A266" s="208" t="s">
        <v>736</v>
      </c>
      <c r="B266" s="208" t="s">
        <v>1362</v>
      </c>
      <c r="C266" s="208"/>
      <c r="D266" s="208" t="s">
        <v>737</v>
      </c>
      <c r="E266" s="208" t="s">
        <v>738</v>
      </c>
      <c r="F266" s="301"/>
      <c r="G266" s="301">
        <v>43189</v>
      </c>
      <c r="H266" s="301" t="s">
        <v>1166</v>
      </c>
      <c r="I266" s="298" t="s">
        <v>1232</v>
      </c>
      <c r="J266" s="208"/>
      <c r="K266" s="308"/>
      <c r="L266" s="319">
        <v>514455</v>
      </c>
      <c r="M266" s="319">
        <v>174155</v>
      </c>
      <c r="N266" s="208"/>
      <c r="O266" s="208"/>
      <c r="P266" s="208"/>
      <c r="Q266" s="208"/>
      <c r="R266" s="208">
        <v>1</v>
      </c>
      <c r="S266" s="208"/>
      <c r="T266" s="208"/>
      <c r="U266" s="208"/>
      <c r="V266" s="208">
        <v>1</v>
      </c>
      <c r="W266" s="208"/>
      <c r="X266" s="208"/>
      <c r="Y266" s="208">
        <v>4</v>
      </c>
      <c r="Z266" s="208"/>
      <c r="AA266" s="208"/>
      <c r="AB266" s="208"/>
      <c r="AC266" s="208"/>
      <c r="AD266" s="208"/>
      <c r="AE266" s="208">
        <v>4</v>
      </c>
      <c r="AF266" s="208">
        <v>0</v>
      </c>
      <c r="AG266" s="208">
        <v>0</v>
      </c>
      <c r="AH266" s="208">
        <v>4</v>
      </c>
      <c r="AI266" s="208">
        <v>0</v>
      </c>
      <c r="AJ266" s="208">
        <v>-1</v>
      </c>
      <c r="AK266" s="208">
        <v>0</v>
      </c>
      <c r="AL266" s="208">
        <v>0</v>
      </c>
      <c r="AM266" s="208">
        <v>0</v>
      </c>
      <c r="AN266" s="310">
        <v>3</v>
      </c>
      <c r="AO266" s="310"/>
      <c r="AP266" s="212">
        <v>3</v>
      </c>
      <c r="AQ266" s="302">
        <v>0</v>
      </c>
      <c r="AR266" s="303">
        <v>0</v>
      </c>
      <c r="AS266" s="302">
        <v>0</v>
      </c>
      <c r="AT266" s="302">
        <v>0</v>
      </c>
      <c r="AU266" s="302">
        <v>0</v>
      </c>
      <c r="AV266" s="304">
        <v>0</v>
      </c>
      <c r="AW266" s="311">
        <v>0</v>
      </c>
      <c r="AX266" s="306">
        <v>0</v>
      </c>
      <c r="AY266" s="214">
        <v>0</v>
      </c>
      <c r="AZ266" s="214">
        <v>0</v>
      </c>
      <c r="BA266" s="214">
        <v>0</v>
      </c>
      <c r="BB266" s="307">
        <v>0</v>
      </c>
      <c r="BC266" s="208" t="s">
        <v>1299</v>
      </c>
      <c r="BD266" s="208"/>
      <c r="BE266" s="208"/>
      <c r="BF266" s="208"/>
      <c r="BG266" s="208"/>
    </row>
    <row r="267" spans="1:59" x14ac:dyDescent="0.25">
      <c r="A267" s="208" t="s">
        <v>739</v>
      </c>
      <c r="B267" s="208" t="s">
        <v>1363</v>
      </c>
      <c r="C267" s="208"/>
      <c r="D267" s="208" t="s">
        <v>740</v>
      </c>
      <c r="E267" s="208" t="s">
        <v>741</v>
      </c>
      <c r="F267" s="301">
        <v>43040</v>
      </c>
      <c r="G267" s="301">
        <v>43343</v>
      </c>
      <c r="H267" s="301" t="s">
        <v>1167</v>
      </c>
      <c r="I267" s="298" t="s">
        <v>1232</v>
      </c>
      <c r="J267" s="208"/>
      <c r="K267" s="308"/>
      <c r="L267" s="319">
        <v>518013</v>
      </c>
      <c r="M267" s="319">
        <v>175053</v>
      </c>
      <c r="N267" s="208"/>
      <c r="O267" s="208"/>
      <c r="P267" s="208"/>
      <c r="Q267" s="208"/>
      <c r="R267" s="208"/>
      <c r="S267" s="208"/>
      <c r="T267" s="208"/>
      <c r="U267" s="208"/>
      <c r="V267" s="208">
        <v>0</v>
      </c>
      <c r="W267" s="208"/>
      <c r="X267" s="208"/>
      <c r="Y267" s="208">
        <v>2</v>
      </c>
      <c r="Z267" s="208"/>
      <c r="AA267" s="208"/>
      <c r="AB267" s="208"/>
      <c r="AC267" s="208"/>
      <c r="AD267" s="208"/>
      <c r="AE267" s="208">
        <v>2</v>
      </c>
      <c r="AF267" s="208">
        <v>0</v>
      </c>
      <c r="AG267" s="208">
        <v>0</v>
      </c>
      <c r="AH267" s="208">
        <v>2</v>
      </c>
      <c r="AI267" s="208">
        <v>0</v>
      </c>
      <c r="AJ267" s="208">
        <v>0</v>
      </c>
      <c r="AK267" s="208">
        <v>0</v>
      </c>
      <c r="AL267" s="208">
        <v>0</v>
      </c>
      <c r="AM267" s="208">
        <v>0</v>
      </c>
      <c r="AN267" s="310">
        <v>2</v>
      </c>
      <c r="AO267" s="310"/>
      <c r="AP267" s="214">
        <v>0</v>
      </c>
      <c r="AQ267" s="215">
        <v>2</v>
      </c>
      <c r="AR267" s="306">
        <v>0</v>
      </c>
      <c r="AS267" s="218">
        <v>0</v>
      </c>
      <c r="AT267" s="218">
        <v>0</v>
      </c>
      <c r="AU267" s="218">
        <v>0</v>
      </c>
      <c r="AV267" s="307">
        <v>0</v>
      </c>
      <c r="AW267" s="311">
        <v>0</v>
      </c>
      <c r="AX267" s="306">
        <v>0</v>
      </c>
      <c r="AY267" s="214">
        <v>0</v>
      </c>
      <c r="AZ267" s="214">
        <v>0</v>
      </c>
      <c r="BA267" s="214">
        <v>0</v>
      </c>
      <c r="BB267" s="307">
        <v>0</v>
      </c>
      <c r="BC267" s="208" t="s">
        <v>1316</v>
      </c>
      <c r="BD267" s="208"/>
      <c r="BE267" s="208"/>
      <c r="BF267" s="208" t="s">
        <v>1294</v>
      </c>
      <c r="BG267" s="208"/>
    </row>
    <row r="268" spans="1:59" x14ac:dyDescent="0.25">
      <c r="A268" s="208" t="s">
        <v>742</v>
      </c>
      <c r="B268" s="208" t="s">
        <v>1365</v>
      </c>
      <c r="C268" s="208"/>
      <c r="D268" s="208" t="s">
        <v>743</v>
      </c>
      <c r="E268" s="208" t="s">
        <v>744</v>
      </c>
      <c r="F268" s="301">
        <v>43132</v>
      </c>
      <c r="G268" s="309"/>
      <c r="H268" s="301" t="s">
        <v>1167</v>
      </c>
      <c r="I268" s="298" t="s">
        <v>1232</v>
      </c>
      <c r="J268" s="208"/>
      <c r="K268" s="308"/>
      <c r="L268" s="319">
        <v>516098</v>
      </c>
      <c r="M268" s="319">
        <v>172295</v>
      </c>
      <c r="N268" s="208"/>
      <c r="O268" s="208"/>
      <c r="P268" s="208"/>
      <c r="Q268" s="208"/>
      <c r="R268" s="208">
        <v>1</v>
      </c>
      <c r="S268" s="208"/>
      <c r="T268" s="208"/>
      <c r="U268" s="208"/>
      <c r="V268" s="208">
        <v>1</v>
      </c>
      <c r="W268" s="208"/>
      <c r="X268" s="208"/>
      <c r="Y268" s="208"/>
      <c r="Z268" s="208"/>
      <c r="AA268" s="208"/>
      <c r="AB268" s="208"/>
      <c r="AC268" s="208">
        <v>1</v>
      </c>
      <c r="AD268" s="208"/>
      <c r="AE268" s="208">
        <v>1</v>
      </c>
      <c r="AF268" s="208">
        <v>0</v>
      </c>
      <c r="AG268" s="208">
        <v>0</v>
      </c>
      <c r="AH268" s="208">
        <v>0</v>
      </c>
      <c r="AI268" s="208">
        <v>0</v>
      </c>
      <c r="AJ268" s="208">
        <v>-1</v>
      </c>
      <c r="AK268" s="208">
        <v>0</v>
      </c>
      <c r="AL268" s="208">
        <v>1</v>
      </c>
      <c r="AM268" s="208">
        <v>0</v>
      </c>
      <c r="AN268" s="310">
        <v>0</v>
      </c>
      <c r="AO268" s="310"/>
      <c r="AP268" s="214">
        <v>0</v>
      </c>
      <c r="AQ268" s="215">
        <v>0</v>
      </c>
      <c r="AR268" s="306">
        <v>0</v>
      </c>
      <c r="AS268" s="218">
        <v>0</v>
      </c>
      <c r="AT268" s="218">
        <v>0</v>
      </c>
      <c r="AU268" s="218">
        <v>0</v>
      </c>
      <c r="AV268" s="307">
        <v>0</v>
      </c>
      <c r="AW268" s="311">
        <v>0</v>
      </c>
      <c r="AX268" s="306">
        <v>0</v>
      </c>
      <c r="AY268" s="214">
        <v>0</v>
      </c>
      <c r="AZ268" s="214">
        <v>0</v>
      </c>
      <c r="BA268" s="214">
        <v>0</v>
      </c>
      <c r="BB268" s="307">
        <v>0</v>
      </c>
      <c r="BC268" s="208" t="s">
        <v>1317</v>
      </c>
      <c r="BD268" s="208"/>
      <c r="BE268" s="208"/>
      <c r="BF268" s="208"/>
      <c r="BG268" s="208" t="s">
        <v>1295</v>
      </c>
    </row>
    <row r="269" spans="1:59" x14ac:dyDescent="0.25">
      <c r="A269" s="208" t="s">
        <v>745</v>
      </c>
      <c r="B269" s="208" t="s">
        <v>1365</v>
      </c>
      <c r="C269" s="208"/>
      <c r="D269" s="208" t="s">
        <v>746</v>
      </c>
      <c r="E269" s="208" t="s">
        <v>747</v>
      </c>
      <c r="F269" s="208"/>
      <c r="G269" s="309">
        <v>43027</v>
      </c>
      <c r="H269" s="301" t="s">
        <v>1166</v>
      </c>
      <c r="I269" s="298" t="s">
        <v>1232</v>
      </c>
      <c r="J269" s="208"/>
      <c r="K269" s="308"/>
      <c r="L269" s="319">
        <v>514627</v>
      </c>
      <c r="M269" s="319">
        <v>171193</v>
      </c>
      <c r="N269" s="208"/>
      <c r="O269" s="208"/>
      <c r="P269" s="208"/>
      <c r="Q269" s="208"/>
      <c r="R269" s="208"/>
      <c r="S269" s="208"/>
      <c r="T269" s="208"/>
      <c r="U269" s="208"/>
      <c r="V269" s="208">
        <v>0</v>
      </c>
      <c r="W269" s="208"/>
      <c r="X269" s="208"/>
      <c r="Y269" s="208">
        <v>1</v>
      </c>
      <c r="Z269" s="208"/>
      <c r="AA269" s="208">
        <v>1</v>
      </c>
      <c r="AB269" s="208"/>
      <c r="AC269" s="208"/>
      <c r="AD269" s="208"/>
      <c r="AE269" s="208">
        <v>2</v>
      </c>
      <c r="AF269" s="208">
        <v>0</v>
      </c>
      <c r="AG269" s="208">
        <v>0</v>
      </c>
      <c r="AH269" s="208">
        <v>1</v>
      </c>
      <c r="AI269" s="208">
        <v>0</v>
      </c>
      <c r="AJ269" s="208">
        <v>1</v>
      </c>
      <c r="AK269" s="208">
        <v>0</v>
      </c>
      <c r="AL269" s="208">
        <v>0</v>
      </c>
      <c r="AM269" s="208">
        <v>0</v>
      </c>
      <c r="AN269" s="310">
        <v>2</v>
      </c>
      <c r="AO269" s="310"/>
      <c r="AP269" s="212">
        <v>2</v>
      </c>
      <c r="AQ269" s="302">
        <v>0</v>
      </c>
      <c r="AR269" s="303">
        <v>0</v>
      </c>
      <c r="AS269" s="302">
        <v>0</v>
      </c>
      <c r="AT269" s="302">
        <v>0</v>
      </c>
      <c r="AU269" s="302">
        <v>0</v>
      </c>
      <c r="AV269" s="304">
        <v>0</v>
      </c>
      <c r="AW269" s="311">
        <v>0</v>
      </c>
      <c r="AX269" s="306">
        <v>0</v>
      </c>
      <c r="AY269" s="214">
        <v>0</v>
      </c>
      <c r="AZ269" s="214">
        <v>0</v>
      </c>
      <c r="BA269" s="214">
        <v>0</v>
      </c>
      <c r="BB269" s="307">
        <v>0</v>
      </c>
      <c r="BC269" s="208" t="s">
        <v>1349</v>
      </c>
      <c r="BD269" s="208"/>
      <c r="BE269" s="208"/>
      <c r="BF269" s="208"/>
      <c r="BG269" s="208"/>
    </row>
    <row r="270" spans="1:59" x14ac:dyDescent="0.25">
      <c r="A270" s="208" t="s">
        <v>748</v>
      </c>
      <c r="B270" s="208" t="s">
        <v>1365</v>
      </c>
      <c r="C270" s="208"/>
      <c r="D270" s="208" t="s">
        <v>749</v>
      </c>
      <c r="E270" s="208" t="s">
        <v>750</v>
      </c>
      <c r="F270" s="301">
        <v>42865</v>
      </c>
      <c r="G270" s="309"/>
      <c r="H270" s="301" t="s">
        <v>1167</v>
      </c>
      <c r="I270" s="298" t="s">
        <v>1232</v>
      </c>
      <c r="J270" s="208"/>
      <c r="K270" s="308"/>
      <c r="L270" s="319">
        <v>521872</v>
      </c>
      <c r="M270" s="319">
        <v>177181</v>
      </c>
      <c r="N270" s="208"/>
      <c r="O270" s="208"/>
      <c r="P270" s="208"/>
      <c r="Q270" s="208"/>
      <c r="R270" s="208">
        <v>1</v>
      </c>
      <c r="S270" s="208"/>
      <c r="T270" s="208"/>
      <c r="U270" s="208"/>
      <c r="V270" s="208">
        <v>1</v>
      </c>
      <c r="W270" s="208"/>
      <c r="X270" s="208"/>
      <c r="Y270" s="208"/>
      <c r="Z270" s="208"/>
      <c r="AA270" s="208">
        <v>1</v>
      </c>
      <c r="AB270" s="208"/>
      <c r="AC270" s="208"/>
      <c r="AD270" s="208"/>
      <c r="AE270" s="208">
        <v>1</v>
      </c>
      <c r="AF270" s="208">
        <v>0</v>
      </c>
      <c r="AG270" s="208">
        <v>0</v>
      </c>
      <c r="AH270" s="208">
        <v>0</v>
      </c>
      <c r="AI270" s="208">
        <v>0</v>
      </c>
      <c r="AJ270" s="208">
        <v>0</v>
      </c>
      <c r="AK270" s="208">
        <v>0</v>
      </c>
      <c r="AL270" s="208">
        <v>0</v>
      </c>
      <c r="AM270" s="208">
        <v>0</v>
      </c>
      <c r="AN270" s="310">
        <v>0</v>
      </c>
      <c r="AO270" s="310"/>
      <c r="AP270" s="214">
        <v>0</v>
      </c>
      <c r="AQ270" s="215">
        <v>0</v>
      </c>
      <c r="AR270" s="306">
        <v>0</v>
      </c>
      <c r="AS270" s="218">
        <v>0</v>
      </c>
      <c r="AT270" s="218">
        <v>0</v>
      </c>
      <c r="AU270" s="218">
        <v>0</v>
      </c>
      <c r="AV270" s="307">
        <v>0</v>
      </c>
      <c r="AW270" s="311">
        <v>0</v>
      </c>
      <c r="AX270" s="306">
        <v>0</v>
      </c>
      <c r="AY270" s="214">
        <v>0</v>
      </c>
      <c r="AZ270" s="214">
        <v>0</v>
      </c>
      <c r="BA270" s="214">
        <v>0</v>
      </c>
      <c r="BB270" s="307">
        <v>0</v>
      </c>
      <c r="BC270" s="208" t="s">
        <v>1306</v>
      </c>
      <c r="BD270" s="208"/>
      <c r="BE270" s="208"/>
      <c r="BF270" s="208"/>
      <c r="BG270" s="208"/>
    </row>
    <row r="271" spans="1:59" x14ac:dyDescent="0.25">
      <c r="A271" s="208" t="s">
        <v>751</v>
      </c>
      <c r="B271" s="208" t="s">
        <v>1365</v>
      </c>
      <c r="C271" s="208"/>
      <c r="D271" s="208" t="s">
        <v>752</v>
      </c>
      <c r="E271" s="208" t="s">
        <v>753</v>
      </c>
      <c r="F271" s="208"/>
      <c r="G271" s="301">
        <v>43281</v>
      </c>
      <c r="H271" s="301" t="s">
        <v>1167</v>
      </c>
      <c r="I271" s="298" t="s">
        <v>1232</v>
      </c>
      <c r="J271" s="208"/>
      <c r="K271" s="308"/>
      <c r="L271" s="319">
        <v>514815</v>
      </c>
      <c r="M271" s="319">
        <v>173985</v>
      </c>
      <c r="N271" s="208"/>
      <c r="O271" s="208"/>
      <c r="P271" s="208"/>
      <c r="Q271" s="208"/>
      <c r="R271" s="208"/>
      <c r="S271" s="208"/>
      <c r="T271" s="208"/>
      <c r="U271" s="208"/>
      <c r="V271" s="208">
        <v>0</v>
      </c>
      <c r="W271" s="208"/>
      <c r="X271" s="208">
        <v>3</v>
      </c>
      <c r="Y271" s="208">
        <v>1</v>
      </c>
      <c r="Z271" s="208"/>
      <c r="AA271" s="208"/>
      <c r="AB271" s="208"/>
      <c r="AC271" s="208"/>
      <c r="AD271" s="208"/>
      <c r="AE271" s="208">
        <v>4</v>
      </c>
      <c r="AF271" s="208">
        <v>0</v>
      </c>
      <c r="AG271" s="208">
        <v>3</v>
      </c>
      <c r="AH271" s="208">
        <v>1</v>
      </c>
      <c r="AI271" s="208">
        <v>0</v>
      </c>
      <c r="AJ271" s="208">
        <v>0</v>
      </c>
      <c r="AK271" s="208">
        <v>0</v>
      </c>
      <c r="AL271" s="208">
        <v>0</v>
      </c>
      <c r="AM271" s="208">
        <v>0</v>
      </c>
      <c r="AN271" s="310">
        <v>4</v>
      </c>
      <c r="AO271" s="310"/>
      <c r="AP271" s="214">
        <v>0</v>
      </c>
      <c r="AQ271" s="215">
        <v>4</v>
      </c>
      <c r="AR271" s="306">
        <v>0</v>
      </c>
      <c r="AS271" s="218">
        <v>0</v>
      </c>
      <c r="AT271" s="218">
        <v>0</v>
      </c>
      <c r="AU271" s="218">
        <v>0</v>
      </c>
      <c r="AV271" s="307">
        <v>0</v>
      </c>
      <c r="AW271" s="311">
        <v>0</v>
      </c>
      <c r="AX271" s="306">
        <v>0</v>
      </c>
      <c r="AY271" s="214">
        <v>0</v>
      </c>
      <c r="AZ271" s="214">
        <v>0</v>
      </c>
      <c r="BA271" s="214">
        <v>0</v>
      </c>
      <c r="BB271" s="307">
        <v>0</v>
      </c>
      <c r="BC271" s="208" t="s">
        <v>1299</v>
      </c>
      <c r="BD271" s="208"/>
      <c r="BE271" s="208"/>
      <c r="BF271" s="208"/>
      <c r="BG271" s="208"/>
    </row>
    <row r="272" spans="1:59" x14ac:dyDescent="0.25">
      <c r="A272" s="208" t="s">
        <v>754</v>
      </c>
      <c r="B272" s="208" t="s">
        <v>1365</v>
      </c>
      <c r="C272" s="208"/>
      <c r="D272" s="208" t="s">
        <v>755</v>
      </c>
      <c r="E272" s="208" t="s">
        <v>756</v>
      </c>
      <c r="F272" s="208"/>
      <c r="G272" s="309"/>
      <c r="H272" s="309" t="s">
        <v>1168</v>
      </c>
      <c r="I272" s="309" t="s">
        <v>1237</v>
      </c>
      <c r="J272" s="208"/>
      <c r="K272" s="308"/>
      <c r="L272" s="319">
        <v>515918</v>
      </c>
      <c r="M272" s="319">
        <v>171031</v>
      </c>
      <c r="N272" s="208"/>
      <c r="O272" s="208"/>
      <c r="P272" s="208"/>
      <c r="Q272" s="208"/>
      <c r="R272" s="208"/>
      <c r="S272" s="208"/>
      <c r="T272" s="208"/>
      <c r="U272" s="208"/>
      <c r="V272" s="208">
        <v>0</v>
      </c>
      <c r="W272" s="208"/>
      <c r="X272" s="208">
        <v>11</v>
      </c>
      <c r="Y272" s="208">
        <v>11</v>
      </c>
      <c r="Z272" s="208"/>
      <c r="AA272" s="208"/>
      <c r="AB272" s="208"/>
      <c r="AC272" s="208"/>
      <c r="AD272" s="208"/>
      <c r="AE272" s="208">
        <v>22</v>
      </c>
      <c r="AF272" s="208">
        <v>0</v>
      </c>
      <c r="AG272" s="208">
        <v>11</v>
      </c>
      <c r="AH272" s="208">
        <v>11</v>
      </c>
      <c r="AI272" s="208">
        <v>0</v>
      </c>
      <c r="AJ272" s="208">
        <v>0</v>
      </c>
      <c r="AK272" s="208">
        <v>0</v>
      </c>
      <c r="AL272" s="208">
        <v>0</v>
      </c>
      <c r="AM272" s="208">
        <v>0</v>
      </c>
      <c r="AN272" s="310">
        <v>22</v>
      </c>
      <c r="AO272" s="310"/>
      <c r="AP272" s="213">
        <v>0</v>
      </c>
      <c r="AQ272" s="302">
        <v>0</v>
      </c>
      <c r="AR272" s="217">
        <v>7.333333333333333</v>
      </c>
      <c r="AS272" s="215">
        <v>7.333333333333333</v>
      </c>
      <c r="AT272" s="215">
        <v>7.333333333333333</v>
      </c>
      <c r="AU272" s="302">
        <v>0</v>
      </c>
      <c r="AV272" s="304">
        <v>0</v>
      </c>
      <c r="AW272" s="311" t="s">
        <v>4</v>
      </c>
      <c r="AX272" s="306">
        <v>0</v>
      </c>
      <c r="AY272" s="214">
        <v>0</v>
      </c>
      <c r="AZ272" s="214">
        <v>0</v>
      </c>
      <c r="BA272" s="214">
        <v>0</v>
      </c>
      <c r="BB272" s="307">
        <v>0</v>
      </c>
      <c r="BC272" s="208" t="s">
        <v>1296</v>
      </c>
      <c r="BD272" s="208"/>
      <c r="BE272" s="208"/>
      <c r="BF272" s="208" t="s">
        <v>1296</v>
      </c>
      <c r="BG272" s="208"/>
    </row>
    <row r="273" spans="1:59" x14ac:dyDescent="0.25">
      <c r="A273" s="208" t="s">
        <v>757</v>
      </c>
      <c r="B273" s="208" t="s">
        <v>1365</v>
      </c>
      <c r="C273" s="208"/>
      <c r="D273" s="208" t="s">
        <v>758</v>
      </c>
      <c r="E273" s="208" t="s">
        <v>759</v>
      </c>
      <c r="F273" s="301"/>
      <c r="G273" s="309"/>
      <c r="H273" s="309" t="s">
        <v>1168</v>
      </c>
      <c r="I273" s="298" t="s">
        <v>1232</v>
      </c>
      <c r="J273" s="208"/>
      <c r="K273" s="308"/>
      <c r="L273" s="319">
        <v>519633</v>
      </c>
      <c r="M273" s="319">
        <v>174966</v>
      </c>
      <c r="N273" s="208"/>
      <c r="O273" s="208"/>
      <c r="P273" s="208"/>
      <c r="Q273" s="208"/>
      <c r="R273" s="208">
        <v>1</v>
      </c>
      <c r="S273" s="208"/>
      <c r="T273" s="208"/>
      <c r="U273" s="208"/>
      <c r="V273" s="208">
        <v>1</v>
      </c>
      <c r="W273" s="208"/>
      <c r="X273" s="208"/>
      <c r="Y273" s="208"/>
      <c r="Z273" s="208"/>
      <c r="AA273" s="208"/>
      <c r="AB273" s="208">
        <v>1</v>
      </c>
      <c r="AC273" s="208"/>
      <c r="AD273" s="208"/>
      <c r="AE273" s="208">
        <v>1</v>
      </c>
      <c r="AF273" s="208">
        <v>0</v>
      </c>
      <c r="AG273" s="208">
        <v>0</v>
      </c>
      <c r="AH273" s="208">
        <v>0</v>
      </c>
      <c r="AI273" s="208">
        <v>0</v>
      </c>
      <c r="AJ273" s="208">
        <v>-1</v>
      </c>
      <c r="AK273" s="208">
        <v>1</v>
      </c>
      <c r="AL273" s="208">
        <v>0</v>
      </c>
      <c r="AM273" s="208">
        <v>0</v>
      </c>
      <c r="AN273" s="310">
        <v>0</v>
      </c>
      <c r="AO273" s="310"/>
      <c r="AP273" s="213">
        <v>0</v>
      </c>
      <c r="AQ273" s="302">
        <v>0</v>
      </c>
      <c r="AR273" s="217">
        <v>0</v>
      </c>
      <c r="AS273" s="302">
        <v>0</v>
      </c>
      <c r="AT273" s="302">
        <v>0</v>
      </c>
      <c r="AU273" s="302">
        <v>0</v>
      </c>
      <c r="AV273" s="304">
        <v>0</v>
      </c>
      <c r="AW273" s="311">
        <v>0</v>
      </c>
      <c r="AX273" s="306">
        <v>0</v>
      </c>
      <c r="AY273" s="214">
        <v>0</v>
      </c>
      <c r="AZ273" s="214">
        <v>0</v>
      </c>
      <c r="BA273" s="214">
        <v>0</v>
      </c>
      <c r="BB273" s="307">
        <v>0</v>
      </c>
      <c r="BC273" s="208" t="s">
        <v>1316</v>
      </c>
      <c r="BD273" s="208"/>
      <c r="BE273" s="208"/>
      <c r="BF273" s="208"/>
      <c r="BG273" s="208"/>
    </row>
    <row r="274" spans="1:59" x14ac:dyDescent="0.25">
      <c r="A274" s="208" t="s">
        <v>760</v>
      </c>
      <c r="B274" s="208" t="s">
        <v>1365</v>
      </c>
      <c r="C274" s="208"/>
      <c r="D274" s="208" t="s">
        <v>761</v>
      </c>
      <c r="E274" s="208" t="s">
        <v>762</v>
      </c>
      <c r="F274" s="208"/>
      <c r="G274" s="309"/>
      <c r="H274" s="309" t="s">
        <v>1168</v>
      </c>
      <c r="I274" s="298" t="s">
        <v>1232</v>
      </c>
      <c r="J274" s="208"/>
      <c r="K274" s="308"/>
      <c r="L274" s="319">
        <v>522192</v>
      </c>
      <c r="M274" s="319">
        <v>177628</v>
      </c>
      <c r="N274" s="208"/>
      <c r="O274" s="208">
        <v>2</v>
      </c>
      <c r="P274" s="208"/>
      <c r="Q274" s="208"/>
      <c r="R274" s="208"/>
      <c r="S274" s="208"/>
      <c r="T274" s="208"/>
      <c r="U274" s="208"/>
      <c r="V274" s="208">
        <v>2</v>
      </c>
      <c r="W274" s="208"/>
      <c r="X274" s="208"/>
      <c r="Y274" s="208">
        <v>2</v>
      </c>
      <c r="Z274" s="208"/>
      <c r="AA274" s="208"/>
      <c r="AB274" s="208"/>
      <c r="AC274" s="208"/>
      <c r="AD274" s="208"/>
      <c r="AE274" s="208">
        <v>2</v>
      </c>
      <c r="AF274" s="208">
        <v>0</v>
      </c>
      <c r="AG274" s="208">
        <v>-2</v>
      </c>
      <c r="AH274" s="208">
        <v>2</v>
      </c>
      <c r="AI274" s="208">
        <v>0</v>
      </c>
      <c r="AJ274" s="208">
        <v>0</v>
      </c>
      <c r="AK274" s="208">
        <v>0</v>
      </c>
      <c r="AL274" s="208">
        <v>0</v>
      </c>
      <c r="AM274" s="208">
        <v>0</v>
      </c>
      <c r="AN274" s="310">
        <v>0</v>
      </c>
      <c r="AO274" s="310"/>
      <c r="AP274" s="213">
        <v>0</v>
      </c>
      <c r="AQ274" s="302">
        <v>0</v>
      </c>
      <c r="AR274" s="217">
        <v>0</v>
      </c>
      <c r="AS274" s="302">
        <v>0</v>
      </c>
      <c r="AT274" s="302">
        <v>0</v>
      </c>
      <c r="AU274" s="302">
        <v>0</v>
      </c>
      <c r="AV274" s="304">
        <v>0</v>
      </c>
      <c r="AW274" s="311">
        <v>0</v>
      </c>
      <c r="AX274" s="306">
        <v>0</v>
      </c>
      <c r="AY274" s="214">
        <v>0</v>
      </c>
      <c r="AZ274" s="214">
        <v>0</v>
      </c>
      <c r="BA274" s="214">
        <v>0</v>
      </c>
      <c r="BB274" s="307">
        <v>0</v>
      </c>
      <c r="BC274" s="208" t="s">
        <v>1306</v>
      </c>
      <c r="BD274" s="208"/>
      <c r="BE274" s="208"/>
      <c r="BF274" s="208"/>
      <c r="BG274" s="208"/>
    </row>
    <row r="275" spans="1:59" x14ac:dyDescent="0.25">
      <c r="A275" s="208" t="s">
        <v>763</v>
      </c>
      <c r="B275" s="208" t="s">
        <v>1362</v>
      </c>
      <c r="C275" s="208"/>
      <c r="D275" s="208" t="s">
        <v>764</v>
      </c>
      <c r="E275" s="208" t="s">
        <v>765</v>
      </c>
      <c r="F275" s="301"/>
      <c r="G275" s="309"/>
      <c r="H275" s="309" t="s">
        <v>1168</v>
      </c>
      <c r="I275" s="298" t="s">
        <v>1232</v>
      </c>
      <c r="J275" s="208"/>
      <c r="K275" s="308"/>
      <c r="L275" s="319">
        <v>518642</v>
      </c>
      <c r="M275" s="319">
        <v>174770</v>
      </c>
      <c r="N275" s="208"/>
      <c r="O275" s="208">
        <v>1</v>
      </c>
      <c r="P275" s="208"/>
      <c r="Q275" s="208"/>
      <c r="R275" s="208">
        <v>1</v>
      </c>
      <c r="S275" s="208"/>
      <c r="T275" s="208"/>
      <c r="U275" s="208"/>
      <c r="V275" s="208">
        <v>2</v>
      </c>
      <c r="W275" s="208"/>
      <c r="X275" s="208"/>
      <c r="Y275" s="208"/>
      <c r="Z275" s="208"/>
      <c r="AA275" s="208">
        <v>1</v>
      </c>
      <c r="AB275" s="208"/>
      <c r="AC275" s="208"/>
      <c r="AD275" s="208"/>
      <c r="AE275" s="208">
        <v>1</v>
      </c>
      <c r="AF275" s="208">
        <v>0</v>
      </c>
      <c r="AG275" s="208">
        <v>-1</v>
      </c>
      <c r="AH275" s="208">
        <v>0</v>
      </c>
      <c r="AI275" s="208">
        <v>0</v>
      </c>
      <c r="AJ275" s="208">
        <v>0</v>
      </c>
      <c r="AK275" s="208">
        <v>0</v>
      </c>
      <c r="AL275" s="208">
        <v>0</v>
      </c>
      <c r="AM275" s="208">
        <v>0</v>
      </c>
      <c r="AN275" s="310">
        <v>-1</v>
      </c>
      <c r="AO275" s="310"/>
      <c r="AP275" s="213">
        <v>0</v>
      </c>
      <c r="AQ275" s="302">
        <v>0</v>
      </c>
      <c r="AR275" s="217">
        <v>-0.33333333333333331</v>
      </c>
      <c r="AS275" s="215">
        <v>-0.33333333333333331</v>
      </c>
      <c r="AT275" s="215">
        <v>-0.33333333333333331</v>
      </c>
      <c r="AU275" s="302">
        <v>0</v>
      </c>
      <c r="AV275" s="304">
        <v>0</v>
      </c>
      <c r="AW275" s="311" t="s">
        <v>4</v>
      </c>
      <c r="AX275" s="306">
        <v>0</v>
      </c>
      <c r="AY275" s="214">
        <v>0</v>
      </c>
      <c r="AZ275" s="214">
        <v>0</v>
      </c>
      <c r="BA275" s="214">
        <v>0</v>
      </c>
      <c r="BB275" s="307">
        <v>0</v>
      </c>
      <c r="BC275" s="208" t="s">
        <v>1316</v>
      </c>
      <c r="BD275" s="208"/>
      <c r="BE275" s="208"/>
      <c r="BF275" s="208"/>
      <c r="BG275" s="208"/>
    </row>
    <row r="276" spans="1:59" x14ac:dyDescent="0.25">
      <c r="A276" s="208" t="s">
        <v>766</v>
      </c>
      <c r="B276" s="208" t="s">
        <v>1365</v>
      </c>
      <c r="C276" s="208"/>
      <c r="D276" s="208" t="s">
        <v>767</v>
      </c>
      <c r="E276" s="208" t="s">
        <v>768</v>
      </c>
      <c r="F276" s="208"/>
      <c r="G276" s="309"/>
      <c r="H276" s="309" t="s">
        <v>1168</v>
      </c>
      <c r="I276" s="298" t="s">
        <v>1232</v>
      </c>
      <c r="J276" s="208"/>
      <c r="K276" s="308"/>
      <c r="L276" s="319">
        <v>517972</v>
      </c>
      <c r="M276" s="319">
        <v>172874</v>
      </c>
      <c r="N276" s="208"/>
      <c r="O276" s="208"/>
      <c r="P276" s="208"/>
      <c r="Q276" s="208"/>
      <c r="R276" s="208">
        <v>1</v>
      </c>
      <c r="S276" s="208"/>
      <c r="T276" s="208"/>
      <c r="U276" s="208"/>
      <c r="V276" s="208">
        <v>1</v>
      </c>
      <c r="W276" s="208"/>
      <c r="X276" s="208"/>
      <c r="Y276" s="208"/>
      <c r="Z276" s="208"/>
      <c r="AA276" s="208"/>
      <c r="AB276" s="208">
        <v>1</v>
      </c>
      <c r="AC276" s="208"/>
      <c r="AD276" s="208"/>
      <c r="AE276" s="208">
        <v>1</v>
      </c>
      <c r="AF276" s="208">
        <v>0</v>
      </c>
      <c r="AG276" s="208">
        <v>0</v>
      </c>
      <c r="AH276" s="208">
        <v>0</v>
      </c>
      <c r="AI276" s="208">
        <v>0</v>
      </c>
      <c r="AJ276" s="208">
        <v>-1</v>
      </c>
      <c r="AK276" s="208">
        <v>1</v>
      </c>
      <c r="AL276" s="208">
        <v>0</v>
      </c>
      <c r="AM276" s="208">
        <v>0</v>
      </c>
      <c r="AN276" s="310">
        <v>0</v>
      </c>
      <c r="AO276" s="310"/>
      <c r="AP276" s="213">
        <v>0</v>
      </c>
      <c r="AQ276" s="302">
        <v>0</v>
      </c>
      <c r="AR276" s="217">
        <v>0</v>
      </c>
      <c r="AS276" s="302">
        <v>0</v>
      </c>
      <c r="AT276" s="302">
        <v>0</v>
      </c>
      <c r="AU276" s="302">
        <v>0</v>
      </c>
      <c r="AV276" s="304">
        <v>0</v>
      </c>
      <c r="AW276" s="311">
        <v>0</v>
      </c>
      <c r="AX276" s="306">
        <v>0</v>
      </c>
      <c r="AY276" s="214">
        <v>0</v>
      </c>
      <c r="AZ276" s="214">
        <v>0</v>
      </c>
      <c r="BA276" s="214">
        <v>0</v>
      </c>
      <c r="BB276" s="307">
        <v>0</v>
      </c>
      <c r="BC276" s="208" t="s">
        <v>1508</v>
      </c>
      <c r="BD276" s="208"/>
      <c r="BE276" s="208"/>
      <c r="BF276" s="208"/>
      <c r="BG276" s="208"/>
    </row>
    <row r="277" spans="1:59" x14ac:dyDescent="0.25">
      <c r="A277" s="208" t="s">
        <v>769</v>
      </c>
      <c r="B277" s="208" t="s">
        <v>1363</v>
      </c>
      <c r="C277" s="208"/>
      <c r="D277" s="208" t="s">
        <v>770</v>
      </c>
      <c r="E277" s="208" t="s">
        <v>771</v>
      </c>
      <c r="F277" s="301"/>
      <c r="G277" s="309"/>
      <c r="H277" s="309" t="s">
        <v>1168</v>
      </c>
      <c r="I277" s="298" t="s">
        <v>1232</v>
      </c>
      <c r="J277" s="208"/>
      <c r="K277" s="308"/>
      <c r="L277" s="319">
        <v>514331</v>
      </c>
      <c r="M277" s="319">
        <v>172184</v>
      </c>
      <c r="N277" s="208"/>
      <c r="O277" s="208"/>
      <c r="P277" s="208"/>
      <c r="Q277" s="208"/>
      <c r="R277" s="208"/>
      <c r="S277" s="208"/>
      <c r="T277" s="208"/>
      <c r="U277" s="208">
        <v>1</v>
      </c>
      <c r="V277" s="208">
        <v>1</v>
      </c>
      <c r="W277" s="208"/>
      <c r="X277" s="208">
        <v>1</v>
      </c>
      <c r="Y277" s="208">
        <v>1</v>
      </c>
      <c r="Z277" s="208">
        <v>1</v>
      </c>
      <c r="AA277" s="208"/>
      <c r="AB277" s="208"/>
      <c r="AC277" s="208"/>
      <c r="AD277" s="208"/>
      <c r="AE277" s="208">
        <v>3</v>
      </c>
      <c r="AF277" s="208">
        <v>0</v>
      </c>
      <c r="AG277" s="208">
        <v>1</v>
      </c>
      <c r="AH277" s="208">
        <v>1</v>
      </c>
      <c r="AI277" s="208">
        <v>1</v>
      </c>
      <c r="AJ277" s="208">
        <v>0</v>
      </c>
      <c r="AK277" s="208">
        <v>0</v>
      </c>
      <c r="AL277" s="208">
        <v>0</v>
      </c>
      <c r="AM277" s="208">
        <v>-1</v>
      </c>
      <c r="AN277" s="310">
        <v>2</v>
      </c>
      <c r="AO277" s="310"/>
      <c r="AP277" s="213">
        <v>0</v>
      </c>
      <c r="AQ277" s="302">
        <v>0</v>
      </c>
      <c r="AR277" s="217">
        <v>0.66666666666666663</v>
      </c>
      <c r="AS277" s="215">
        <v>0.66666666666666663</v>
      </c>
      <c r="AT277" s="215">
        <v>0.66666666666666663</v>
      </c>
      <c r="AU277" s="302">
        <v>0</v>
      </c>
      <c r="AV277" s="304">
        <v>0</v>
      </c>
      <c r="AW277" s="311" t="s">
        <v>4</v>
      </c>
      <c r="AX277" s="306">
        <v>0</v>
      </c>
      <c r="AY277" s="214">
        <v>0</v>
      </c>
      <c r="AZ277" s="214">
        <v>0</v>
      </c>
      <c r="BA277" s="214">
        <v>0</v>
      </c>
      <c r="BB277" s="307">
        <v>0</v>
      </c>
      <c r="BC277" s="208" t="s">
        <v>1320</v>
      </c>
      <c r="BD277" s="208"/>
      <c r="BE277" s="208"/>
      <c r="BF277" s="208"/>
      <c r="BG277" s="208"/>
    </row>
    <row r="278" spans="1:59" x14ac:dyDescent="0.25">
      <c r="A278" s="208" t="s">
        <v>772</v>
      </c>
      <c r="B278" s="208" t="s">
        <v>1365</v>
      </c>
      <c r="C278" s="208"/>
      <c r="D278" s="208" t="s">
        <v>773</v>
      </c>
      <c r="E278" s="208" t="s">
        <v>774</v>
      </c>
      <c r="F278" s="301">
        <v>42795</v>
      </c>
      <c r="G278" s="309">
        <v>43035</v>
      </c>
      <c r="H278" s="301" t="s">
        <v>1166</v>
      </c>
      <c r="I278" s="298" t="s">
        <v>1232</v>
      </c>
      <c r="J278" s="208"/>
      <c r="K278" s="308"/>
      <c r="L278" s="319">
        <v>515060</v>
      </c>
      <c r="M278" s="319">
        <v>171701</v>
      </c>
      <c r="N278" s="208"/>
      <c r="O278" s="208"/>
      <c r="P278" s="208">
        <v>1</v>
      </c>
      <c r="Q278" s="208"/>
      <c r="R278" s="208"/>
      <c r="S278" s="208"/>
      <c r="T278" s="208"/>
      <c r="U278" s="208"/>
      <c r="V278" s="208">
        <v>1</v>
      </c>
      <c r="W278" s="208"/>
      <c r="X278" s="208"/>
      <c r="Y278" s="208">
        <v>1</v>
      </c>
      <c r="Z278" s="208"/>
      <c r="AA278" s="208"/>
      <c r="AB278" s="208"/>
      <c r="AC278" s="208"/>
      <c r="AD278" s="208"/>
      <c r="AE278" s="208">
        <v>1</v>
      </c>
      <c r="AF278" s="208">
        <v>0</v>
      </c>
      <c r="AG278" s="208">
        <v>0</v>
      </c>
      <c r="AH278" s="208">
        <v>0</v>
      </c>
      <c r="AI278" s="208">
        <v>0</v>
      </c>
      <c r="AJ278" s="208">
        <v>0</v>
      </c>
      <c r="AK278" s="208">
        <v>0</v>
      </c>
      <c r="AL278" s="208">
        <v>0</v>
      </c>
      <c r="AM278" s="208">
        <v>0</v>
      </c>
      <c r="AN278" s="310">
        <v>0</v>
      </c>
      <c r="AO278" s="310"/>
      <c r="AP278" s="212">
        <v>0</v>
      </c>
      <c r="AQ278" s="302">
        <v>0</v>
      </c>
      <c r="AR278" s="303">
        <v>0</v>
      </c>
      <c r="AS278" s="302">
        <v>0</v>
      </c>
      <c r="AT278" s="302">
        <v>0</v>
      </c>
      <c r="AU278" s="302">
        <v>0</v>
      </c>
      <c r="AV278" s="304">
        <v>0</v>
      </c>
      <c r="AW278" s="311">
        <v>0</v>
      </c>
      <c r="AX278" s="306">
        <v>0</v>
      </c>
      <c r="AY278" s="214">
        <v>0</v>
      </c>
      <c r="AZ278" s="214">
        <v>0</v>
      </c>
      <c r="BA278" s="214">
        <v>0</v>
      </c>
      <c r="BB278" s="307">
        <v>0</v>
      </c>
      <c r="BC278" s="208" t="s">
        <v>1349</v>
      </c>
      <c r="BD278" s="208"/>
      <c r="BE278" s="208"/>
      <c r="BF278" s="208"/>
      <c r="BG278" s="208"/>
    </row>
    <row r="279" spans="1:59" x14ac:dyDescent="0.25">
      <c r="A279" s="208" t="s">
        <v>775</v>
      </c>
      <c r="B279" s="208" t="s">
        <v>1365</v>
      </c>
      <c r="C279" s="208"/>
      <c r="D279" s="208" t="s">
        <v>776</v>
      </c>
      <c r="E279" s="208" t="s">
        <v>777</v>
      </c>
      <c r="F279" s="301">
        <v>43040</v>
      </c>
      <c r="G279" s="309"/>
      <c r="H279" s="301" t="s">
        <v>1167</v>
      </c>
      <c r="I279" s="298" t="s">
        <v>1232</v>
      </c>
      <c r="J279" s="208"/>
      <c r="K279" s="308"/>
      <c r="L279" s="319">
        <v>514512</v>
      </c>
      <c r="M279" s="319">
        <v>171251</v>
      </c>
      <c r="N279" s="208"/>
      <c r="O279" s="208"/>
      <c r="P279" s="208"/>
      <c r="Q279" s="208"/>
      <c r="R279" s="208"/>
      <c r="S279" s="208"/>
      <c r="T279" s="208"/>
      <c r="U279" s="208"/>
      <c r="V279" s="208">
        <v>0</v>
      </c>
      <c r="W279" s="208"/>
      <c r="X279" s="208"/>
      <c r="Y279" s="208">
        <v>1</v>
      </c>
      <c r="Z279" s="208"/>
      <c r="AA279" s="208"/>
      <c r="AB279" s="208"/>
      <c r="AC279" s="208"/>
      <c r="AD279" s="208"/>
      <c r="AE279" s="208">
        <v>1</v>
      </c>
      <c r="AF279" s="208">
        <v>0</v>
      </c>
      <c r="AG279" s="208">
        <v>0</v>
      </c>
      <c r="AH279" s="208">
        <v>1</v>
      </c>
      <c r="AI279" s="208">
        <v>0</v>
      </c>
      <c r="AJ279" s="208">
        <v>0</v>
      </c>
      <c r="AK279" s="208">
        <v>0</v>
      </c>
      <c r="AL279" s="208">
        <v>0</v>
      </c>
      <c r="AM279" s="208">
        <v>0</v>
      </c>
      <c r="AN279" s="310">
        <v>1</v>
      </c>
      <c r="AO279" s="310"/>
      <c r="AP279" s="214">
        <v>0</v>
      </c>
      <c r="AQ279" s="215">
        <v>1</v>
      </c>
      <c r="AR279" s="306">
        <v>0</v>
      </c>
      <c r="AS279" s="218">
        <v>0</v>
      </c>
      <c r="AT279" s="218">
        <v>0</v>
      </c>
      <c r="AU279" s="218">
        <v>0</v>
      </c>
      <c r="AV279" s="307">
        <v>0</v>
      </c>
      <c r="AW279" s="311">
        <v>0</v>
      </c>
      <c r="AX279" s="306">
        <v>0</v>
      </c>
      <c r="AY279" s="214">
        <v>0</v>
      </c>
      <c r="AZ279" s="214">
        <v>0</v>
      </c>
      <c r="BA279" s="214">
        <v>0</v>
      </c>
      <c r="BB279" s="307">
        <v>0</v>
      </c>
      <c r="BC279" s="208" t="s">
        <v>1349</v>
      </c>
      <c r="BD279" s="208"/>
      <c r="BE279" s="208" t="s">
        <v>1380</v>
      </c>
      <c r="BF279" s="208"/>
      <c r="BG279" s="208"/>
    </row>
    <row r="280" spans="1:59" x14ac:dyDescent="0.25">
      <c r="A280" s="208" t="s">
        <v>778</v>
      </c>
      <c r="B280" s="208" t="s">
        <v>1361</v>
      </c>
      <c r="C280" s="208" t="s">
        <v>1366</v>
      </c>
      <c r="D280" s="208" t="s">
        <v>779</v>
      </c>
      <c r="E280" s="208" t="s">
        <v>780</v>
      </c>
      <c r="F280" s="301"/>
      <c r="G280" s="309"/>
      <c r="H280" s="309" t="s">
        <v>1168</v>
      </c>
      <c r="I280" s="298" t="s">
        <v>1232</v>
      </c>
      <c r="J280" s="208">
        <v>2</v>
      </c>
      <c r="K280" s="308"/>
      <c r="L280" s="319">
        <v>516167</v>
      </c>
      <c r="M280" s="319">
        <v>173210</v>
      </c>
      <c r="N280" s="208"/>
      <c r="O280" s="208"/>
      <c r="P280" s="208"/>
      <c r="Q280" s="208"/>
      <c r="R280" s="208"/>
      <c r="S280" s="208"/>
      <c r="T280" s="208"/>
      <c r="U280" s="208"/>
      <c r="V280" s="208">
        <v>0</v>
      </c>
      <c r="W280" s="208"/>
      <c r="X280" s="208"/>
      <c r="Y280" s="208"/>
      <c r="Z280" s="208"/>
      <c r="AA280" s="208"/>
      <c r="AB280" s="208"/>
      <c r="AC280" s="208"/>
      <c r="AD280" s="208"/>
      <c r="AE280" s="208">
        <v>0</v>
      </c>
      <c r="AF280" s="208">
        <v>0</v>
      </c>
      <c r="AG280" s="208">
        <v>0</v>
      </c>
      <c r="AH280" s="208">
        <v>0</v>
      </c>
      <c r="AI280" s="208">
        <v>0</v>
      </c>
      <c r="AJ280" s="208">
        <v>0</v>
      </c>
      <c r="AK280" s="208">
        <v>0</v>
      </c>
      <c r="AL280" s="208">
        <v>0</v>
      </c>
      <c r="AM280" s="208">
        <v>0</v>
      </c>
      <c r="AN280" s="310">
        <v>2</v>
      </c>
      <c r="AO280" s="310"/>
      <c r="AP280" s="213">
        <v>0</v>
      </c>
      <c r="AQ280" s="302">
        <v>0</v>
      </c>
      <c r="AR280" s="217">
        <v>0.66666666666666663</v>
      </c>
      <c r="AS280" s="215">
        <v>0.66666666666666663</v>
      </c>
      <c r="AT280" s="215">
        <v>0.66666666666666663</v>
      </c>
      <c r="AU280" s="302">
        <v>0</v>
      </c>
      <c r="AV280" s="304">
        <v>0</v>
      </c>
      <c r="AW280" s="311" t="s">
        <v>4</v>
      </c>
      <c r="AX280" s="306">
        <v>0</v>
      </c>
      <c r="AY280" s="214">
        <v>0</v>
      </c>
      <c r="AZ280" s="214">
        <v>0</v>
      </c>
      <c r="BA280" s="214">
        <v>0</v>
      </c>
      <c r="BB280" s="307">
        <v>0</v>
      </c>
      <c r="BC280" s="208" t="s">
        <v>1319</v>
      </c>
      <c r="BD280" s="208"/>
      <c r="BE280" s="208"/>
      <c r="BF280" s="208" t="s">
        <v>1298</v>
      </c>
      <c r="BG280" s="208"/>
    </row>
    <row r="281" spans="1:59" x14ac:dyDescent="0.25">
      <c r="A281" s="208" t="s">
        <v>781</v>
      </c>
      <c r="B281" s="208" t="s">
        <v>1365</v>
      </c>
      <c r="C281" s="208"/>
      <c r="D281" s="208" t="s">
        <v>782</v>
      </c>
      <c r="E281" s="208" t="s">
        <v>783</v>
      </c>
      <c r="F281" s="301">
        <v>42919</v>
      </c>
      <c r="G281" s="309">
        <v>43126</v>
      </c>
      <c r="H281" s="301" t="s">
        <v>1166</v>
      </c>
      <c r="I281" s="298" t="s">
        <v>1232</v>
      </c>
      <c r="J281" s="208"/>
      <c r="K281" s="308"/>
      <c r="L281" s="319">
        <v>514476</v>
      </c>
      <c r="M281" s="319">
        <v>173986</v>
      </c>
      <c r="N281" s="208"/>
      <c r="O281" s="208"/>
      <c r="P281" s="208"/>
      <c r="Q281" s="208"/>
      <c r="R281" s="208"/>
      <c r="S281" s="208"/>
      <c r="T281" s="208"/>
      <c r="U281" s="208"/>
      <c r="V281" s="208">
        <v>0</v>
      </c>
      <c r="W281" s="208"/>
      <c r="X281" s="208">
        <v>1</v>
      </c>
      <c r="Y281" s="208"/>
      <c r="Z281" s="208"/>
      <c r="AA281" s="208"/>
      <c r="AB281" s="208"/>
      <c r="AC281" s="208"/>
      <c r="AD281" s="208"/>
      <c r="AE281" s="208">
        <v>1</v>
      </c>
      <c r="AF281" s="208">
        <v>0</v>
      </c>
      <c r="AG281" s="208">
        <v>1</v>
      </c>
      <c r="AH281" s="208">
        <v>0</v>
      </c>
      <c r="AI281" s="208">
        <v>0</v>
      </c>
      <c r="AJ281" s="208">
        <v>0</v>
      </c>
      <c r="AK281" s="208">
        <v>0</v>
      </c>
      <c r="AL281" s="208">
        <v>0</v>
      </c>
      <c r="AM281" s="208">
        <v>0</v>
      </c>
      <c r="AN281" s="310">
        <v>1</v>
      </c>
      <c r="AO281" s="310"/>
      <c r="AP281" s="212">
        <v>1</v>
      </c>
      <c r="AQ281" s="302">
        <v>0</v>
      </c>
      <c r="AR281" s="303">
        <v>0</v>
      </c>
      <c r="AS281" s="302">
        <v>0</v>
      </c>
      <c r="AT281" s="302">
        <v>0</v>
      </c>
      <c r="AU281" s="302">
        <v>0</v>
      </c>
      <c r="AV281" s="304">
        <v>0</v>
      </c>
      <c r="AW281" s="311">
        <v>0</v>
      </c>
      <c r="AX281" s="306">
        <v>0</v>
      </c>
      <c r="AY281" s="214">
        <v>0</v>
      </c>
      <c r="AZ281" s="214">
        <v>0</v>
      </c>
      <c r="BA281" s="214">
        <v>0</v>
      </c>
      <c r="BB281" s="307">
        <v>0</v>
      </c>
      <c r="BC281" s="208" t="s">
        <v>1299</v>
      </c>
      <c r="BD281" s="208"/>
      <c r="BE281" s="208"/>
      <c r="BF281" s="208"/>
      <c r="BG281" s="208"/>
    </row>
    <row r="282" spans="1:59" x14ac:dyDescent="0.25">
      <c r="A282" s="208" t="s">
        <v>784</v>
      </c>
      <c r="B282" s="208" t="s">
        <v>1365</v>
      </c>
      <c r="C282" s="208"/>
      <c r="D282" s="208" t="s">
        <v>785</v>
      </c>
      <c r="E282" s="208" t="s">
        <v>786</v>
      </c>
      <c r="F282" s="301">
        <v>43010</v>
      </c>
      <c r="G282" s="301">
        <v>43371</v>
      </c>
      <c r="H282" s="301" t="s">
        <v>1167</v>
      </c>
      <c r="I282" s="298" t="s">
        <v>1232</v>
      </c>
      <c r="J282" s="208"/>
      <c r="K282" s="308"/>
      <c r="L282" s="319">
        <v>513405</v>
      </c>
      <c r="M282" s="319">
        <v>170033</v>
      </c>
      <c r="N282" s="208"/>
      <c r="O282" s="208"/>
      <c r="P282" s="208"/>
      <c r="Q282" s="208">
        <v>1</v>
      </c>
      <c r="R282" s="208"/>
      <c r="S282" s="208"/>
      <c r="T282" s="208"/>
      <c r="U282" s="208"/>
      <c r="V282" s="208">
        <v>1</v>
      </c>
      <c r="W282" s="208"/>
      <c r="X282" s="208"/>
      <c r="Y282" s="208"/>
      <c r="Z282" s="208">
        <v>1</v>
      </c>
      <c r="AA282" s="208">
        <v>6</v>
      </c>
      <c r="AB282" s="208"/>
      <c r="AC282" s="208"/>
      <c r="AD282" s="208"/>
      <c r="AE282" s="208">
        <v>7</v>
      </c>
      <c r="AF282" s="208">
        <v>0</v>
      </c>
      <c r="AG282" s="208">
        <v>0</v>
      </c>
      <c r="AH282" s="208">
        <v>0</v>
      </c>
      <c r="AI282" s="208">
        <v>0</v>
      </c>
      <c r="AJ282" s="208">
        <v>6</v>
      </c>
      <c r="AK282" s="208">
        <v>0</v>
      </c>
      <c r="AL282" s="208">
        <v>0</v>
      </c>
      <c r="AM282" s="208">
        <v>0</v>
      </c>
      <c r="AN282" s="310">
        <v>6</v>
      </c>
      <c r="AO282" s="310"/>
      <c r="AP282" s="214">
        <v>0</v>
      </c>
      <c r="AQ282" s="215">
        <v>6</v>
      </c>
      <c r="AR282" s="306">
        <v>0</v>
      </c>
      <c r="AS282" s="218">
        <v>0</v>
      </c>
      <c r="AT282" s="218">
        <v>0</v>
      </c>
      <c r="AU282" s="218">
        <v>0</v>
      </c>
      <c r="AV282" s="307">
        <v>0</v>
      </c>
      <c r="AW282" s="311">
        <v>0</v>
      </c>
      <c r="AX282" s="306">
        <v>0</v>
      </c>
      <c r="AY282" s="214">
        <v>0</v>
      </c>
      <c r="AZ282" s="214">
        <v>0</v>
      </c>
      <c r="BA282" s="214">
        <v>0</v>
      </c>
      <c r="BB282" s="307">
        <v>0</v>
      </c>
      <c r="BC282" s="208" t="s">
        <v>1310</v>
      </c>
      <c r="BD282" s="208"/>
      <c r="BE282" s="208"/>
      <c r="BF282" s="208"/>
      <c r="BG282" s="208"/>
    </row>
    <row r="283" spans="1:59" x14ac:dyDescent="0.25">
      <c r="A283" s="208" t="s">
        <v>787</v>
      </c>
      <c r="B283" s="208" t="s">
        <v>1361</v>
      </c>
      <c r="C283" s="208" t="s">
        <v>1366</v>
      </c>
      <c r="D283" s="208" t="s">
        <v>788</v>
      </c>
      <c r="E283" s="208" t="s">
        <v>789</v>
      </c>
      <c r="F283" s="208"/>
      <c r="G283" s="309"/>
      <c r="H283" s="309" t="s">
        <v>1168</v>
      </c>
      <c r="I283" s="298" t="s">
        <v>1232</v>
      </c>
      <c r="J283" s="208">
        <v>4</v>
      </c>
      <c r="K283" s="308"/>
      <c r="L283" s="319">
        <v>517430</v>
      </c>
      <c r="M283" s="319">
        <v>169806</v>
      </c>
      <c r="N283" s="208"/>
      <c r="O283" s="208"/>
      <c r="P283" s="208"/>
      <c r="Q283" s="208"/>
      <c r="R283" s="208"/>
      <c r="S283" s="208"/>
      <c r="T283" s="208"/>
      <c r="U283" s="208"/>
      <c r="V283" s="208">
        <v>0</v>
      </c>
      <c r="W283" s="208"/>
      <c r="X283" s="208"/>
      <c r="Y283" s="208"/>
      <c r="Z283" s="208"/>
      <c r="AA283" s="208"/>
      <c r="AB283" s="208"/>
      <c r="AC283" s="208"/>
      <c r="AD283" s="208"/>
      <c r="AE283" s="208">
        <v>0</v>
      </c>
      <c r="AF283" s="208">
        <v>0</v>
      </c>
      <c r="AG283" s="208">
        <v>0</v>
      </c>
      <c r="AH283" s="208">
        <v>0</v>
      </c>
      <c r="AI283" s="208">
        <v>0</v>
      </c>
      <c r="AJ283" s="208">
        <v>0</v>
      </c>
      <c r="AK283" s="208">
        <v>0</v>
      </c>
      <c r="AL283" s="208">
        <v>0</v>
      </c>
      <c r="AM283" s="208">
        <v>0</v>
      </c>
      <c r="AN283" s="310">
        <v>4</v>
      </c>
      <c r="AO283" s="310"/>
      <c r="AP283" s="213">
        <v>0</v>
      </c>
      <c r="AQ283" s="302">
        <v>0</v>
      </c>
      <c r="AR283" s="217">
        <v>1.3333333333333333</v>
      </c>
      <c r="AS283" s="215">
        <v>1.3333333333333333</v>
      </c>
      <c r="AT283" s="215">
        <v>1.3333333333333333</v>
      </c>
      <c r="AU283" s="302">
        <v>0</v>
      </c>
      <c r="AV283" s="304">
        <v>0</v>
      </c>
      <c r="AW283" s="311" t="s">
        <v>4</v>
      </c>
      <c r="AX283" s="306">
        <v>0</v>
      </c>
      <c r="AY283" s="214">
        <v>0</v>
      </c>
      <c r="AZ283" s="214">
        <v>0</v>
      </c>
      <c r="BA283" s="214">
        <v>0</v>
      </c>
      <c r="BB283" s="307">
        <v>0</v>
      </c>
      <c r="BC283" s="208" t="s">
        <v>1311</v>
      </c>
      <c r="BD283" s="208"/>
      <c r="BE283" s="208" t="s">
        <v>1311</v>
      </c>
      <c r="BF283" s="208"/>
      <c r="BG283" s="208"/>
    </row>
    <row r="284" spans="1:59" x14ac:dyDescent="0.25">
      <c r="A284" s="208" t="s">
        <v>790</v>
      </c>
      <c r="B284" s="208" t="s">
        <v>1361</v>
      </c>
      <c r="C284" s="208"/>
      <c r="D284" s="208" t="s">
        <v>791</v>
      </c>
      <c r="E284" s="208" t="s">
        <v>792</v>
      </c>
      <c r="F284" s="208"/>
      <c r="G284" s="309"/>
      <c r="H284" s="309" t="s">
        <v>1168</v>
      </c>
      <c r="I284" s="298" t="s">
        <v>1232</v>
      </c>
      <c r="J284" s="208"/>
      <c r="K284" s="308"/>
      <c r="L284" s="319">
        <v>514223</v>
      </c>
      <c r="M284" s="319">
        <v>173584</v>
      </c>
      <c r="N284" s="208"/>
      <c r="O284" s="208"/>
      <c r="P284" s="208"/>
      <c r="Q284" s="208"/>
      <c r="R284" s="208"/>
      <c r="S284" s="208"/>
      <c r="T284" s="208"/>
      <c r="U284" s="208"/>
      <c r="V284" s="208">
        <v>0</v>
      </c>
      <c r="W284" s="208"/>
      <c r="X284" s="208"/>
      <c r="Y284" s="208">
        <v>1</v>
      </c>
      <c r="Z284" s="208"/>
      <c r="AA284" s="208"/>
      <c r="AB284" s="208"/>
      <c r="AC284" s="208"/>
      <c r="AD284" s="208"/>
      <c r="AE284" s="208">
        <v>1</v>
      </c>
      <c r="AF284" s="208">
        <v>0</v>
      </c>
      <c r="AG284" s="208">
        <v>0</v>
      </c>
      <c r="AH284" s="208">
        <v>1</v>
      </c>
      <c r="AI284" s="208">
        <v>0</v>
      </c>
      <c r="AJ284" s="208">
        <v>0</v>
      </c>
      <c r="AK284" s="208">
        <v>0</v>
      </c>
      <c r="AL284" s="208">
        <v>0</v>
      </c>
      <c r="AM284" s="208">
        <v>0</v>
      </c>
      <c r="AN284" s="310">
        <v>1</v>
      </c>
      <c r="AO284" s="310"/>
      <c r="AP284" s="213">
        <v>0</v>
      </c>
      <c r="AQ284" s="302">
        <v>0</v>
      </c>
      <c r="AR284" s="217">
        <v>0.33333333333333331</v>
      </c>
      <c r="AS284" s="215">
        <v>0.33333333333333331</v>
      </c>
      <c r="AT284" s="215">
        <v>0.33333333333333331</v>
      </c>
      <c r="AU284" s="302">
        <v>0</v>
      </c>
      <c r="AV284" s="304">
        <v>0</v>
      </c>
      <c r="AW284" s="311" t="s">
        <v>4</v>
      </c>
      <c r="AX284" s="306">
        <v>0</v>
      </c>
      <c r="AY284" s="214">
        <v>0</v>
      </c>
      <c r="AZ284" s="214">
        <v>0</v>
      </c>
      <c r="BA284" s="214">
        <v>0</v>
      </c>
      <c r="BB284" s="307">
        <v>0</v>
      </c>
      <c r="BC284" s="208" t="s">
        <v>1299</v>
      </c>
      <c r="BD284" s="208"/>
      <c r="BE284" s="208"/>
      <c r="BF284" s="208" t="s">
        <v>1299</v>
      </c>
      <c r="BG284" s="208"/>
    </row>
    <row r="285" spans="1:59" x14ac:dyDescent="0.25">
      <c r="A285" s="208" t="s">
        <v>793</v>
      </c>
      <c r="B285" s="208" t="s">
        <v>1363</v>
      </c>
      <c r="C285" s="208"/>
      <c r="D285" s="208" t="s">
        <v>794</v>
      </c>
      <c r="E285" s="208" t="s">
        <v>795</v>
      </c>
      <c r="F285" s="301">
        <v>43040</v>
      </c>
      <c r="G285" s="309">
        <v>43344</v>
      </c>
      <c r="H285" s="301" t="s">
        <v>1167</v>
      </c>
      <c r="I285" s="298" t="s">
        <v>1232</v>
      </c>
      <c r="J285" s="208"/>
      <c r="K285" s="308"/>
      <c r="L285" s="319">
        <v>520568</v>
      </c>
      <c r="M285" s="319">
        <v>175399</v>
      </c>
      <c r="N285" s="208"/>
      <c r="O285" s="208"/>
      <c r="P285" s="208"/>
      <c r="Q285" s="208"/>
      <c r="R285" s="208"/>
      <c r="S285" s="208"/>
      <c r="T285" s="208"/>
      <c r="U285" s="208"/>
      <c r="V285" s="208">
        <v>0</v>
      </c>
      <c r="W285" s="208"/>
      <c r="X285" s="208">
        <v>2</v>
      </c>
      <c r="Y285" s="208"/>
      <c r="Z285" s="208"/>
      <c r="AA285" s="208"/>
      <c r="AB285" s="208"/>
      <c r="AC285" s="208"/>
      <c r="AD285" s="208"/>
      <c r="AE285" s="208">
        <v>2</v>
      </c>
      <c r="AF285" s="208">
        <v>0</v>
      </c>
      <c r="AG285" s="208">
        <v>2</v>
      </c>
      <c r="AH285" s="208">
        <v>0</v>
      </c>
      <c r="AI285" s="208">
        <v>0</v>
      </c>
      <c r="AJ285" s="208">
        <v>0</v>
      </c>
      <c r="AK285" s="208">
        <v>0</v>
      </c>
      <c r="AL285" s="208">
        <v>0</v>
      </c>
      <c r="AM285" s="208">
        <v>0</v>
      </c>
      <c r="AN285" s="310">
        <v>2</v>
      </c>
      <c r="AO285" s="310"/>
      <c r="AP285" s="214">
        <v>0</v>
      </c>
      <c r="AQ285" s="215">
        <v>2</v>
      </c>
      <c r="AR285" s="306">
        <v>0</v>
      </c>
      <c r="AS285" s="218">
        <v>0</v>
      </c>
      <c r="AT285" s="218">
        <v>0</v>
      </c>
      <c r="AU285" s="218">
        <v>0</v>
      </c>
      <c r="AV285" s="307">
        <v>0</v>
      </c>
      <c r="AW285" s="311">
        <v>0</v>
      </c>
      <c r="AX285" s="306">
        <v>0</v>
      </c>
      <c r="AY285" s="214">
        <v>0</v>
      </c>
      <c r="AZ285" s="214">
        <v>0</v>
      </c>
      <c r="BA285" s="214">
        <v>0</v>
      </c>
      <c r="BB285" s="307">
        <v>0</v>
      </c>
      <c r="BC285" s="208" t="s">
        <v>1293</v>
      </c>
      <c r="BD285" s="208"/>
      <c r="BE285" s="208"/>
      <c r="BF285" s="208" t="s">
        <v>1293</v>
      </c>
      <c r="BG285" s="208"/>
    </row>
    <row r="286" spans="1:59" x14ac:dyDescent="0.25">
      <c r="A286" s="208" t="s">
        <v>796</v>
      </c>
      <c r="B286" s="208" t="s">
        <v>1361</v>
      </c>
      <c r="C286" s="208" t="s">
        <v>1366</v>
      </c>
      <c r="D286" s="208" t="s">
        <v>791</v>
      </c>
      <c r="E286" s="208" t="s">
        <v>797</v>
      </c>
      <c r="F286" s="208"/>
      <c r="G286" s="309"/>
      <c r="H286" s="309" t="s">
        <v>1168</v>
      </c>
      <c r="I286" s="298" t="s">
        <v>1232</v>
      </c>
      <c r="J286" s="208">
        <v>4</v>
      </c>
      <c r="K286" s="308"/>
      <c r="L286" s="319">
        <v>514223</v>
      </c>
      <c r="M286" s="319">
        <v>173584</v>
      </c>
      <c r="N286" s="208"/>
      <c r="O286" s="208"/>
      <c r="P286" s="208"/>
      <c r="Q286" s="208"/>
      <c r="R286" s="208"/>
      <c r="S286" s="208"/>
      <c r="T286" s="208"/>
      <c r="U286" s="208"/>
      <c r="V286" s="208">
        <v>0</v>
      </c>
      <c r="W286" s="208"/>
      <c r="X286" s="208"/>
      <c r="Y286" s="208"/>
      <c r="Z286" s="208"/>
      <c r="AA286" s="208"/>
      <c r="AB286" s="208"/>
      <c r="AC286" s="208"/>
      <c r="AD286" s="208"/>
      <c r="AE286" s="208">
        <v>0</v>
      </c>
      <c r="AF286" s="208">
        <v>0</v>
      </c>
      <c r="AG286" s="208">
        <v>0</v>
      </c>
      <c r="AH286" s="208">
        <v>0</v>
      </c>
      <c r="AI286" s="208">
        <v>0</v>
      </c>
      <c r="AJ286" s="208">
        <v>0</v>
      </c>
      <c r="AK286" s="208">
        <v>0</v>
      </c>
      <c r="AL286" s="208">
        <v>0</v>
      </c>
      <c r="AM286" s="208">
        <v>0</v>
      </c>
      <c r="AN286" s="310">
        <v>4</v>
      </c>
      <c r="AO286" s="310"/>
      <c r="AP286" s="213">
        <v>0</v>
      </c>
      <c r="AQ286" s="302">
        <v>0</v>
      </c>
      <c r="AR286" s="217">
        <v>1.3333333333333333</v>
      </c>
      <c r="AS286" s="215">
        <v>1.3333333333333333</v>
      </c>
      <c r="AT286" s="215">
        <v>1.3333333333333333</v>
      </c>
      <c r="AU286" s="302">
        <v>0</v>
      </c>
      <c r="AV286" s="304">
        <v>0</v>
      </c>
      <c r="AW286" s="311" t="s">
        <v>4</v>
      </c>
      <c r="AX286" s="306">
        <v>0</v>
      </c>
      <c r="AY286" s="214">
        <v>0</v>
      </c>
      <c r="AZ286" s="214">
        <v>0</v>
      </c>
      <c r="BA286" s="214">
        <v>0</v>
      </c>
      <c r="BB286" s="307">
        <v>0</v>
      </c>
      <c r="BC286" s="208" t="s">
        <v>1299</v>
      </c>
      <c r="BD286" s="208"/>
      <c r="BE286" s="208"/>
      <c r="BF286" s="208" t="s">
        <v>1299</v>
      </c>
      <c r="BG286" s="208"/>
    </row>
    <row r="287" spans="1:59" x14ac:dyDescent="0.25">
      <c r="A287" s="208" t="s">
        <v>798</v>
      </c>
      <c r="B287" s="208" t="s">
        <v>1365</v>
      </c>
      <c r="C287" s="208"/>
      <c r="D287" s="208" t="s">
        <v>799</v>
      </c>
      <c r="E287" s="208" t="s">
        <v>800</v>
      </c>
      <c r="F287" s="301"/>
      <c r="G287" s="309"/>
      <c r="H287" s="309" t="s">
        <v>1168</v>
      </c>
      <c r="I287" s="298" t="s">
        <v>1232</v>
      </c>
      <c r="J287" s="208"/>
      <c r="K287" s="308"/>
      <c r="L287" s="319">
        <v>512538</v>
      </c>
      <c r="M287" s="319">
        <v>173280</v>
      </c>
      <c r="N287" s="208"/>
      <c r="O287" s="208"/>
      <c r="P287" s="208"/>
      <c r="Q287" s="208">
        <v>1</v>
      </c>
      <c r="R287" s="208"/>
      <c r="S287" s="208"/>
      <c r="T287" s="208"/>
      <c r="U287" s="208"/>
      <c r="V287" s="208">
        <v>1</v>
      </c>
      <c r="W287" s="208"/>
      <c r="X287" s="208"/>
      <c r="Y287" s="208"/>
      <c r="Z287" s="208"/>
      <c r="AA287" s="208">
        <v>2</v>
      </c>
      <c r="AB287" s="208"/>
      <c r="AC287" s="208"/>
      <c r="AD287" s="208"/>
      <c r="AE287" s="208">
        <v>2</v>
      </c>
      <c r="AF287" s="208">
        <v>0</v>
      </c>
      <c r="AG287" s="208">
        <v>0</v>
      </c>
      <c r="AH287" s="208">
        <v>0</v>
      </c>
      <c r="AI287" s="208">
        <v>-1</v>
      </c>
      <c r="AJ287" s="208">
        <v>2</v>
      </c>
      <c r="AK287" s="208">
        <v>0</v>
      </c>
      <c r="AL287" s="208">
        <v>0</v>
      </c>
      <c r="AM287" s="208">
        <v>0</v>
      </c>
      <c r="AN287" s="310">
        <v>1</v>
      </c>
      <c r="AO287" s="310"/>
      <c r="AP287" s="213">
        <v>0</v>
      </c>
      <c r="AQ287" s="302">
        <v>0</v>
      </c>
      <c r="AR287" s="217">
        <v>0.33333333333333331</v>
      </c>
      <c r="AS287" s="215">
        <v>0.33333333333333331</v>
      </c>
      <c r="AT287" s="215">
        <v>0.33333333333333331</v>
      </c>
      <c r="AU287" s="302">
        <v>0</v>
      </c>
      <c r="AV287" s="304">
        <v>0</v>
      </c>
      <c r="AW287" s="311" t="s">
        <v>4</v>
      </c>
      <c r="AX287" s="306">
        <v>0</v>
      </c>
      <c r="AY287" s="214">
        <v>0</v>
      </c>
      <c r="AZ287" s="214">
        <v>0</v>
      </c>
      <c r="BA287" s="214">
        <v>0</v>
      </c>
      <c r="BB287" s="307">
        <v>0</v>
      </c>
      <c r="BC287" s="208" t="s">
        <v>1312</v>
      </c>
      <c r="BD287" s="208"/>
      <c r="BE287" s="208"/>
      <c r="BF287" s="208"/>
      <c r="BG287" s="208"/>
    </row>
    <row r="288" spans="1:59" x14ac:dyDescent="0.25">
      <c r="A288" s="208" t="s">
        <v>801</v>
      </c>
      <c r="B288" s="208" t="s">
        <v>1365</v>
      </c>
      <c r="C288" s="208"/>
      <c r="D288" s="208" t="s">
        <v>802</v>
      </c>
      <c r="E288" s="208" t="s">
        <v>803</v>
      </c>
      <c r="F288" s="301"/>
      <c r="G288" s="309"/>
      <c r="H288" s="309" t="s">
        <v>1168</v>
      </c>
      <c r="I288" s="298" t="s">
        <v>1232</v>
      </c>
      <c r="J288" s="208"/>
      <c r="K288" s="308"/>
      <c r="L288" s="319">
        <v>518209</v>
      </c>
      <c r="M288" s="319">
        <v>174625</v>
      </c>
      <c r="N288" s="208"/>
      <c r="O288" s="208"/>
      <c r="P288" s="208">
        <v>2</v>
      </c>
      <c r="Q288" s="208">
        <v>1</v>
      </c>
      <c r="R288" s="208"/>
      <c r="S288" s="208"/>
      <c r="T288" s="208"/>
      <c r="U288" s="208"/>
      <c r="V288" s="208">
        <v>3</v>
      </c>
      <c r="W288" s="208"/>
      <c r="X288" s="208"/>
      <c r="Y288" s="208"/>
      <c r="Z288" s="208">
        <v>1</v>
      </c>
      <c r="AA288" s="208">
        <v>2</v>
      </c>
      <c r="AB288" s="208"/>
      <c r="AC288" s="208"/>
      <c r="AD288" s="208"/>
      <c r="AE288" s="208">
        <v>3</v>
      </c>
      <c r="AF288" s="208">
        <v>0</v>
      </c>
      <c r="AG288" s="208">
        <v>0</v>
      </c>
      <c r="AH288" s="208">
        <v>-2</v>
      </c>
      <c r="AI288" s="208">
        <v>0</v>
      </c>
      <c r="AJ288" s="208">
        <v>2</v>
      </c>
      <c r="AK288" s="208">
        <v>0</v>
      </c>
      <c r="AL288" s="208">
        <v>0</v>
      </c>
      <c r="AM288" s="208">
        <v>0</v>
      </c>
      <c r="AN288" s="310">
        <v>0</v>
      </c>
      <c r="AO288" s="310"/>
      <c r="AP288" s="213">
        <v>0</v>
      </c>
      <c r="AQ288" s="302">
        <v>0</v>
      </c>
      <c r="AR288" s="217">
        <v>0</v>
      </c>
      <c r="AS288" s="302">
        <v>0</v>
      </c>
      <c r="AT288" s="302">
        <v>0</v>
      </c>
      <c r="AU288" s="302">
        <v>0</v>
      </c>
      <c r="AV288" s="304">
        <v>0</v>
      </c>
      <c r="AW288" s="311">
        <v>0</v>
      </c>
      <c r="AX288" s="306">
        <v>0</v>
      </c>
      <c r="AY288" s="214">
        <v>0</v>
      </c>
      <c r="AZ288" s="214">
        <v>0</v>
      </c>
      <c r="BA288" s="214">
        <v>0</v>
      </c>
      <c r="BB288" s="307">
        <v>0</v>
      </c>
      <c r="BC288" s="208" t="s">
        <v>1316</v>
      </c>
      <c r="BD288" s="208"/>
      <c r="BE288" s="208"/>
      <c r="BF288" s="208"/>
      <c r="BG288" s="208"/>
    </row>
    <row r="289" spans="1:59" x14ac:dyDescent="0.25">
      <c r="A289" s="208" t="s">
        <v>804</v>
      </c>
      <c r="B289" s="208" t="s">
        <v>1365</v>
      </c>
      <c r="C289" s="208"/>
      <c r="D289" s="208" t="s">
        <v>805</v>
      </c>
      <c r="E289" s="208" t="s">
        <v>806</v>
      </c>
      <c r="F289" s="301">
        <v>42807</v>
      </c>
      <c r="G289" s="309"/>
      <c r="H289" s="301" t="s">
        <v>1167</v>
      </c>
      <c r="I289" s="298" t="s">
        <v>1432</v>
      </c>
      <c r="J289" s="208"/>
      <c r="K289" s="308"/>
      <c r="L289" s="319">
        <v>515304</v>
      </c>
      <c r="M289" s="319">
        <v>173889</v>
      </c>
      <c r="N289" s="208"/>
      <c r="O289" s="208"/>
      <c r="P289" s="208"/>
      <c r="Q289" s="208"/>
      <c r="R289" s="208"/>
      <c r="S289" s="208"/>
      <c r="T289" s="208"/>
      <c r="U289" s="208"/>
      <c r="V289" s="208">
        <v>0</v>
      </c>
      <c r="W289" s="208"/>
      <c r="X289" s="208">
        <v>3</v>
      </c>
      <c r="Y289" s="208">
        <v>11</v>
      </c>
      <c r="Z289" s="208">
        <v>5</v>
      </c>
      <c r="AA289" s="208">
        <v>3</v>
      </c>
      <c r="AB289" s="208"/>
      <c r="AC289" s="208"/>
      <c r="AD289" s="208"/>
      <c r="AE289" s="208">
        <v>22</v>
      </c>
      <c r="AF289" s="208">
        <v>0</v>
      </c>
      <c r="AG289" s="208">
        <v>3</v>
      </c>
      <c r="AH289" s="208">
        <v>11</v>
      </c>
      <c r="AI289" s="208">
        <v>5</v>
      </c>
      <c r="AJ289" s="208">
        <v>3</v>
      </c>
      <c r="AK289" s="208">
        <v>0</v>
      </c>
      <c r="AL289" s="208">
        <v>0</v>
      </c>
      <c r="AM289" s="208">
        <v>0</v>
      </c>
      <c r="AN289" s="310">
        <v>22</v>
      </c>
      <c r="AO289" s="310"/>
      <c r="AP289" s="214">
        <v>0</v>
      </c>
      <c r="AQ289" s="218">
        <v>0</v>
      </c>
      <c r="AR289" s="306">
        <v>0</v>
      </c>
      <c r="AS289" s="218">
        <v>0</v>
      </c>
      <c r="AT289" s="215">
        <v>11</v>
      </c>
      <c r="AU289" s="215">
        <v>11</v>
      </c>
      <c r="AV289" s="307">
        <v>0</v>
      </c>
      <c r="AW289" s="311" t="s">
        <v>4</v>
      </c>
      <c r="AX289" s="306">
        <v>0</v>
      </c>
      <c r="AY289" s="214">
        <v>0</v>
      </c>
      <c r="AZ289" s="214">
        <v>0</v>
      </c>
      <c r="BA289" s="214">
        <v>0</v>
      </c>
      <c r="BB289" s="307">
        <v>0</v>
      </c>
      <c r="BC289" s="208" t="s">
        <v>1509</v>
      </c>
      <c r="BD289" s="208"/>
      <c r="BE289" s="208"/>
      <c r="BF289" s="208"/>
      <c r="BG289" s="208"/>
    </row>
    <row r="290" spans="1:59" x14ac:dyDescent="0.25">
      <c r="A290" s="208" t="s">
        <v>804</v>
      </c>
      <c r="B290" s="208" t="s">
        <v>1365</v>
      </c>
      <c r="C290" s="208"/>
      <c r="D290" s="208" t="s">
        <v>805</v>
      </c>
      <c r="E290" s="208" t="s">
        <v>806</v>
      </c>
      <c r="F290" s="301">
        <v>42807</v>
      </c>
      <c r="G290" s="309"/>
      <c r="H290" s="301" t="s">
        <v>1167</v>
      </c>
      <c r="I290" s="298" t="s">
        <v>1232</v>
      </c>
      <c r="J290" s="208"/>
      <c r="K290" s="308"/>
      <c r="L290" s="319">
        <v>515304</v>
      </c>
      <c r="M290" s="319">
        <v>173889</v>
      </c>
      <c r="N290" s="208"/>
      <c r="O290" s="208"/>
      <c r="P290" s="208"/>
      <c r="Q290" s="208"/>
      <c r="R290" s="208"/>
      <c r="S290" s="208"/>
      <c r="T290" s="208"/>
      <c r="U290" s="208"/>
      <c r="V290" s="208">
        <v>0</v>
      </c>
      <c r="W290" s="208"/>
      <c r="X290" s="208">
        <v>38</v>
      </c>
      <c r="Y290" s="208">
        <v>68</v>
      </c>
      <c r="Z290" s="208">
        <v>32</v>
      </c>
      <c r="AA290" s="208">
        <v>15</v>
      </c>
      <c r="AB290" s="208"/>
      <c r="AC290" s="208"/>
      <c r="AD290" s="208"/>
      <c r="AE290" s="208">
        <v>153</v>
      </c>
      <c r="AF290" s="208">
        <v>0</v>
      </c>
      <c r="AG290" s="208">
        <v>38</v>
      </c>
      <c r="AH290" s="208">
        <v>68</v>
      </c>
      <c r="AI290" s="208">
        <v>32</v>
      </c>
      <c r="AJ290" s="208">
        <v>15</v>
      </c>
      <c r="AK290" s="208">
        <v>0</v>
      </c>
      <c r="AL290" s="208">
        <v>0</v>
      </c>
      <c r="AM290" s="208">
        <v>0</v>
      </c>
      <c r="AN290" s="310">
        <v>153</v>
      </c>
      <c r="AO290" s="310"/>
      <c r="AP290" s="214">
        <v>0</v>
      </c>
      <c r="AQ290" s="218">
        <v>0</v>
      </c>
      <c r="AR290" s="306">
        <v>0</v>
      </c>
      <c r="AS290" s="218">
        <v>0</v>
      </c>
      <c r="AT290" s="215">
        <v>51</v>
      </c>
      <c r="AU290" s="215">
        <v>51</v>
      </c>
      <c r="AV290" s="211">
        <v>51</v>
      </c>
      <c r="AW290" s="311" t="s">
        <v>4</v>
      </c>
      <c r="AX290" s="306">
        <v>0</v>
      </c>
      <c r="AY290" s="214">
        <v>0</v>
      </c>
      <c r="AZ290" s="214">
        <v>0</v>
      </c>
      <c r="BA290" s="214">
        <v>0</v>
      </c>
      <c r="BB290" s="307">
        <v>0</v>
      </c>
      <c r="BC290" s="208" t="s">
        <v>1509</v>
      </c>
      <c r="BD290" s="208"/>
      <c r="BE290" s="208"/>
      <c r="BF290" s="208"/>
      <c r="BG290" s="208"/>
    </row>
    <row r="291" spans="1:59" x14ac:dyDescent="0.25">
      <c r="A291" s="208" t="s">
        <v>804</v>
      </c>
      <c r="B291" s="208" t="s">
        <v>1365</v>
      </c>
      <c r="C291" s="208"/>
      <c r="D291" s="208" t="s">
        <v>805</v>
      </c>
      <c r="E291" s="208" t="s">
        <v>806</v>
      </c>
      <c r="F291" s="301">
        <v>42807</v>
      </c>
      <c r="G291" s="309"/>
      <c r="H291" s="301" t="s">
        <v>1167</v>
      </c>
      <c r="I291" s="301" t="s">
        <v>1237</v>
      </c>
      <c r="J291" s="208"/>
      <c r="K291" s="308"/>
      <c r="L291" s="319">
        <v>515304</v>
      </c>
      <c r="M291" s="319">
        <v>173889</v>
      </c>
      <c r="N291" s="208"/>
      <c r="O291" s="208"/>
      <c r="P291" s="208"/>
      <c r="Q291" s="208"/>
      <c r="R291" s="208"/>
      <c r="S291" s="208"/>
      <c r="T291" s="208"/>
      <c r="U291" s="208"/>
      <c r="V291" s="208">
        <v>0</v>
      </c>
      <c r="W291" s="208"/>
      <c r="X291" s="208">
        <v>4</v>
      </c>
      <c r="Y291" s="208">
        <v>1</v>
      </c>
      <c r="Z291" s="208"/>
      <c r="AA291" s="208"/>
      <c r="AB291" s="208"/>
      <c r="AC291" s="208"/>
      <c r="AD291" s="208"/>
      <c r="AE291" s="208">
        <v>5</v>
      </c>
      <c r="AF291" s="208">
        <v>0</v>
      </c>
      <c r="AG291" s="208">
        <v>4</v>
      </c>
      <c r="AH291" s="208">
        <v>1</v>
      </c>
      <c r="AI291" s="208">
        <v>0</v>
      </c>
      <c r="AJ291" s="208">
        <v>0</v>
      </c>
      <c r="AK291" s="208">
        <v>0</v>
      </c>
      <c r="AL291" s="208">
        <v>0</v>
      </c>
      <c r="AM291" s="208">
        <v>0</v>
      </c>
      <c r="AN291" s="310">
        <v>5</v>
      </c>
      <c r="AO291" s="310"/>
      <c r="AP291" s="214">
        <v>0</v>
      </c>
      <c r="AQ291" s="218">
        <v>0</v>
      </c>
      <c r="AR291" s="306">
        <v>0</v>
      </c>
      <c r="AS291" s="218">
        <v>0</v>
      </c>
      <c r="AT291" s="215">
        <v>2.5</v>
      </c>
      <c r="AU291" s="215">
        <v>2.5</v>
      </c>
      <c r="AV291" s="307">
        <v>0</v>
      </c>
      <c r="AW291" s="311" t="s">
        <v>4</v>
      </c>
      <c r="AX291" s="306">
        <v>0</v>
      </c>
      <c r="AY291" s="214">
        <v>0</v>
      </c>
      <c r="AZ291" s="214">
        <v>0</v>
      </c>
      <c r="BA291" s="214">
        <v>0</v>
      </c>
      <c r="BB291" s="307">
        <v>0</v>
      </c>
      <c r="BC291" s="208" t="s">
        <v>1509</v>
      </c>
      <c r="BD291" s="208"/>
      <c r="BE291" s="208"/>
      <c r="BF291" s="208"/>
      <c r="BG291" s="208"/>
    </row>
    <row r="292" spans="1:59" x14ac:dyDescent="0.25">
      <c r="A292" s="208" t="s">
        <v>807</v>
      </c>
      <c r="B292" s="208" t="s">
        <v>1361</v>
      </c>
      <c r="C292" s="208"/>
      <c r="D292" s="208" t="s">
        <v>808</v>
      </c>
      <c r="E292" s="208" t="s">
        <v>809</v>
      </c>
      <c r="F292" s="208"/>
      <c r="G292" s="309"/>
      <c r="H292" s="309" t="s">
        <v>1168</v>
      </c>
      <c r="I292" s="298" t="s">
        <v>1232</v>
      </c>
      <c r="J292" s="208"/>
      <c r="K292" s="308"/>
      <c r="L292" s="319">
        <v>515150</v>
      </c>
      <c r="M292" s="319">
        <v>172741</v>
      </c>
      <c r="N292" s="208"/>
      <c r="O292" s="208">
        <v>1</v>
      </c>
      <c r="P292" s="208"/>
      <c r="Q292" s="208"/>
      <c r="R292" s="208"/>
      <c r="S292" s="208"/>
      <c r="T292" s="208"/>
      <c r="U292" s="208"/>
      <c r="V292" s="208">
        <v>1</v>
      </c>
      <c r="W292" s="208"/>
      <c r="X292" s="208"/>
      <c r="Y292" s="208">
        <v>1</v>
      </c>
      <c r="Z292" s="208"/>
      <c r="AA292" s="208"/>
      <c r="AB292" s="208"/>
      <c r="AC292" s="208"/>
      <c r="AD292" s="208"/>
      <c r="AE292" s="208">
        <v>1</v>
      </c>
      <c r="AF292" s="208">
        <v>0</v>
      </c>
      <c r="AG292" s="208">
        <v>-1</v>
      </c>
      <c r="AH292" s="208">
        <v>1</v>
      </c>
      <c r="AI292" s="208">
        <v>0</v>
      </c>
      <c r="AJ292" s="208">
        <v>0</v>
      </c>
      <c r="AK292" s="208">
        <v>0</v>
      </c>
      <c r="AL292" s="208">
        <v>0</v>
      </c>
      <c r="AM292" s="208">
        <v>0</v>
      </c>
      <c r="AN292" s="310">
        <v>0</v>
      </c>
      <c r="AO292" s="310"/>
      <c r="AP292" s="213">
        <v>0</v>
      </c>
      <c r="AQ292" s="302">
        <v>0</v>
      </c>
      <c r="AR292" s="303">
        <v>0</v>
      </c>
      <c r="AS292" s="302">
        <v>0</v>
      </c>
      <c r="AT292" s="302">
        <v>0</v>
      </c>
      <c r="AU292" s="302">
        <v>0</v>
      </c>
      <c r="AV292" s="304">
        <v>0</v>
      </c>
      <c r="AW292" s="311">
        <v>0</v>
      </c>
      <c r="AX292" s="306">
        <v>0</v>
      </c>
      <c r="AY292" s="214">
        <v>0</v>
      </c>
      <c r="AZ292" s="214">
        <v>0</v>
      </c>
      <c r="BA292" s="214">
        <v>0</v>
      </c>
      <c r="BB292" s="307">
        <v>0</v>
      </c>
      <c r="BC292" s="208" t="s">
        <v>1320</v>
      </c>
      <c r="BD292" s="208"/>
      <c r="BE292" s="208" t="s">
        <v>1379</v>
      </c>
      <c r="BF292" s="208"/>
      <c r="BG292" s="208"/>
    </row>
    <row r="293" spans="1:59" x14ac:dyDescent="0.25">
      <c r="A293" s="208" t="s">
        <v>810</v>
      </c>
      <c r="B293" s="208" t="s">
        <v>1362</v>
      </c>
      <c r="C293" s="208"/>
      <c r="D293" s="208" t="s">
        <v>811</v>
      </c>
      <c r="E293" s="208" t="s">
        <v>812</v>
      </c>
      <c r="F293" s="301"/>
      <c r="G293" s="301">
        <v>43089</v>
      </c>
      <c r="H293" s="301" t="s">
        <v>1166</v>
      </c>
      <c r="I293" s="298" t="s">
        <v>1232</v>
      </c>
      <c r="J293" s="208"/>
      <c r="K293" s="308"/>
      <c r="L293" s="319">
        <v>513189</v>
      </c>
      <c r="M293" s="319">
        <v>174159</v>
      </c>
      <c r="N293" s="208"/>
      <c r="O293" s="208"/>
      <c r="P293" s="208"/>
      <c r="Q293" s="208">
        <v>1</v>
      </c>
      <c r="R293" s="208"/>
      <c r="S293" s="208"/>
      <c r="T293" s="208"/>
      <c r="U293" s="208"/>
      <c r="V293" s="208">
        <v>1</v>
      </c>
      <c r="W293" s="208"/>
      <c r="X293" s="208"/>
      <c r="Y293" s="208">
        <v>2</v>
      </c>
      <c r="Z293" s="208"/>
      <c r="AA293" s="208"/>
      <c r="AB293" s="208"/>
      <c r="AC293" s="208"/>
      <c r="AD293" s="208"/>
      <c r="AE293" s="208">
        <v>2</v>
      </c>
      <c r="AF293" s="208">
        <v>0</v>
      </c>
      <c r="AG293" s="208">
        <v>0</v>
      </c>
      <c r="AH293" s="208">
        <v>2</v>
      </c>
      <c r="AI293" s="208">
        <v>-1</v>
      </c>
      <c r="AJ293" s="208">
        <v>0</v>
      </c>
      <c r="AK293" s="208">
        <v>0</v>
      </c>
      <c r="AL293" s="208">
        <v>0</v>
      </c>
      <c r="AM293" s="208">
        <v>0</v>
      </c>
      <c r="AN293" s="310">
        <v>1</v>
      </c>
      <c r="AO293" s="310"/>
      <c r="AP293" s="212">
        <v>1</v>
      </c>
      <c r="AQ293" s="302">
        <v>0</v>
      </c>
      <c r="AR293" s="303">
        <v>0</v>
      </c>
      <c r="AS293" s="302">
        <v>0</v>
      </c>
      <c r="AT293" s="302">
        <v>0</v>
      </c>
      <c r="AU293" s="302">
        <v>0</v>
      </c>
      <c r="AV293" s="304">
        <v>0</v>
      </c>
      <c r="AW293" s="311">
        <v>0</v>
      </c>
      <c r="AX293" s="306">
        <v>0</v>
      </c>
      <c r="AY293" s="214">
        <v>0</v>
      </c>
      <c r="AZ293" s="214">
        <v>0</v>
      </c>
      <c r="BA293" s="214">
        <v>0</v>
      </c>
      <c r="BB293" s="307">
        <v>0</v>
      </c>
      <c r="BC293" s="208" t="s">
        <v>1312</v>
      </c>
      <c r="BD293" s="208"/>
      <c r="BE293" s="208"/>
      <c r="BF293" s="208"/>
      <c r="BG293" s="208"/>
    </row>
    <row r="294" spans="1:59" x14ac:dyDescent="0.25">
      <c r="A294" s="208" t="s">
        <v>813</v>
      </c>
      <c r="B294" s="208" t="s">
        <v>1365</v>
      </c>
      <c r="C294" s="208"/>
      <c r="D294" s="208" t="s">
        <v>814</v>
      </c>
      <c r="E294" s="208" t="s">
        <v>815</v>
      </c>
      <c r="F294" s="208"/>
      <c r="G294" s="309"/>
      <c r="H294" s="309" t="s">
        <v>1168</v>
      </c>
      <c r="I294" s="298" t="s">
        <v>1232</v>
      </c>
      <c r="J294" s="208"/>
      <c r="K294" s="308"/>
      <c r="L294" s="319">
        <v>515669</v>
      </c>
      <c r="M294" s="319">
        <v>173102</v>
      </c>
      <c r="N294" s="208"/>
      <c r="O294" s="208"/>
      <c r="P294" s="208"/>
      <c r="Q294" s="208"/>
      <c r="R294" s="208"/>
      <c r="S294" s="208"/>
      <c r="T294" s="208"/>
      <c r="U294" s="208"/>
      <c r="V294" s="208">
        <v>0</v>
      </c>
      <c r="W294" s="208"/>
      <c r="X294" s="208">
        <v>4</v>
      </c>
      <c r="Y294" s="208">
        <v>5</v>
      </c>
      <c r="Z294" s="208"/>
      <c r="AA294" s="208"/>
      <c r="AB294" s="208"/>
      <c r="AC294" s="208"/>
      <c r="AD294" s="208"/>
      <c r="AE294" s="208">
        <v>9</v>
      </c>
      <c r="AF294" s="208">
        <v>0</v>
      </c>
      <c r="AG294" s="208">
        <v>4</v>
      </c>
      <c r="AH294" s="208">
        <v>5</v>
      </c>
      <c r="AI294" s="208">
        <v>0</v>
      </c>
      <c r="AJ294" s="208">
        <v>0</v>
      </c>
      <c r="AK294" s="208">
        <v>0</v>
      </c>
      <c r="AL294" s="208">
        <v>0</v>
      </c>
      <c r="AM294" s="208">
        <v>0</v>
      </c>
      <c r="AN294" s="310">
        <v>9</v>
      </c>
      <c r="AO294" s="310"/>
      <c r="AP294" s="213">
        <v>0</v>
      </c>
      <c r="AQ294" s="302">
        <v>0</v>
      </c>
      <c r="AR294" s="217">
        <v>3</v>
      </c>
      <c r="AS294" s="215">
        <v>3</v>
      </c>
      <c r="AT294" s="215">
        <v>3</v>
      </c>
      <c r="AU294" s="302">
        <v>0</v>
      </c>
      <c r="AV294" s="304">
        <v>0</v>
      </c>
      <c r="AW294" s="311" t="s">
        <v>4</v>
      </c>
      <c r="AX294" s="306">
        <v>0</v>
      </c>
      <c r="AY294" s="214">
        <v>0</v>
      </c>
      <c r="AZ294" s="214">
        <v>0</v>
      </c>
      <c r="BA294" s="214">
        <v>0</v>
      </c>
      <c r="BB294" s="307">
        <v>0</v>
      </c>
      <c r="BC294" s="208" t="s">
        <v>1317</v>
      </c>
      <c r="BD294" s="208"/>
      <c r="BE294" s="208"/>
      <c r="BF294" s="208" t="s">
        <v>1298</v>
      </c>
      <c r="BG294" s="208"/>
    </row>
    <row r="295" spans="1:59" x14ac:dyDescent="0.25">
      <c r="A295" s="208" t="s">
        <v>816</v>
      </c>
      <c r="B295" s="208" t="s">
        <v>1362</v>
      </c>
      <c r="C295" s="208"/>
      <c r="D295" s="208" t="s">
        <v>817</v>
      </c>
      <c r="E295" s="208" t="s">
        <v>818</v>
      </c>
      <c r="F295" s="301">
        <v>42856</v>
      </c>
      <c r="G295" s="309"/>
      <c r="H295" s="301" t="s">
        <v>1167</v>
      </c>
      <c r="I295" s="298" t="s">
        <v>1232</v>
      </c>
      <c r="J295" s="208"/>
      <c r="K295" s="308"/>
      <c r="L295" s="319">
        <v>518019</v>
      </c>
      <c r="M295" s="319">
        <v>174650</v>
      </c>
      <c r="N295" s="208"/>
      <c r="O295" s="208">
        <v>4</v>
      </c>
      <c r="P295" s="208"/>
      <c r="Q295" s="208"/>
      <c r="R295" s="208"/>
      <c r="S295" s="208"/>
      <c r="T295" s="208"/>
      <c r="U295" s="208"/>
      <c r="V295" s="208">
        <v>4</v>
      </c>
      <c r="W295" s="208"/>
      <c r="X295" s="208"/>
      <c r="Y295" s="208"/>
      <c r="Z295" s="208">
        <v>1</v>
      </c>
      <c r="AA295" s="208"/>
      <c r="AB295" s="208"/>
      <c r="AC295" s="208"/>
      <c r="AD295" s="208"/>
      <c r="AE295" s="208">
        <v>1</v>
      </c>
      <c r="AF295" s="208">
        <v>0</v>
      </c>
      <c r="AG295" s="208">
        <v>-4</v>
      </c>
      <c r="AH295" s="208">
        <v>0</v>
      </c>
      <c r="AI295" s="208">
        <v>1</v>
      </c>
      <c r="AJ295" s="208">
        <v>0</v>
      </c>
      <c r="AK295" s="208">
        <v>0</v>
      </c>
      <c r="AL295" s="208">
        <v>0</v>
      </c>
      <c r="AM295" s="208">
        <v>0</v>
      </c>
      <c r="AN295" s="310">
        <v>-3</v>
      </c>
      <c r="AO295" s="310"/>
      <c r="AP295" s="214">
        <v>0</v>
      </c>
      <c r="AQ295" s="218">
        <v>0</v>
      </c>
      <c r="AR295" s="217">
        <v>-1</v>
      </c>
      <c r="AS295" s="215">
        <v>-1</v>
      </c>
      <c r="AT295" s="215">
        <v>-1</v>
      </c>
      <c r="AU295" s="218">
        <v>0</v>
      </c>
      <c r="AV295" s="307">
        <v>0</v>
      </c>
      <c r="AW295" s="311" t="s">
        <v>4</v>
      </c>
      <c r="AX295" s="306">
        <v>0</v>
      </c>
      <c r="AY295" s="214">
        <v>0</v>
      </c>
      <c r="AZ295" s="214">
        <v>0</v>
      </c>
      <c r="BA295" s="214">
        <v>0</v>
      </c>
      <c r="BB295" s="307">
        <v>0</v>
      </c>
      <c r="BC295" s="208" t="s">
        <v>1316</v>
      </c>
      <c r="BD295" s="208"/>
      <c r="BE295" s="208"/>
      <c r="BF295" s="208"/>
      <c r="BG295" s="208"/>
    </row>
    <row r="296" spans="1:59" x14ac:dyDescent="0.25">
      <c r="A296" s="208" t="s">
        <v>819</v>
      </c>
      <c r="B296" s="208" t="s">
        <v>1361</v>
      </c>
      <c r="C296" s="208" t="s">
        <v>1366</v>
      </c>
      <c r="D296" s="208" t="s">
        <v>820</v>
      </c>
      <c r="E296" s="208" t="s">
        <v>821</v>
      </c>
      <c r="F296" s="208"/>
      <c r="G296" s="301">
        <v>43160</v>
      </c>
      <c r="H296" s="301" t="s">
        <v>1166</v>
      </c>
      <c r="I296" s="298" t="s">
        <v>1232</v>
      </c>
      <c r="J296" s="208">
        <v>1</v>
      </c>
      <c r="K296" s="308"/>
      <c r="L296" s="319">
        <v>518391</v>
      </c>
      <c r="M296" s="319">
        <v>175069</v>
      </c>
      <c r="N296" s="208"/>
      <c r="O296" s="208"/>
      <c r="P296" s="208"/>
      <c r="Q296" s="208"/>
      <c r="R296" s="208"/>
      <c r="S296" s="208"/>
      <c r="T296" s="208"/>
      <c r="U296" s="208"/>
      <c r="V296" s="208">
        <v>0</v>
      </c>
      <c r="W296" s="208"/>
      <c r="X296" s="208">
        <v>1</v>
      </c>
      <c r="Y296" s="208"/>
      <c r="Z296" s="208"/>
      <c r="AA296" s="208"/>
      <c r="AB296" s="208"/>
      <c r="AC296" s="208"/>
      <c r="AD296" s="208"/>
      <c r="AE296" s="208">
        <v>1</v>
      </c>
      <c r="AF296" s="208">
        <v>0</v>
      </c>
      <c r="AG296" s="208">
        <v>1</v>
      </c>
      <c r="AH296" s="208">
        <v>0</v>
      </c>
      <c r="AI296" s="208">
        <v>0</v>
      </c>
      <c r="AJ296" s="208">
        <v>0</v>
      </c>
      <c r="AK296" s="208">
        <v>0</v>
      </c>
      <c r="AL296" s="208">
        <v>0</v>
      </c>
      <c r="AM296" s="208">
        <v>0</v>
      </c>
      <c r="AN296" s="310">
        <v>1</v>
      </c>
      <c r="AO296" s="310"/>
      <c r="AP296" s="212">
        <v>1</v>
      </c>
      <c r="AQ296" s="302">
        <v>0</v>
      </c>
      <c r="AR296" s="303">
        <v>0</v>
      </c>
      <c r="AS296" s="302">
        <v>0</v>
      </c>
      <c r="AT296" s="302">
        <v>0</v>
      </c>
      <c r="AU296" s="302">
        <v>0</v>
      </c>
      <c r="AV296" s="304">
        <v>0</v>
      </c>
      <c r="AW296" s="311">
        <v>0</v>
      </c>
      <c r="AX296" s="306">
        <v>0</v>
      </c>
      <c r="AY296" s="214">
        <v>0</v>
      </c>
      <c r="AZ296" s="214">
        <v>0</v>
      </c>
      <c r="BA296" s="214">
        <v>0</v>
      </c>
      <c r="BB296" s="307">
        <v>0</v>
      </c>
      <c r="BC296" s="208" t="s">
        <v>1316</v>
      </c>
      <c r="BD296" s="208"/>
      <c r="BE296" s="208"/>
      <c r="BF296" s="208"/>
      <c r="BG296" s="208"/>
    </row>
    <row r="297" spans="1:59" x14ac:dyDescent="0.25">
      <c r="A297" s="208" t="s">
        <v>822</v>
      </c>
      <c r="B297" s="208" t="s">
        <v>1362</v>
      </c>
      <c r="C297" s="208"/>
      <c r="D297" s="208" t="s">
        <v>823</v>
      </c>
      <c r="E297" s="208" t="s">
        <v>824</v>
      </c>
      <c r="F297" s="301"/>
      <c r="G297" s="309"/>
      <c r="H297" s="309" t="s">
        <v>1168</v>
      </c>
      <c r="I297" s="298" t="s">
        <v>1232</v>
      </c>
      <c r="J297" s="208"/>
      <c r="K297" s="308"/>
      <c r="L297" s="319">
        <v>514501</v>
      </c>
      <c r="M297" s="319">
        <v>170687</v>
      </c>
      <c r="N297" s="208"/>
      <c r="O297" s="208"/>
      <c r="P297" s="208"/>
      <c r="Q297" s="208">
        <v>2</v>
      </c>
      <c r="R297" s="208"/>
      <c r="S297" s="208"/>
      <c r="T297" s="208"/>
      <c r="U297" s="208"/>
      <c r="V297" s="208">
        <v>2</v>
      </c>
      <c r="W297" s="208"/>
      <c r="X297" s="208"/>
      <c r="Y297" s="208"/>
      <c r="Z297" s="208"/>
      <c r="AA297" s="208">
        <v>1</v>
      </c>
      <c r="AB297" s="208"/>
      <c r="AC297" s="208"/>
      <c r="AD297" s="208"/>
      <c r="AE297" s="208">
        <v>1</v>
      </c>
      <c r="AF297" s="208">
        <v>0</v>
      </c>
      <c r="AG297" s="208">
        <v>0</v>
      </c>
      <c r="AH297" s="208">
        <v>0</v>
      </c>
      <c r="AI297" s="208">
        <v>-2</v>
      </c>
      <c r="AJ297" s="208">
        <v>1</v>
      </c>
      <c r="AK297" s="208">
        <v>0</v>
      </c>
      <c r="AL297" s="208">
        <v>0</v>
      </c>
      <c r="AM297" s="208">
        <v>0</v>
      </c>
      <c r="AN297" s="310">
        <v>-1</v>
      </c>
      <c r="AO297" s="310"/>
      <c r="AP297" s="213">
        <v>0</v>
      </c>
      <c r="AQ297" s="302">
        <v>0</v>
      </c>
      <c r="AR297" s="217">
        <v>-0.33333333333333331</v>
      </c>
      <c r="AS297" s="215">
        <v>-0.33333333333333331</v>
      </c>
      <c r="AT297" s="215">
        <v>-0.33333333333333331</v>
      </c>
      <c r="AU297" s="302">
        <v>0</v>
      </c>
      <c r="AV297" s="304">
        <v>0</v>
      </c>
      <c r="AW297" s="311" t="s">
        <v>4</v>
      </c>
      <c r="AX297" s="306">
        <v>0</v>
      </c>
      <c r="AY297" s="214">
        <v>0</v>
      </c>
      <c r="AZ297" s="214">
        <v>0</v>
      </c>
      <c r="BA297" s="214">
        <v>0</v>
      </c>
      <c r="BB297" s="307">
        <v>0</v>
      </c>
      <c r="BC297" s="208" t="s">
        <v>1349</v>
      </c>
      <c r="BD297" s="208"/>
      <c r="BE297" s="208"/>
      <c r="BF297" s="208"/>
      <c r="BG297" s="208"/>
    </row>
    <row r="298" spans="1:59" x14ac:dyDescent="0.25">
      <c r="A298" s="208" t="s">
        <v>825</v>
      </c>
      <c r="B298" s="208" t="s">
        <v>1361</v>
      </c>
      <c r="C298" s="208" t="s">
        <v>1366</v>
      </c>
      <c r="D298" s="208" t="s">
        <v>826</v>
      </c>
      <c r="E298" s="208" t="s">
        <v>827</v>
      </c>
      <c r="F298" s="208"/>
      <c r="G298" s="301">
        <v>43007</v>
      </c>
      <c r="H298" s="301" t="s">
        <v>1166</v>
      </c>
      <c r="I298" s="298" t="s">
        <v>1232</v>
      </c>
      <c r="J298" s="208">
        <v>1</v>
      </c>
      <c r="K298" s="308"/>
      <c r="L298" s="319">
        <v>515728</v>
      </c>
      <c r="M298" s="319">
        <v>173151</v>
      </c>
      <c r="N298" s="208"/>
      <c r="O298" s="208"/>
      <c r="P298" s="208"/>
      <c r="Q298" s="208"/>
      <c r="R298" s="208"/>
      <c r="S298" s="208"/>
      <c r="T298" s="208"/>
      <c r="U298" s="208"/>
      <c r="V298" s="208">
        <v>0</v>
      </c>
      <c r="W298" s="208"/>
      <c r="X298" s="208">
        <v>1</v>
      </c>
      <c r="Y298" s="208"/>
      <c r="Z298" s="208"/>
      <c r="AA298" s="208"/>
      <c r="AB298" s="208"/>
      <c r="AC298" s="208"/>
      <c r="AD298" s="208"/>
      <c r="AE298" s="208">
        <v>1</v>
      </c>
      <c r="AF298" s="208">
        <v>0</v>
      </c>
      <c r="AG298" s="208">
        <v>1</v>
      </c>
      <c r="AH298" s="208">
        <v>0</v>
      </c>
      <c r="AI298" s="208">
        <v>0</v>
      </c>
      <c r="AJ298" s="208">
        <v>0</v>
      </c>
      <c r="AK298" s="208">
        <v>0</v>
      </c>
      <c r="AL298" s="208">
        <v>0</v>
      </c>
      <c r="AM298" s="208">
        <v>0</v>
      </c>
      <c r="AN298" s="310">
        <v>1</v>
      </c>
      <c r="AO298" s="310"/>
      <c r="AP298" s="212">
        <v>1</v>
      </c>
      <c r="AQ298" s="302">
        <v>0</v>
      </c>
      <c r="AR298" s="303">
        <v>0</v>
      </c>
      <c r="AS298" s="302">
        <v>0</v>
      </c>
      <c r="AT298" s="302">
        <v>0</v>
      </c>
      <c r="AU298" s="302">
        <v>0</v>
      </c>
      <c r="AV298" s="304">
        <v>0</v>
      </c>
      <c r="AW298" s="311">
        <v>0</v>
      </c>
      <c r="AX298" s="306">
        <v>0</v>
      </c>
      <c r="AY298" s="214">
        <v>0</v>
      </c>
      <c r="AZ298" s="214">
        <v>0</v>
      </c>
      <c r="BA298" s="214">
        <v>0</v>
      </c>
      <c r="BB298" s="307">
        <v>0</v>
      </c>
      <c r="BC298" s="208" t="s">
        <v>1317</v>
      </c>
      <c r="BD298" s="208"/>
      <c r="BE298" s="208"/>
      <c r="BF298" s="208" t="s">
        <v>1298</v>
      </c>
      <c r="BG298" s="208"/>
    </row>
    <row r="299" spans="1:59" x14ac:dyDescent="0.25">
      <c r="A299" s="208" t="s">
        <v>828</v>
      </c>
      <c r="B299" s="208" t="s">
        <v>1364</v>
      </c>
      <c r="C299" s="208"/>
      <c r="D299" s="208" t="s">
        <v>829</v>
      </c>
      <c r="E299" s="208" t="s">
        <v>830</v>
      </c>
      <c r="F299" s="301">
        <v>43215</v>
      </c>
      <c r="G299" s="309"/>
      <c r="H299" s="309" t="s">
        <v>1168</v>
      </c>
      <c r="I299" s="298" t="s">
        <v>1232</v>
      </c>
      <c r="J299" s="208"/>
      <c r="K299" s="308"/>
      <c r="L299" s="319">
        <v>517752</v>
      </c>
      <c r="M299" s="319">
        <v>172177</v>
      </c>
      <c r="N299" s="208"/>
      <c r="O299" s="208"/>
      <c r="P299" s="208"/>
      <c r="Q299" s="208"/>
      <c r="R299" s="208"/>
      <c r="S299" s="208"/>
      <c r="T299" s="208"/>
      <c r="U299" s="208"/>
      <c r="V299" s="208">
        <v>0</v>
      </c>
      <c r="W299" s="208"/>
      <c r="X299" s="208">
        <v>1</v>
      </c>
      <c r="Y299" s="208">
        <v>20</v>
      </c>
      <c r="Z299" s="208">
        <v>1</v>
      </c>
      <c r="AA299" s="208">
        <v>1</v>
      </c>
      <c r="AB299" s="208"/>
      <c r="AC299" s="208"/>
      <c r="AD299" s="208"/>
      <c r="AE299" s="208">
        <v>23</v>
      </c>
      <c r="AF299" s="208">
        <v>0</v>
      </c>
      <c r="AG299" s="208">
        <v>1</v>
      </c>
      <c r="AH299" s="208">
        <v>20</v>
      </c>
      <c r="AI299" s="208">
        <v>1</v>
      </c>
      <c r="AJ299" s="208">
        <v>1</v>
      </c>
      <c r="AK299" s="208">
        <v>0</v>
      </c>
      <c r="AL299" s="208">
        <v>0</v>
      </c>
      <c r="AM299" s="208">
        <v>0</v>
      </c>
      <c r="AN299" s="310">
        <v>23</v>
      </c>
      <c r="AO299" s="310"/>
      <c r="AP299" s="213">
        <v>0</v>
      </c>
      <c r="AQ299" s="302">
        <v>0</v>
      </c>
      <c r="AR299" s="303">
        <v>0</v>
      </c>
      <c r="AS299" s="215">
        <v>23</v>
      </c>
      <c r="AT299" s="302">
        <v>0</v>
      </c>
      <c r="AU299" s="302">
        <v>0</v>
      </c>
      <c r="AV299" s="304">
        <v>0</v>
      </c>
      <c r="AW299" s="311" t="s">
        <v>4</v>
      </c>
      <c r="AX299" s="306">
        <v>0</v>
      </c>
      <c r="AY299" s="214">
        <v>0</v>
      </c>
      <c r="AZ299" s="214">
        <v>0</v>
      </c>
      <c r="BA299" s="214">
        <v>0</v>
      </c>
      <c r="BB299" s="307">
        <v>0</v>
      </c>
      <c r="BC299" s="208" t="s">
        <v>1508</v>
      </c>
      <c r="BD299" s="208"/>
      <c r="BE299" s="208"/>
      <c r="BF299" s="208"/>
      <c r="BG299" s="208"/>
    </row>
    <row r="300" spans="1:59" x14ac:dyDescent="0.25">
      <c r="A300" s="208" t="s">
        <v>831</v>
      </c>
      <c r="B300" s="208" t="s">
        <v>1362</v>
      </c>
      <c r="C300" s="208"/>
      <c r="D300" s="208" t="s">
        <v>832</v>
      </c>
      <c r="E300" s="208" t="s">
        <v>833</v>
      </c>
      <c r="F300" s="208"/>
      <c r="G300" s="309"/>
      <c r="H300" s="309" t="s">
        <v>1168</v>
      </c>
      <c r="I300" s="298" t="s">
        <v>1232</v>
      </c>
      <c r="J300" s="208"/>
      <c r="K300" s="308"/>
      <c r="L300" s="319">
        <v>518104</v>
      </c>
      <c r="M300" s="319">
        <v>174404</v>
      </c>
      <c r="N300" s="208"/>
      <c r="O300" s="208">
        <v>6</v>
      </c>
      <c r="P300" s="208"/>
      <c r="Q300" s="208"/>
      <c r="R300" s="208"/>
      <c r="S300" s="208"/>
      <c r="T300" s="208"/>
      <c r="U300" s="208"/>
      <c r="V300" s="208">
        <v>6</v>
      </c>
      <c r="W300" s="208"/>
      <c r="X300" s="208"/>
      <c r="Y300" s="208"/>
      <c r="Z300" s="208"/>
      <c r="AA300" s="208">
        <v>1</v>
      </c>
      <c r="AB300" s="208"/>
      <c r="AC300" s="208"/>
      <c r="AD300" s="208"/>
      <c r="AE300" s="208">
        <v>1</v>
      </c>
      <c r="AF300" s="208">
        <v>0</v>
      </c>
      <c r="AG300" s="208">
        <v>-6</v>
      </c>
      <c r="AH300" s="208">
        <v>0</v>
      </c>
      <c r="AI300" s="208">
        <v>0</v>
      </c>
      <c r="AJ300" s="208">
        <v>1</v>
      </c>
      <c r="AK300" s="208">
        <v>0</v>
      </c>
      <c r="AL300" s="208">
        <v>0</v>
      </c>
      <c r="AM300" s="208">
        <v>0</v>
      </c>
      <c r="AN300" s="310">
        <v>-5</v>
      </c>
      <c r="AO300" s="310"/>
      <c r="AP300" s="213">
        <v>0</v>
      </c>
      <c r="AQ300" s="302">
        <v>0</v>
      </c>
      <c r="AR300" s="217">
        <v>-1.6666666666666667</v>
      </c>
      <c r="AS300" s="215">
        <v>-1.6666666666666667</v>
      </c>
      <c r="AT300" s="215">
        <v>-1.6666666666666667</v>
      </c>
      <c r="AU300" s="302">
        <v>0</v>
      </c>
      <c r="AV300" s="304">
        <v>0</v>
      </c>
      <c r="AW300" s="311" t="s">
        <v>4</v>
      </c>
      <c r="AX300" s="306">
        <v>0</v>
      </c>
      <c r="AY300" s="214">
        <v>0</v>
      </c>
      <c r="AZ300" s="214">
        <v>0</v>
      </c>
      <c r="BA300" s="214">
        <v>0</v>
      </c>
      <c r="BB300" s="307">
        <v>0</v>
      </c>
      <c r="BC300" s="208" t="s">
        <v>1316</v>
      </c>
      <c r="BD300" s="208"/>
      <c r="BE300" s="208"/>
      <c r="BF300" s="208"/>
      <c r="BG300" s="208"/>
    </row>
    <row r="301" spans="1:59" x14ac:dyDescent="0.25">
      <c r="A301" s="208" t="s">
        <v>834</v>
      </c>
      <c r="B301" s="208" t="s">
        <v>1365</v>
      </c>
      <c r="C301" s="208"/>
      <c r="D301" s="208" t="s">
        <v>835</v>
      </c>
      <c r="E301" s="208" t="s">
        <v>836</v>
      </c>
      <c r="F301" s="208"/>
      <c r="G301" s="309"/>
      <c r="H301" s="309" t="s">
        <v>1168</v>
      </c>
      <c r="I301" s="298" t="s">
        <v>1232</v>
      </c>
      <c r="J301" s="208"/>
      <c r="K301" s="308"/>
      <c r="L301" s="319">
        <v>516115</v>
      </c>
      <c r="M301" s="319">
        <v>173199</v>
      </c>
      <c r="N301" s="208"/>
      <c r="O301" s="208"/>
      <c r="P301" s="208"/>
      <c r="Q301" s="208"/>
      <c r="R301" s="208"/>
      <c r="S301" s="208"/>
      <c r="T301" s="208"/>
      <c r="U301" s="208"/>
      <c r="V301" s="208">
        <v>0</v>
      </c>
      <c r="W301" s="208"/>
      <c r="X301" s="208"/>
      <c r="Y301" s="208">
        <v>1</v>
      </c>
      <c r="Z301" s="208"/>
      <c r="AA301" s="208"/>
      <c r="AB301" s="208"/>
      <c r="AC301" s="208"/>
      <c r="AD301" s="208"/>
      <c r="AE301" s="208">
        <v>1</v>
      </c>
      <c r="AF301" s="208">
        <v>0</v>
      </c>
      <c r="AG301" s="208">
        <v>0</v>
      </c>
      <c r="AH301" s="208">
        <v>1</v>
      </c>
      <c r="AI301" s="208">
        <v>0</v>
      </c>
      <c r="AJ301" s="208">
        <v>0</v>
      </c>
      <c r="AK301" s="208">
        <v>0</v>
      </c>
      <c r="AL301" s="208">
        <v>0</v>
      </c>
      <c r="AM301" s="208">
        <v>0</v>
      </c>
      <c r="AN301" s="310">
        <v>1</v>
      </c>
      <c r="AO301" s="310"/>
      <c r="AP301" s="213">
        <v>0</v>
      </c>
      <c r="AQ301" s="302">
        <v>0</v>
      </c>
      <c r="AR301" s="217">
        <v>0.33333333333333331</v>
      </c>
      <c r="AS301" s="215">
        <v>0.33333333333333331</v>
      </c>
      <c r="AT301" s="215">
        <v>0.33333333333333331</v>
      </c>
      <c r="AU301" s="302">
        <v>0</v>
      </c>
      <c r="AV301" s="304">
        <v>0</v>
      </c>
      <c r="AW301" s="311" t="s">
        <v>4</v>
      </c>
      <c r="AX301" s="306">
        <v>0</v>
      </c>
      <c r="AY301" s="214">
        <v>0</v>
      </c>
      <c r="AZ301" s="214">
        <v>0</v>
      </c>
      <c r="BA301" s="214">
        <v>0</v>
      </c>
      <c r="BB301" s="307">
        <v>0</v>
      </c>
      <c r="BC301" s="208" t="s">
        <v>1319</v>
      </c>
      <c r="BD301" s="208"/>
      <c r="BE301" s="208"/>
      <c r="BF301" s="208" t="s">
        <v>1298</v>
      </c>
      <c r="BG301" s="208"/>
    </row>
    <row r="302" spans="1:59" x14ac:dyDescent="0.25">
      <c r="A302" s="208" t="s">
        <v>837</v>
      </c>
      <c r="B302" s="208" t="s">
        <v>1365</v>
      </c>
      <c r="C302" s="208"/>
      <c r="D302" s="208" t="s">
        <v>838</v>
      </c>
      <c r="E302" s="208" t="s">
        <v>839</v>
      </c>
      <c r="F302" s="301">
        <v>42979</v>
      </c>
      <c r="G302" s="309"/>
      <c r="H302" s="301" t="s">
        <v>1167</v>
      </c>
      <c r="I302" s="298" t="s">
        <v>1232</v>
      </c>
      <c r="J302" s="208"/>
      <c r="K302" s="308"/>
      <c r="L302" s="319">
        <v>518841</v>
      </c>
      <c r="M302" s="319">
        <v>174738</v>
      </c>
      <c r="N302" s="208"/>
      <c r="O302" s="208"/>
      <c r="P302" s="208"/>
      <c r="Q302" s="208"/>
      <c r="R302" s="208">
        <v>1</v>
      </c>
      <c r="S302" s="208"/>
      <c r="T302" s="208"/>
      <c r="U302" s="208"/>
      <c r="V302" s="208">
        <v>1</v>
      </c>
      <c r="W302" s="208"/>
      <c r="X302" s="208"/>
      <c r="Y302" s="208"/>
      <c r="Z302" s="208"/>
      <c r="AA302" s="208">
        <v>1</v>
      </c>
      <c r="AB302" s="208"/>
      <c r="AC302" s="208"/>
      <c r="AD302" s="208"/>
      <c r="AE302" s="208">
        <v>1</v>
      </c>
      <c r="AF302" s="208">
        <v>0</v>
      </c>
      <c r="AG302" s="208">
        <v>0</v>
      </c>
      <c r="AH302" s="208">
        <v>0</v>
      </c>
      <c r="AI302" s="208">
        <v>0</v>
      </c>
      <c r="AJ302" s="208">
        <v>0</v>
      </c>
      <c r="AK302" s="208">
        <v>0</v>
      </c>
      <c r="AL302" s="208">
        <v>0</v>
      </c>
      <c r="AM302" s="208">
        <v>0</v>
      </c>
      <c r="AN302" s="310">
        <v>0</v>
      </c>
      <c r="AO302" s="310"/>
      <c r="AP302" s="214">
        <v>0</v>
      </c>
      <c r="AQ302" s="215">
        <v>0</v>
      </c>
      <c r="AR302" s="306">
        <v>0</v>
      </c>
      <c r="AS302" s="218">
        <v>0</v>
      </c>
      <c r="AT302" s="218">
        <v>0</v>
      </c>
      <c r="AU302" s="218">
        <v>0</v>
      </c>
      <c r="AV302" s="307">
        <v>0</v>
      </c>
      <c r="AW302" s="311">
        <v>0</v>
      </c>
      <c r="AX302" s="306">
        <v>0</v>
      </c>
      <c r="AY302" s="214">
        <v>0</v>
      </c>
      <c r="AZ302" s="214">
        <v>0</v>
      </c>
      <c r="BA302" s="214">
        <v>0</v>
      </c>
      <c r="BB302" s="307">
        <v>0</v>
      </c>
      <c r="BC302" s="208" t="s">
        <v>1316</v>
      </c>
      <c r="BD302" s="208"/>
      <c r="BE302" s="208"/>
      <c r="BF302" s="208"/>
      <c r="BG302" s="208"/>
    </row>
    <row r="303" spans="1:59" x14ac:dyDescent="0.25">
      <c r="A303" s="208" t="s">
        <v>840</v>
      </c>
      <c r="B303" s="208" t="s">
        <v>1365</v>
      </c>
      <c r="C303" s="208"/>
      <c r="D303" s="208" t="s">
        <v>841</v>
      </c>
      <c r="E303" s="208" t="s">
        <v>842</v>
      </c>
      <c r="F303" s="208"/>
      <c r="G303" s="309"/>
      <c r="H303" s="309" t="s">
        <v>1168</v>
      </c>
      <c r="I303" s="298" t="s">
        <v>1232</v>
      </c>
      <c r="J303" s="208"/>
      <c r="K303" s="308"/>
      <c r="L303" s="319">
        <v>515385</v>
      </c>
      <c r="M303" s="319">
        <v>174051</v>
      </c>
      <c r="N303" s="208"/>
      <c r="O303" s="208"/>
      <c r="P303" s="208"/>
      <c r="Q303" s="208">
        <v>1</v>
      </c>
      <c r="R303" s="208"/>
      <c r="S303" s="208"/>
      <c r="T303" s="208"/>
      <c r="U303" s="208"/>
      <c r="V303" s="208">
        <v>1</v>
      </c>
      <c r="W303" s="208"/>
      <c r="X303" s="208">
        <v>1</v>
      </c>
      <c r="Y303" s="208">
        <v>1</v>
      </c>
      <c r="Z303" s="208"/>
      <c r="AA303" s="208"/>
      <c r="AB303" s="208"/>
      <c r="AC303" s="208"/>
      <c r="AD303" s="208"/>
      <c r="AE303" s="208">
        <v>2</v>
      </c>
      <c r="AF303" s="208">
        <v>0</v>
      </c>
      <c r="AG303" s="208">
        <v>1</v>
      </c>
      <c r="AH303" s="208">
        <v>1</v>
      </c>
      <c r="AI303" s="208">
        <v>-1</v>
      </c>
      <c r="AJ303" s="208">
        <v>0</v>
      </c>
      <c r="AK303" s="208">
        <v>0</v>
      </c>
      <c r="AL303" s="208">
        <v>0</v>
      </c>
      <c r="AM303" s="208">
        <v>0</v>
      </c>
      <c r="AN303" s="310">
        <v>1</v>
      </c>
      <c r="AO303" s="310"/>
      <c r="AP303" s="213">
        <v>0</v>
      </c>
      <c r="AQ303" s="302">
        <v>0</v>
      </c>
      <c r="AR303" s="217">
        <v>0.33333333333333331</v>
      </c>
      <c r="AS303" s="215">
        <v>0.33333333333333331</v>
      </c>
      <c r="AT303" s="215">
        <v>0.33333333333333331</v>
      </c>
      <c r="AU303" s="302">
        <v>0</v>
      </c>
      <c r="AV303" s="304">
        <v>0</v>
      </c>
      <c r="AW303" s="311" t="s">
        <v>4</v>
      </c>
      <c r="AX303" s="306">
        <v>0</v>
      </c>
      <c r="AY303" s="214">
        <v>0</v>
      </c>
      <c r="AZ303" s="214">
        <v>0</v>
      </c>
      <c r="BA303" s="214">
        <v>0</v>
      </c>
      <c r="BB303" s="307">
        <v>0</v>
      </c>
      <c r="BC303" s="208" t="s">
        <v>1509</v>
      </c>
      <c r="BD303" s="208"/>
      <c r="BE303" s="208"/>
      <c r="BF303" s="208"/>
      <c r="BG303" s="208"/>
    </row>
    <row r="304" spans="1:59" x14ac:dyDescent="0.25">
      <c r="A304" s="208" t="s">
        <v>843</v>
      </c>
      <c r="B304" s="208" t="s">
        <v>1365</v>
      </c>
      <c r="C304" s="208"/>
      <c r="D304" s="208" t="s">
        <v>844</v>
      </c>
      <c r="E304" s="208" t="s">
        <v>845</v>
      </c>
      <c r="F304" s="301">
        <v>42491</v>
      </c>
      <c r="G304" s="309">
        <v>42826</v>
      </c>
      <c r="H304" s="301" t="s">
        <v>1166</v>
      </c>
      <c r="I304" s="298" t="s">
        <v>1232</v>
      </c>
      <c r="J304" s="208"/>
      <c r="K304" s="308"/>
      <c r="L304" s="319">
        <v>520507</v>
      </c>
      <c r="M304" s="319">
        <v>175665</v>
      </c>
      <c r="N304" s="208"/>
      <c r="O304" s="208"/>
      <c r="P304" s="208"/>
      <c r="Q304" s="208"/>
      <c r="R304" s="208"/>
      <c r="S304" s="208"/>
      <c r="T304" s="208"/>
      <c r="U304" s="208"/>
      <c r="V304" s="208">
        <v>0</v>
      </c>
      <c r="W304" s="208"/>
      <c r="X304" s="208"/>
      <c r="Y304" s="208"/>
      <c r="Z304" s="208">
        <v>1</v>
      </c>
      <c r="AA304" s="208"/>
      <c r="AB304" s="208"/>
      <c r="AC304" s="208"/>
      <c r="AD304" s="208"/>
      <c r="AE304" s="208">
        <v>1</v>
      </c>
      <c r="AF304" s="208">
        <v>0</v>
      </c>
      <c r="AG304" s="208">
        <v>0</v>
      </c>
      <c r="AH304" s="208">
        <v>0</v>
      </c>
      <c r="AI304" s="208">
        <v>1</v>
      </c>
      <c r="AJ304" s="208">
        <v>0</v>
      </c>
      <c r="AK304" s="208">
        <v>0</v>
      </c>
      <c r="AL304" s="208">
        <v>0</v>
      </c>
      <c r="AM304" s="208">
        <v>0</v>
      </c>
      <c r="AN304" s="310">
        <v>1</v>
      </c>
      <c r="AO304" s="310"/>
      <c r="AP304" s="212">
        <v>1</v>
      </c>
      <c r="AQ304" s="302">
        <v>0</v>
      </c>
      <c r="AR304" s="303">
        <v>0</v>
      </c>
      <c r="AS304" s="302">
        <v>0</v>
      </c>
      <c r="AT304" s="302">
        <v>0</v>
      </c>
      <c r="AU304" s="302">
        <v>0</v>
      </c>
      <c r="AV304" s="304">
        <v>0</v>
      </c>
      <c r="AW304" s="311">
        <v>0</v>
      </c>
      <c r="AX304" s="306">
        <v>0</v>
      </c>
      <c r="AY304" s="214">
        <v>0</v>
      </c>
      <c r="AZ304" s="214">
        <v>0</v>
      </c>
      <c r="BA304" s="214">
        <v>0</v>
      </c>
      <c r="BB304" s="307">
        <v>0</v>
      </c>
      <c r="BC304" s="208" t="s">
        <v>1293</v>
      </c>
      <c r="BD304" s="208"/>
      <c r="BE304" s="208"/>
      <c r="BF304" s="208" t="s">
        <v>1293</v>
      </c>
      <c r="BG304" s="208"/>
    </row>
    <row r="305" spans="1:59" x14ac:dyDescent="0.25">
      <c r="A305" s="208" t="s">
        <v>846</v>
      </c>
      <c r="B305" s="208" t="s">
        <v>1365</v>
      </c>
      <c r="C305" s="208"/>
      <c r="D305" s="208" t="s">
        <v>847</v>
      </c>
      <c r="E305" s="208" t="s">
        <v>848</v>
      </c>
      <c r="F305" s="301">
        <v>43199</v>
      </c>
      <c r="G305" s="309"/>
      <c r="H305" s="309" t="s">
        <v>1168</v>
      </c>
      <c r="I305" s="298" t="s">
        <v>1232</v>
      </c>
      <c r="J305" s="208"/>
      <c r="K305" s="308"/>
      <c r="L305" s="319">
        <v>514859</v>
      </c>
      <c r="M305" s="319">
        <v>172254</v>
      </c>
      <c r="N305" s="208"/>
      <c r="O305" s="208"/>
      <c r="P305" s="208"/>
      <c r="Q305" s="208">
        <v>1</v>
      </c>
      <c r="R305" s="208"/>
      <c r="S305" s="208"/>
      <c r="T305" s="208"/>
      <c r="U305" s="208"/>
      <c r="V305" s="208">
        <v>1</v>
      </c>
      <c r="W305" s="208"/>
      <c r="X305" s="208">
        <v>2</v>
      </c>
      <c r="Y305" s="208"/>
      <c r="Z305" s="208">
        <v>1</v>
      </c>
      <c r="AA305" s="208"/>
      <c r="AB305" s="208"/>
      <c r="AC305" s="208"/>
      <c r="AD305" s="208"/>
      <c r="AE305" s="208">
        <v>3</v>
      </c>
      <c r="AF305" s="208">
        <v>0</v>
      </c>
      <c r="AG305" s="208">
        <v>2</v>
      </c>
      <c r="AH305" s="208">
        <v>0</v>
      </c>
      <c r="AI305" s="208">
        <v>0</v>
      </c>
      <c r="AJ305" s="208">
        <v>0</v>
      </c>
      <c r="AK305" s="208">
        <v>0</v>
      </c>
      <c r="AL305" s="208">
        <v>0</v>
      </c>
      <c r="AM305" s="208">
        <v>0</v>
      </c>
      <c r="AN305" s="310">
        <v>2</v>
      </c>
      <c r="AO305" s="310"/>
      <c r="AP305" s="213">
        <v>0</v>
      </c>
      <c r="AQ305" s="215">
        <v>2</v>
      </c>
      <c r="AR305" s="303">
        <v>0</v>
      </c>
      <c r="AS305" s="302">
        <v>0</v>
      </c>
      <c r="AT305" s="302">
        <v>0</v>
      </c>
      <c r="AU305" s="302">
        <v>0</v>
      </c>
      <c r="AV305" s="304">
        <v>0</v>
      </c>
      <c r="AW305" s="311">
        <v>0</v>
      </c>
      <c r="AX305" s="306">
        <v>0</v>
      </c>
      <c r="AY305" s="214">
        <v>0</v>
      </c>
      <c r="AZ305" s="214">
        <v>0</v>
      </c>
      <c r="BA305" s="214">
        <v>0</v>
      </c>
      <c r="BB305" s="307">
        <v>0</v>
      </c>
      <c r="BC305" s="208" t="s">
        <v>1317</v>
      </c>
      <c r="BD305" s="208"/>
      <c r="BE305" s="208"/>
      <c r="BF305" s="208"/>
      <c r="BG305" s="208"/>
    </row>
    <row r="306" spans="1:59" x14ac:dyDescent="0.25">
      <c r="A306" s="208" t="s">
        <v>849</v>
      </c>
      <c r="B306" s="208" t="s">
        <v>1365</v>
      </c>
      <c r="C306" s="208"/>
      <c r="D306" s="208" t="s">
        <v>850</v>
      </c>
      <c r="E306" s="208" t="s">
        <v>851</v>
      </c>
      <c r="F306" s="208"/>
      <c r="G306" s="309">
        <v>43343</v>
      </c>
      <c r="H306" s="301" t="s">
        <v>1167</v>
      </c>
      <c r="I306" s="298" t="s">
        <v>1232</v>
      </c>
      <c r="J306" s="208"/>
      <c r="K306" s="308"/>
      <c r="L306" s="319">
        <v>513648</v>
      </c>
      <c r="M306" s="319">
        <v>169737</v>
      </c>
      <c r="N306" s="208"/>
      <c r="O306" s="208"/>
      <c r="P306" s="208"/>
      <c r="Q306" s="208"/>
      <c r="R306" s="208"/>
      <c r="S306" s="208"/>
      <c r="T306" s="208"/>
      <c r="U306" s="208"/>
      <c r="V306" s="208">
        <v>0</v>
      </c>
      <c r="W306" s="208"/>
      <c r="X306" s="208"/>
      <c r="Y306" s="208">
        <v>1</v>
      </c>
      <c r="Z306" s="208"/>
      <c r="AA306" s="208"/>
      <c r="AB306" s="208"/>
      <c r="AC306" s="208"/>
      <c r="AD306" s="208"/>
      <c r="AE306" s="208">
        <v>1</v>
      </c>
      <c r="AF306" s="208">
        <v>0</v>
      </c>
      <c r="AG306" s="208">
        <v>0</v>
      </c>
      <c r="AH306" s="208">
        <v>1</v>
      </c>
      <c r="AI306" s="208">
        <v>0</v>
      </c>
      <c r="AJ306" s="208">
        <v>0</v>
      </c>
      <c r="AK306" s="208">
        <v>0</v>
      </c>
      <c r="AL306" s="208">
        <v>0</v>
      </c>
      <c r="AM306" s="208">
        <v>0</v>
      </c>
      <c r="AN306" s="310">
        <v>1</v>
      </c>
      <c r="AO306" s="310"/>
      <c r="AP306" s="214">
        <v>0</v>
      </c>
      <c r="AQ306" s="215">
        <v>1</v>
      </c>
      <c r="AR306" s="306">
        <v>0</v>
      </c>
      <c r="AS306" s="218">
        <v>0</v>
      </c>
      <c r="AT306" s="218">
        <v>0</v>
      </c>
      <c r="AU306" s="218">
        <v>0</v>
      </c>
      <c r="AV306" s="307">
        <v>0</v>
      </c>
      <c r="AW306" s="311">
        <v>0</v>
      </c>
      <c r="AX306" s="306">
        <v>0</v>
      </c>
      <c r="AY306" s="214">
        <v>0</v>
      </c>
      <c r="AZ306" s="214">
        <v>0</v>
      </c>
      <c r="BA306" s="214">
        <v>0</v>
      </c>
      <c r="BB306" s="307">
        <v>0</v>
      </c>
      <c r="BC306" s="208" t="s">
        <v>1310</v>
      </c>
      <c r="BD306" s="208"/>
      <c r="BE306" s="208" t="s">
        <v>1386</v>
      </c>
      <c r="BF306" s="208"/>
      <c r="BG306" s="208"/>
    </row>
    <row r="307" spans="1:59" x14ac:dyDescent="0.25">
      <c r="A307" s="208" t="s">
        <v>852</v>
      </c>
      <c r="B307" s="208" t="s">
        <v>1362</v>
      </c>
      <c r="C307" s="208"/>
      <c r="D307" s="208" t="s">
        <v>853</v>
      </c>
      <c r="E307" s="208" t="s">
        <v>854</v>
      </c>
      <c r="F307" s="208"/>
      <c r="G307" s="301">
        <v>43160</v>
      </c>
      <c r="H307" s="301" t="s">
        <v>1166</v>
      </c>
      <c r="I307" s="298" t="s">
        <v>1232</v>
      </c>
      <c r="J307" s="208"/>
      <c r="K307" s="308"/>
      <c r="L307" s="319">
        <v>517518</v>
      </c>
      <c r="M307" s="319">
        <v>174241</v>
      </c>
      <c r="N307" s="208"/>
      <c r="O307" s="208">
        <v>1</v>
      </c>
      <c r="P307" s="208">
        <v>1</v>
      </c>
      <c r="Q307" s="208"/>
      <c r="R307" s="208"/>
      <c r="S307" s="208"/>
      <c r="T307" s="208"/>
      <c r="U307" s="208"/>
      <c r="V307" s="208">
        <v>2</v>
      </c>
      <c r="W307" s="208"/>
      <c r="X307" s="208"/>
      <c r="Y307" s="208"/>
      <c r="Z307" s="208">
        <v>1</v>
      </c>
      <c r="AA307" s="208"/>
      <c r="AB307" s="208"/>
      <c r="AC307" s="208"/>
      <c r="AD307" s="208"/>
      <c r="AE307" s="208">
        <v>1</v>
      </c>
      <c r="AF307" s="208">
        <v>0</v>
      </c>
      <c r="AG307" s="208">
        <v>-1</v>
      </c>
      <c r="AH307" s="208">
        <v>-1</v>
      </c>
      <c r="AI307" s="208">
        <v>1</v>
      </c>
      <c r="AJ307" s="208">
        <v>0</v>
      </c>
      <c r="AK307" s="208">
        <v>0</v>
      </c>
      <c r="AL307" s="208">
        <v>0</v>
      </c>
      <c r="AM307" s="208">
        <v>0</v>
      </c>
      <c r="AN307" s="310">
        <v>-1</v>
      </c>
      <c r="AO307" s="310"/>
      <c r="AP307" s="212">
        <v>-1</v>
      </c>
      <c r="AQ307" s="302">
        <v>0</v>
      </c>
      <c r="AR307" s="303">
        <v>0</v>
      </c>
      <c r="AS307" s="302">
        <v>0</v>
      </c>
      <c r="AT307" s="302">
        <v>0</v>
      </c>
      <c r="AU307" s="302">
        <v>0</v>
      </c>
      <c r="AV307" s="304">
        <v>0</v>
      </c>
      <c r="AW307" s="311">
        <v>0</v>
      </c>
      <c r="AX307" s="306">
        <v>0</v>
      </c>
      <c r="AY307" s="214">
        <v>0</v>
      </c>
      <c r="AZ307" s="214">
        <v>0</v>
      </c>
      <c r="BA307" s="214">
        <v>0</v>
      </c>
      <c r="BB307" s="307">
        <v>0</v>
      </c>
      <c r="BC307" s="208" t="s">
        <v>1319</v>
      </c>
      <c r="BD307" s="208"/>
      <c r="BE307" s="208"/>
      <c r="BF307" s="208"/>
      <c r="BG307" s="208"/>
    </row>
    <row r="308" spans="1:59" x14ac:dyDescent="0.25">
      <c r="A308" s="208" t="s">
        <v>855</v>
      </c>
      <c r="B308" s="208" t="s">
        <v>1362</v>
      </c>
      <c r="C308" s="208"/>
      <c r="D308" s="208" t="s">
        <v>856</v>
      </c>
      <c r="E308" s="208" t="s">
        <v>857</v>
      </c>
      <c r="F308" s="208"/>
      <c r="G308" s="301">
        <v>42887</v>
      </c>
      <c r="H308" s="301" t="s">
        <v>1166</v>
      </c>
      <c r="I308" s="298" t="s">
        <v>1232</v>
      </c>
      <c r="J308" s="208"/>
      <c r="K308" s="308"/>
      <c r="L308" s="319">
        <v>514239</v>
      </c>
      <c r="M308" s="319">
        <v>173634</v>
      </c>
      <c r="N308" s="208"/>
      <c r="O308" s="208"/>
      <c r="P308" s="208">
        <v>1</v>
      </c>
      <c r="Q308" s="208"/>
      <c r="R308" s="208"/>
      <c r="S308" s="208"/>
      <c r="T308" s="208"/>
      <c r="U308" s="208"/>
      <c r="V308" s="208">
        <v>1</v>
      </c>
      <c r="W308" s="208">
        <v>1</v>
      </c>
      <c r="X308" s="208">
        <v>1</v>
      </c>
      <c r="Y308" s="208"/>
      <c r="Z308" s="208"/>
      <c r="AA308" s="208"/>
      <c r="AB308" s="208"/>
      <c r="AC308" s="208"/>
      <c r="AD308" s="208"/>
      <c r="AE308" s="208">
        <v>2</v>
      </c>
      <c r="AF308" s="208">
        <v>1</v>
      </c>
      <c r="AG308" s="208">
        <v>1</v>
      </c>
      <c r="AH308" s="208">
        <v>-1</v>
      </c>
      <c r="AI308" s="208">
        <v>0</v>
      </c>
      <c r="AJ308" s="208">
        <v>0</v>
      </c>
      <c r="AK308" s="208">
        <v>0</v>
      </c>
      <c r="AL308" s="208">
        <v>0</v>
      </c>
      <c r="AM308" s="208">
        <v>0</v>
      </c>
      <c r="AN308" s="310">
        <v>1</v>
      </c>
      <c r="AO308" s="310"/>
      <c r="AP308" s="212">
        <v>1</v>
      </c>
      <c r="AQ308" s="302">
        <v>0</v>
      </c>
      <c r="AR308" s="303">
        <v>0</v>
      </c>
      <c r="AS308" s="302">
        <v>0</v>
      </c>
      <c r="AT308" s="302">
        <v>0</v>
      </c>
      <c r="AU308" s="302">
        <v>0</v>
      </c>
      <c r="AV308" s="304">
        <v>0</v>
      </c>
      <c r="AW308" s="311">
        <v>0</v>
      </c>
      <c r="AX308" s="306">
        <v>0</v>
      </c>
      <c r="AY308" s="214">
        <v>0</v>
      </c>
      <c r="AZ308" s="214">
        <v>0</v>
      </c>
      <c r="BA308" s="214">
        <v>0</v>
      </c>
      <c r="BB308" s="307">
        <v>0</v>
      </c>
      <c r="BC308" s="208" t="s">
        <v>1299</v>
      </c>
      <c r="BD308" s="208"/>
      <c r="BE308" s="208"/>
      <c r="BF308" s="208" t="s">
        <v>1299</v>
      </c>
      <c r="BG308" s="208"/>
    </row>
    <row r="309" spans="1:59" x14ac:dyDescent="0.25">
      <c r="A309" s="208" t="s">
        <v>858</v>
      </c>
      <c r="B309" s="208" t="s">
        <v>1365</v>
      </c>
      <c r="C309" s="208"/>
      <c r="D309" s="208" t="s">
        <v>859</v>
      </c>
      <c r="E309" s="208" t="s">
        <v>860</v>
      </c>
      <c r="F309" s="301">
        <v>43160</v>
      </c>
      <c r="G309" s="309"/>
      <c r="H309" s="301" t="s">
        <v>1167</v>
      </c>
      <c r="I309" s="298" t="s">
        <v>1232</v>
      </c>
      <c r="J309" s="208"/>
      <c r="K309" s="308"/>
      <c r="L309" s="319">
        <v>521327</v>
      </c>
      <c r="M309" s="319">
        <v>176153</v>
      </c>
      <c r="N309" s="208"/>
      <c r="O309" s="208"/>
      <c r="P309" s="208"/>
      <c r="Q309" s="208"/>
      <c r="R309" s="208"/>
      <c r="S309" s="208"/>
      <c r="T309" s="208">
        <v>1</v>
      </c>
      <c r="U309" s="208"/>
      <c r="V309" s="208">
        <v>1</v>
      </c>
      <c r="W309" s="208"/>
      <c r="X309" s="208"/>
      <c r="Y309" s="208"/>
      <c r="Z309" s="208"/>
      <c r="AA309" s="208"/>
      <c r="AB309" s="208">
        <v>1</v>
      </c>
      <c r="AC309" s="208"/>
      <c r="AD309" s="208"/>
      <c r="AE309" s="208">
        <v>1</v>
      </c>
      <c r="AF309" s="208">
        <v>0</v>
      </c>
      <c r="AG309" s="208">
        <v>0</v>
      </c>
      <c r="AH309" s="208">
        <v>0</v>
      </c>
      <c r="AI309" s="208">
        <v>0</v>
      </c>
      <c r="AJ309" s="208">
        <v>0</v>
      </c>
      <c r="AK309" s="208">
        <v>1</v>
      </c>
      <c r="AL309" s="208">
        <v>-1</v>
      </c>
      <c r="AM309" s="208">
        <v>0</v>
      </c>
      <c r="AN309" s="310">
        <v>0</v>
      </c>
      <c r="AO309" s="310"/>
      <c r="AP309" s="214">
        <v>0</v>
      </c>
      <c r="AQ309" s="215">
        <v>0</v>
      </c>
      <c r="AR309" s="306">
        <v>0</v>
      </c>
      <c r="AS309" s="218">
        <v>0</v>
      </c>
      <c r="AT309" s="218">
        <v>0</v>
      </c>
      <c r="AU309" s="218">
        <v>0</v>
      </c>
      <c r="AV309" s="307">
        <v>0</v>
      </c>
      <c r="AW309" s="311">
        <v>0</v>
      </c>
      <c r="AX309" s="306">
        <v>0</v>
      </c>
      <c r="AY309" s="214">
        <v>0</v>
      </c>
      <c r="AZ309" s="214">
        <v>0</v>
      </c>
      <c r="BA309" s="214">
        <v>0</v>
      </c>
      <c r="BB309" s="307">
        <v>0</v>
      </c>
      <c r="BC309" s="208" t="s">
        <v>1351</v>
      </c>
      <c r="BD309" s="208"/>
      <c r="BE309" s="208"/>
      <c r="BF309" s="208"/>
      <c r="BG309" s="208" t="s">
        <v>1295</v>
      </c>
    </row>
    <row r="310" spans="1:59" x14ac:dyDescent="0.25">
      <c r="A310" s="208" t="s">
        <v>861</v>
      </c>
      <c r="B310" s="208" t="s">
        <v>1365</v>
      </c>
      <c r="C310" s="208"/>
      <c r="D310" s="208" t="s">
        <v>862</v>
      </c>
      <c r="E310" s="208" t="s">
        <v>863</v>
      </c>
      <c r="F310" s="301"/>
      <c r="G310" s="309"/>
      <c r="H310" s="309" t="s">
        <v>1168</v>
      </c>
      <c r="I310" s="298" t="s">
        <v>1232</v>
      </c>
      <c r="J310" s="208"/>
      <c r="K310" s="308"/>
      <c r="L310" s="319">
        <v>521729</v>
      </c>
      <c r="M310" s="319">
        <v>176400</v>
      </c>
      <c r="N310" s="208"/>
      <c r="O310" s="208"/>
      <c r="P310" s="208"/>
      <c r="Q310" s="208"/>
      <c r="R310" s="208"/>
      <c r="S310" s="208"/>
      <c r="T310" s="208"/>
      <c r="U310" s="208"/>
      <c r="V310" s="208">
        <v>0</v>
      </c>
      <c r="W310" s="208"/>
      <c r="X310" s="208"/>
      <c r="Y310" s="208">
        <v>1</v>
      </c>
      <c r="Z310" s="208"/>
      <c r="AA310" s="208"/>
      <c r="AB310" s="208"/>
      <c r="AC310" s="208"/>
      <c r="AD310" s="208"/>
      <c r="AE310" s="208">
        <v>1</v>
      </c>
      <c r="AF310" s="208">
        <v>0</v>
      </c>
      <c r="AG310" s="208">
        <v>0</v>
      </c>
      <c r="AH310" s="208">
        <v>1</v>
      </c>
      <c r="AI310" s="208">
        <v>0</v>
      </c>
      <c r="AJ310" s="208">
        <v>0</v>
      </c>
      <c r="AK310" s="208">
        <v>0</v>
      </c>
      <c r="AL310" s="208">
        <v>0</v>
      </c>
      <c r="AM310" s="208">
        <v>0</v>
      </c>
      <c r="AN310" s="310">
        <v>1</v>
      </c>
      <c r="AO310" s="310"/>
      <c r="AP310" s="213">
        <v>0</v>
      </c>
      <c r="AQ310" s="302">
        <v>0</v>
      </c>
      <c r="AR310" s="217">
        <v>0.33333333333333331</v>
      </c>
      <c r="AS310" s="215">
        <v>0.33333333333333331</v>
      </c>
      <c r="AT310" s="215">
        <v>0.33333333333333331</v>
      </c>
      <c r="AU310" s="302">
        <v>0</v>
      </c>
      <c r="AV310" s="304">
        <v>0</v>
      </c>
      <c r="AW310" s="311" t="s">
        <v>4</v>
      </c>
      <c r="AX310" s="306">
        <v>0</v>
      </c>
      <c r="AY310" s="214">
        <v>0</v>
      </c>
      <c r="AZ310" s="214">
        <v>0</v>
      </c>
      <c r="BA310" s="214">
        <v>0</v>
      </c>
      <c r="BB310" s="307">
        <v>0</v>
      </c>
      <c r="BC310" s="208" t="s">
        <v>1351</v>
      </c>
      <c r="BD310" s="208"/>
      <c r="BE310" s="208" t="s">
        <v>1380</v>
      </c>
      <c r="BF310" s="208"/>
      <c r="BG310" s="208"/>
    </row>
    <row r="311" spans="1:59" x14ac:dyDescent="0.25">
      <c r="A311" s="208" t="s">
        <v>864</v>
      </c>
      <c r="B311" s="208" t="s">
        <v>1362</v>
      </c>
      <c r="C311" s="208"/>
      <c r="D311" s="208" t="s">
        <v>865</v>
      </c>
      <c r="E311" s="208" t="s">
        <v>866</v>
      </c>
      <c r="F311" s="301"/>
      <c r="G311" s="309"/>
      <c r="H311" s="309" t="s">
        <v>1168</v>
      </c>
      <c r="I311" s="298" t="s">
        <v>1232</v>
      </c>
      <c r="J311" s="208"/>
      <c r="K311" s="308"/>
      <c r="L311" s="319">
        <v>516719</v>
      </c>
      <c r="M311" s="319">
        <v>171329</v>
      </c>
      <c r="N311" s="208"/>
      <c r="O311" s="208"/>
      <c r="P311" s="208"/>
      <c r="Q311" s="208"/>
      <c r="R311" s="208"/>
      <c r="S311" s="208">
        <v>1</v>
      </c>
      <c r="T311" s="208"/>
      <c r="U311" s="208"/>
      <c r="V311" s="208">
        <v>1</v>
      </c>
      <c r="W311" s="208"/>
      <c r="X311" s="208"/>
      <c r="Y311" s="208">
        <v>1</v>
      </c>
      <c r="Z311" s="208">
        <v>1</v>
      </c>
      <c r="AA311" s="208"/>
      <c r="AB311" s="208"/>
      <c r="AC311" s="208"/>
      <c r="AD311" s="208"/>
      <c r="AE311" s="208">
        <v>2</v>
      </c>
      <c r="AF311" s="208">
        <v>0</v>
      </c>
      <c r="AG311" s="208">
        <v>0</v>
      </c>
      <c r="AH311" s="208">
        <v>1</v>
      </c>
      <c r="AI311" s="208">
        <v>1</v>
      </c>
      <c r="AJ311" s="208">
        <v>0</v>
      </c>
      <c r="AK311" s="208">
        <v>-1</v>
      </c>
      <c r="AL311" s="208">
        <v>0</v>
      </c>
      <c r="AM311" s="208">
        <v>0</v>
      </c>
      <c r="AN311" s="310">
        <v>1</v>
      </c>
      <c r="AO311" s="310"/>
      <c r="AP311" s="213">
        <v>0</v>
      </c>
      <c r="AQ311" s="302">
        <v>0</v>
      </c>
      <c r="AR311" s="217">
        <v>0.33333333333333331</v>
      </c>
      <c r="AS311" s="215">
        <v>0.33333333333333331</v>
      </c>
      <c r="AT311" s="215">
        <v>0.33333333333333331</v>
      </c>
      <c r="AU311" s="302">
        <v>0</v>
      </c>
      <c r="AV311" s="304">
        <v>0</v>
      </c>
      <c r="AW311" s="311" t="s">
        <v>4</v>
      </c>
      <c r="AX311" s="306">
        <v>0</v>
      </c>
      <c r="AY311" s="214">
        <v>0</v>
      </c>
      <c r="AZ311" s="214">
        <v>0</v>
      </c>
      <c r="BA311" s="214">
        <v>0</v>
      </c>
      <c r="BB311" s="307">
        <v>0</v>
      </c>
      <c r="BC311" s="208" t="s">
        <v>1296</v>
      </c>
      <c r="BD311" s="208"/>
      <c r="BE311" s="208"/>
      <c r="BF311" s="208"/>
      <c r="BG311" s="208" t="s">
        <v>1295</v>
      </c>
    </row>
    <row r="312" spans="1:59" x14ac:dyDescent="0.25">
      <c r="A312" s="208" t="s">
        <v>867</v>
      </c>
      <c r="B312" s="208" t="s">
        <v>1365</v>
      </c>
      <c r="C312" s="208"/>
      <c r="D312" s="208" t="s">
        <v>868</v>
      </c>
      <c r="E312" s="208" t="s">
        <v>869</v>
      </c>
      <c r="F312" s="301"/>
      <c r="G312" s="309"/>
      <c r="H312" s="309" t="s">
        <v>1168</v>
      </c>
      <c r="I312" s="298" t="s">
        <v>1232</v>
      </c>
      <c r="J312" s="208"/>
      <c r="K312" s="308"/>
      <c r="L312" s="319">
        <v>513706</v>
      </c>
      <c r="M312" s="319">
        <v>170624</v>
      </c>
      <c r="N312" s="208"/>
      <c r="O312" s="208"/>
      <c r="P312" s="208"/>
      <c r="Q312" s="208"/>
      <c r="R312" s="208">
        <v>1</v>
      </c>
      <c r="S312" s="208"/>
      <c r="T312" s="208"/>
      <c r="U312" s="208"/>
      <c r="V312" s="208">
        <v>1</v>
      </c>
      <c r="W312" s="208"/>
      <c r="X312" s="208"/>
      <c r="Y312" s="208"/>
      <c r="Z312" s="208"/>
      <c r="AA312" s="208">
        <v>1</v>
      </c>
      <c r="AB312" s="208"/>
      <c r="AC312" s="208"/>
      <c r="AD312" s="208"/>
      <c r="AE312" s="208">
        <v>1</v>
      </c>
      <c r="AF312" s="208">
        <v>0</v>
      </c>
      <c r="AG312" s="208">
        <v>0</v>
      </c>
      <c r="AH312" s="208">
        <v>0</v>
      </c>
      <c r="AI312" s="208">
        <v>0</v>
      </c>
      <c r="AJ312" s="208">
        <v>0</v>
      </c>
      <c r="AK312" s="208">
        <v>0</v>
      </c>
      <c r="AL312" s="208">
        <v>0</v>
      </c>
      <c r="AM312" s="208">
        <v>0</v>
      </c>
      <c r="AN312" s="310">
        <v>0</v>
      </c>
      <c r="AO312" s="310"/>
      <c r="AP312" s="213">
        <v>0</v>
      </c>
      <c r="AQ312" s="302">
        <v>0</v>
      </c>
      <c r="AR312" s="217">
        <v>0</v>
      </c>
      <c r="AS312" s="302">
        <v>0</v>
      </c>
      <c r="AT312" s="302">
        <v>0</v>
      </c>
      <c r="AU312" s="302">
        <v>0</v>
      </c>
      <c r="AV312" s="304">
        <v>0</v>
      </c>
      <c r="AW312" s="311">
        <v>0</v>
      </c>
      <c r="AX312" s="306">
        <v>0</v>
      </c>
      <c r="AY312" s="214">
        <v>0</v>
      </c>
      <c r="AZ312" s="214">
        <v>0</v>
      </c>
      <c r="BA312" s="214">
        <v>0</v>
      </c>
      <c r="BB312" s="307">
        <v>0</v>
      </c>
      <c r="BC312" s="208" t="s">
        <v>1309</v>
      </c>
      <c r="BD312" s="208"/>
      <c r="BE312" s="208"/>
      <c r="BF312" s="208"/>
      <c r="BG312" s="208"/>
    </row>
    <row r="313" spans="1:59" x14ac:dyDescent="0.25">
      <c r="A313" s="208" t="s">
        <v>870</v>
      </c>
      <c r="B313" s="208" t="s">
        <v>1361</v>
      </c>
      <c r="C313" s="208" t="s">
        <v>1366</v>
      </c>
      <c r="D313" s="208" t="s">
        <v>871</v>
      </c>
      <c r="E313" s="208" t="s">
        <v>872</v>
      </c>
      <c r="F313" s="208"/>
      <c r="G313" s="309">
        <v>43132</v>
      </c>
      <c r="H313" s="301" t="s">
        <v>1166</v>
      </c>
      <c r="I313" s="298" t="s">
        <v>1232</v>
      </c>
      <c r="J313" s="208">
        <v>4</v>
      </c>
      <c r="K313" s="308"/>
      <c r="L313" s="319">
        <v>513415</v>
      </c>
      <c r="M313" s="319">
        <v>169760</v>
      </c>
      <c r="N313" s="208"/>
      <c r="O313" s="208"/>
      <c r="P313" s="208"/>
      <c r="Q313" s="208"/>
      <c r="R313" s="208"/>
      <c r="S313" s="208"/>
      <c r="T313" s="208"/>
      <c r="U313" s="208"/>
      <c r="V313" s="208">
        <v>0</v>
      </c>
      <c r="W313" s="208">
        <v>2</v>
      </c>
      <c r="X313" s="208">
        <v>2</v>
      </c>
      <c r="Y313" s="208"/>
      <c r="Z313" s="208"/>
      <c r="AA313" s="208"/>
      <c r="AB313" s="208"/>
      <c r="AC313" s="208"/>
      <c r="AD313" s="208"/>
      <c r="AE313" s="208">
        <v>4</v>
      </c>
      <c r="AF313" s="208">
        <v>2</v>
      </c>
      <c r="AG313" s="208">
        <v>2</v>
      </c>
      <c r="AH313" s="208">
        <v>0</v>
      </c>
      <c r="AI313" s="208">
        <v>0</v>
      </c>
      <c r="AJ313" s="208">
        <v>0</v>
      </c>
      <c r="AK313" s="208">
        <v>0</v>
      </c>
      <c r="AL313" s="208">
        <v>0</v>
      </c>
      <c r="AM313" s="208">
        <v>0</v>
      </c>
      <c r="AN313" s="310">
        <v>4</v>
      </c>
      <c r="AO313" s="310"/>
      <c r="AP313" s="212">
        <v>4</v>
      </c>
      <c r="AQ313" s="302">
        <v>0</v>
      </c>
      <c r="AR313" s="303">
        <v>0</v>
      </c>
      <c r="AS313" s="302">
        <v>0</v>
      </c>
      <c r="AT313" s="302">
        <v>0</v>
      </c>
      <c r="AU313" s="302">
        <v>0</v>
      </c>
      <c r="AV313" s="304">
        <v>0</v>
      </c>
      <c r="AW313" s="311">
        <v>0</v>
      </c>
      <c r="AX313" s="306">
        <v>0</v>
      </c>
      <c r="AY313" s="214">
        <v>0</v>
      </c>
      <c r="AZ313" s="214">
        <v>0</v>
      </c>
      <c r="BA313" s="214">
        <v>0</v>
      </c>
      <c r="BB313" s="307">
        <v>0</v>
      </c>
      <c r="BC313" s="208" t="s">
        <v>1310</v>
      </c>
      <c r="BD313" s="208"/>
      <c r="BE313" s="208" t="s">
        <v>1515</v>
      </c>
      <c r="BF313" s="208"/>
      <c r="BG313" s="208"/>
    </row>
    <row r="314" spans="1:59" x14ac:dyDescent="0.25">
      <c r="A314" s="208" t="s">
        <v>873</v>
      </c>
      <c r="B314" s="208" t="s">
        <v>1361</v>
      </c>
      <c r="C314" s="208" t="s">
        <v>1366</v>
      </c>
      <c r="D314" s="208" t="s">
        <v>874</v>
      </c>
      <c r="E314" s="208" t="s">
        <v>875</v>
      </c>
      <c r="F314" s="208"/>
      <c r="G314" s="309"/>
      <c r="H314" s="309" t="s">
        <v>1168</v>
      </c>
      <c r="I314" s="298" t="s">
        <v>1232</v>
      </c>
      <c r="J314" s="208">
        <v>1</v>
      </c>
      <c r="K314" s="308"/>
      <c r="L314" s="319">
        <v>514166</v>
      </c>
      <c r="M314" s="319">
        <v>173881</v>
      </c>
      <c r="N314" s="208"/>
      <c r="O314" s="208"/>
      <c r="P314" s="208"/>
      <c r="Q314" s="208"/>
      <c r="R314" s="208"/>
      <c r="S314" s="208"/>
      <c r="T314" s="208"/>
      <c r="U314" s="208"/>
      <c r="V314" s="208">
        <v>0</v>
      </c>
      <c r="W314" s="208"/>
      <c r="X314" s="208"/>
      <c r="Y314" s="208"/>
      <c r="Z314" s="208"/>
      <c r="AA314" s="208"/>
      <c r="AB314" s="208"/>
      <c r="AC314" s="208"/>
      <c r="AD314" s="208"/>
      <c r="AE314" s="208">
        <v>0</v>
      </c>
      <c r="AF314" s="208">
        <v>0</v>
      </c>
      <c r="AG314" s="208">
        <v>0</v>
      </c>
      <c r="AH314" s="208">
        <v>0</v>
      </c>
      <c r="AI314" s="208">
        <v>0</v>
      </c>
      <c r="AJ314" s="208">
        <v>0</v>
      </c>
      <c r="AK314" s="208">
        <v>0</v>
      </c>
      <c r="AL314" s="208">
        <v>0</v>
      </c>
      <c r="AM314" s="208">
        <v>0</v>
      </c>
      <c r="AN314" s="310">
        <v>1</v>
      </c>
      <c r="AO314" s="310"/>
      <c r="AP314" s="213">
        <v>0</v>
      </c>
      <c r="AQ314" s="302">
        <v>0</v>
      </c>
      <c r="AR314" s="217">
        <v>0.33333333333333331</v>
      </c>
      <c r="AS314" s="215">
        <v>0.33333333333333331</v>
      </c>
      <c r="AT314" s="215">
        <v>0.33333333333333331</v>
      </c>
      <c r="AU314" s="302">
        <v>0</v>
      </c>
      <c r="AV314" s="304">
        <v>0</v>
      </c>
      <c r="AW314" s="311" t="s">
        <v>4</v>
      </c>
      <c r="AX314" s="306">
        <v>0</v>
      </c>
      <c r="AY314" s="214">
        <v>0</v>
      </c>
      <c r="AZ314" s="214">
        <v>0</v>
      </c>
      <c r="BA314" s="214">
        <v>0</v>
      </c>
      <c r="BB314" s="307">
        <v>0</v>
      </c>
      <c r="BC314" s="208" t="s">
        <v>1299</v>
      </c>
      <c r="BD314" s="208"/>
      <c r="BE314" s="208"/>
      <c r="BF314" s="208" t="s">
        <v>1299</v>
      </c>
      <c r="BG314" s="208"/>
    </row>
    <row r="315" spans="1:59" x14ac:dyDescent="0.25">
      <c r="A315" s="208" t="s">
        <v>876</v>
      </c>
      <c r="B315" s="208" t="s">
        <v>1362</v>
      </c>
      <c r="C315" s="208"/>
      <c r="D315" s="208" t="s">
        <v>877</v>
      </c>
      <c r="E315" s="208" t="s">
        <v>878</v>
      </c>
      <c r="F315" s="301"/>
      <c r="G315" s="309">
        <v>43295</v>
      </c>
      <c r="H315" s="301" t="s">
        <v>1167</v>
      </c>
      <c r="I315" s="298" t="s">
        <v>1232</v>
      </c>
      <c r="J315" s="208"/>
      <c r="K315" s="308"/>
      <c r="L315" s="319">
        <v>520691</v>
      </c>
      <c r="M315" s="319">
        <v>175442</v>
      </c>
      <c r="N315" s="208"/>
      <c r="O315" s="208"/>
      <c r="P315" s="208">
        <v>1</v>
      </c>
      <c r="Q315" s="208"/>
      <c r="R315" s="208"/>
      <c r="S315" s="208"/>
      <c r="T315" s="208"/>
      <c r="U315" s="208"/>
      <c r="V315" s="208">
        <v>1</v>
      </c>
      <c r="W315" s="208"/>
      <c r="X315" s="208">
        <v>1</v>
      </c>
      <c r="Y315" s="208">
        <v>2</v>
      </c>
      <c r="Z315" s="208"/>
      <c r="AA315" s="208"/>
      <c r="AB315" s="208"/>
      <c r="AC315" s="208"/>
      <c r="AD315" s="208"/>
      <c r="AE315" s="208">
        <v>3</v>
      </c>
      <c r="AF315" s="208">
        <v>0</v>
      </c>
      <c r="AG315" s="208">
        <v>1</v>
      </c>
      <c r="AH315" s="208">
        <v>1</v>
      </c>
      <c r="AI315" s="208">
        <v>0</v>
      </c>
      <c r="AJ315" s="208">
        <v>0</v>
      </c>
      <c r="AK315" s="208">
        <v>0</v>
      </c>
      <c r="AL315" s="208">
        <v>0</v>
      </c>
      <c r="AM315" s="208">
        <v>0</v>
      </c>
      <c r="AN315" s="310">
        <v>2</v>
      </c>
      <c r="AO315" s="310"/>
      <c r="AP315" s="214">
        <v>0</v>
      </c>
      <c r="AQ315" s="215">
        <v>2</v>
      </c>
      <c r="AR315" s="306">
        <v>0</v>
      </c>
      <c r="AS315" s="218">
        <v>0</v>
      </c>
      <c r="AT315" s="218">
        <v>0</v>
      </c>
      <c r="AU315" s="218">
        <v>0</v>
      </c>
      <c r="AV315" s="307">
        <v>0</v>
      </c>
      <c r="AW315" s="311">
        <v>0</v>
      </c>
      <c r="AX315" s="306">
        <v>0</v>
      </c>
      <c r="AY315" s="214">
        <v>0</v>
      </c>
      <c r="AZ315" s="214">
        <v>0</v>
      </c>
      <c r="BA315" s="214">
        <v>0</v>
      </c>
      <c r="BB315" s="307">
        <v>0</v>
      </c>
      <c r="BC315" s="208" t="s">
        <v>1293</v>
      </c>
      <c r="BD315" s="208"/>
      <c r="BE315" s="208"/>
      <c r="BF315" s="208" t="s">
        <v>1293</v>
      </c>
      <c r="BG315" s="208"/>
    </row>
    <row r="316" spans="1:59" x14ac:dyDescent="0.25">
      <c r="A316" s="208" t="s">
        <v>879</v>
      </c>
      <c r="B316" s="208" t="s">
        <v>1365</v>
      </c>
      <c r="C316" s="208"/>
      <c r="D316" s="208" t="s">
        <v>880</v>
      </c>
      <c r="E316" s="208" t="s">
        <v>881</v>
      </c>
      <c r="F316" s="301"/>
      <c r="G316" s="309"/>
      <c r="H316" s="309" t="s">
        <v>1168</v>
      </c>
      <c r="I316" s="298" t="s">
        <v>1232</v>
      </c>
      <c r="J316" s="208"/>
      <c r="K316" s="308"/>
      <c r="L316" s="319">
        <v>520624</v>
      </c>
      <c r="M316" s="319">
        <v>175780</v>
      </c>
      <c r="N316" s="208"/>
      <c r="O316" s="208"/>
      <c r="P316" s="208"/>
      <c r="Q316" s="208"/>
      <c r="R316" s="208"/>
      <c r="S316" s="208"/>
      <c r="T316" s="208"/>
      <c r="U316" s="208"/>
      <c r="V316" s="208">
        <v>0</v>
      </c>
      <c r="W316" s="208"/>
      <c r="X316" s="208">
        <v>1</v>
      </c>
      <c r="Y316" s="208"/>
      <c r="Z316" s="208"/>
      <c r="AA316" s="208"/>
      <c r="AB316" s="208"/>
      <c r="AC316" s="208"/>
      <c r="AD316" s="208"/>
      <c r="AE316" s="208">
        <v>1</v>
      </c>
      <c r="AF316" s="208">
        <v>0</v>
      </c>
      <c r="AG316" s="208">
        <v>1</v>
      </c>
      <c r="AH316" s="208">
        <v>0</v>
      </c>
      <c r="AI316" s="208">
        <v>0</v>
      </c>
      <c r="AJ316" s="208">
        <v>0</v>
      </c>
      <c r="AK316" s="208">
        <v>0</v>
      </c>
      <c r="AL316" s="208">
        <v>0</v>
      </c>
      <c r="AM316" s="208">
        <v>0</v>
      </c>
      <c r="AN316" s="310">
        <v>1</v>
      </c>
      <c r="AO316" s="310"/>
      <c r="AP316" s="213">
        <v>0</v>
      </c>
      <c r="AQ316" s="302">
        <v>0</v>
      </c>
      <c r="AR316" s="217">
        <v>0.33333333333333331</v>
      </c>
      <c r="AS316" s="215">
        <v>0.33333333333333331</v>
      </c>
      <c r="AT316" s="215">
        <v>0.33333333333333331</v>
      </c>
      <c r="AU316" s="302">
        <v>0</v>
      </c>
      <c r="AV316" s="304">
        <v>0</v>
      </c>
      <c r="AW316" s="311" t="s">
        <v>4</v>
      </c>
      <c r="AX316" s="306">
        <v>0</v>
      </c>
      <c r="AY316" s="214">
        <v>0</v>
      </c>
      <c r="AZ316" s="214">
        <v>0</v>
      </c>
      <c r="BA316" s="214">
        <v>0</v>
      </c>
      <c r="BB316" s="307">
        <v>0</v>
      </c>
      <c r="BC316" s="208" t="s">
        <v>1351</v>
      </c>
      <c r="BD316" s="208"/>
      <c r="BE316" s="208"/>
      <c r="BF316" s="208"/>
      <c r="BG316" s="208"/>
    </row>
    <row r="317" spans="1:59" x14ac:dyDescent="0.25">
      <c r="A317" s="208" t="s">
        <v>882</v>
      </c>
      <c r="B317" s="208" t="s">
        <v>1365</v>
      </c>
      <c r="C317" s="208"/>
      <c r="D317" s="208" t="s">
        <v>883</v>
      </c>
      <c r="E317" s="208" t="s">
        <v>884</v>
      </c>
      <c r="F317" s="301">
        <v>42979</v>
      </c>
      <c r="G317" s="309"/>
      <c r="H317" s="301" t="s">
        <v>1167</v>
      </c>
      <c r="I317" s="298" t="s">
        <v>1232</v>
      </c>
      <c r="J317" s="208"/>
      <c r="K317" s="308"/>
      <c r="L317" s="319">
        <v>514468</v>
      </c>
      <c r="M317" s="319">
        <v>172144</v>
      </c>
      <c r="N317" s="208"/>
      <c r="O317" s="208"/>
      <c r="P317" s="208"/>
      <c r="Q317" s="208">
        <v>1</v>
      </c>
      <c r="R317" s="208"/>
      <c r="S317" s="208"/>
      <c r="T317" s="208"/>
      <c r="U317" s="208"/>
      <c r="V317" s="208">
        <v>1</v>
      </c>
      <c r="W317" s="208"/>
      <c r="X317" s="208"/>
      <c r="Y317" s="208"/>
      <c r="Z317" s="208"/>
      <c r="AA317" s="208">
        <v>1</v>
      </c>
      <c r="AB317" s="208"/>
      <c r="AC317" s="208"/>
      <c r="AD317" s="208"/>
      <c r="AE317" s="208">
        <v>1</v>
      </c>
      <c r="AF317" s="208">
        <v>0</v>
      </c>
      <c r="AG317" s="208">
        <v>0</v>
      </c>
      <c r="AH317" s="208">
        <v>0</v>
      </c>
      <c r="AI317" s="208">
        <v>-1</v>
      </c>
      <c r="AJ317" s="208">
        <v>1</v>
      </c>
      <c r="AK317" s="208">
        <v>0</v>
      </c>
      <c r="AL317" s="208">
        <v>0</v>
      </c>
      <c r="AM317" s="208">
        <v>0</v>
      </c>
      <c r="AN317" s="310">
        <v>0</v>
      </c>
      <c r="AO317" s="310"/>
      <c r="AP317" s="214">
        <v>0</v>
      </c>
      <c r="AQ317" s="215">
        <v>0</v>
      </c>
      <c r="AR317" s="306">
        <v>0</v>
      </c>
      <c r="AS317" s="218">
        <v>0</v>
      </c>
      <c r="AT317" s="218">
        <v>0</v>
      </c>
      <c r="AU317" s="218">
        <v>0</v>
      </c>
      <c r="AV317" s="307">
        <v>0</v>
      </c>
      <c r="AW317" s="311">
        <v>0</v>
      </c>
      <c r="AX317" s="306">
        <v>0</v>
      </c>
      <c r="AY317" s="214">
        <v>0</v>
      </c>
      <c r="AZ317" s="214">
        <v>0</v>
      </c>
      <c r="BA317" s="214">
        <v>0</v>
      </c>
      <c r="BB317" s="307">
        <v>0</v>
      </c>
      <c r="BC317" s="208" t="s">
        <v>1320</v>
      </c>
      <c r="BD317" s="208"/>
      <c r="BE317" s="208"/>
      <c r="BF317" s="208"/>
      <c r="BG317" s="208"/>
    </row>
    <row r="318" spans="1:59" x14ac:dyDescent="0.25">
      <c r="A318" s="208" t="s">
        <v>885</v>
      </c>
      <c r="B318" s="208" t="s">
        <v>1363</v>
      </c>
      <c r="C318" s="208"/>
      <c r="D318" s="208" t="s">
        <v>886</v>
      </c>
      <c r="E318" s="208" t="s">
        <v>887</v>
      </c>
      <c r="F318" s="301">
        <v>42856</v>
      </c>
      <c r="G318" s="309">
        <v>43045</v>
      </c>
      <c r="H318" s="301" t="s">
        <v>1166</v>
      </c>
      <c r="I318" s="298" t="s">
        <v>1232</v>
      </c>
      <c r="J318" s="208"/>
      <c r="K318" s="308"/>
      <c r="L318" s="319">
        <v>515839</v>
      </c>
      <c r="M318" s="319">
        <v>170938</v>
      </c>
      <c r="N318" s="208"/>
      <c r="O318" s="208"/>
      <c r="P318" s="208"/>
      <c r="Q318" s="208"/>
      <c r="R318" s="208"/>
      <c r="S318" s="208"/>
      <c r="T318" s="208"/>
      <c r="U318" s="208"/>
      <c r="V318" s="208">
        <v>0</v>
      </c>
      <c r="W318" s="208"/>
      <c r="X318" s="208">
        <v>1</v>
      </c>
      <c r="Y318" s="208"/>
      <c r="Z318" s="208"/>
      <c r="AA318" s="208"/>
      <c r="AB318" s="208"/>
      <c r="AC318" s="208"/>
      <c r="AD318" s="208"/>
      <c r="AE318" s="208">
        <v>1</v>
      </c>
      <c r="AF318" s="208">
        <v>0</v>
      </c>
      <c r="AG318" s="208">
        <v>1</v>
      </c>
      <c r="AH318" s="208">
        <v>0</v>
      </c>
      <c r="AI318" s="208">
        <v>0</v>
      </c>
      <c r="AJ318" s="208">
        <v>0</v>
      </c>
      <c r="AK318" s="208">
        <v>0</v>
      </c>
      <c r="AL318" s="208">
        <v>0</v>
      </c>
      <c r="AM318" s="208">
        <v>0</v>
      </c>
      <c r="AN318" s="310">
        <v>1</v>
      </c>
      <c r="AO318" s="310"/>
      <c r="AP318" s="212">
        <v>1</v>
      </c>
      <c r="AQ318" s="302">
        <v>0</v>
      </c>
      <c r="AR318" s="303">
        <v>0</v>
      </c>
      <c r="AS318" s="302">
        <v>0</v>
      </c>
      <c r="AT318" s="302">
        <v>0</v>
      </c>
      <c r="AU318" s="302">
        <v>0</v>
      </c>
      <c r="AV318" s="304">
        <v>0</v>
      </c>
      <c r="AW318" s="311">
        <v>0</v>
      </c>
      <c r="AX318" s="306">
        <v>0</v>
      </c>
      <c r="AY318" s="214">
        <v>0</v>
      </c>
      <c r="AZ318" s="214">
        <v>0</v>
      </c>
      <c r="BA318" s="214">
        <v>0</v>
      </c>
      <c r="BB318" s="307">
        <v>0</v>
      </c>
      <c r="BC318" s="208" t="s">
        <v>1296</v>
      </c>
      <c r="BD318" s="208"/>
      <c r="BE318" s="208"/>
      <c r="BF318" s="208" t="s">
        <v>1296</v>
      </c>
      <c r="BG318" s="208"/>
    </row>
    <row r="319" spans="1:59" x14ac:dyDescent="0.25">
      <c r="A319" s="208" t="s">
        <v>888</v>
      </c>
      <c r="B319" s="208" t="s">
        <v>1361</v>
      </c>
      <c r="C319" s="208"/>
      <c r="D319" s="208" t="s">
        <v>889</v>
      </c>
      <c r="E319" s="208" t="s">
        <v>890</v>
      </c>
      <c r="F319" s="301"/>
      <c r="G319" s="309"/>
      <c r="H319" s="309" t="s">
        <v>1168</v>
      </c>
      <c r="I319" s="298" t="s">
        <v>1232</v>
      </c>
      <c r="J319" s="208"/>
      <c r="K319" s="308"/>
      <c r="L319" s="319">
        <v>520283</v>
      </c>
      <c r="M319" s="319">
        <v>175017</v>
      </c>
      <c r="N319" s="208"/>
      <c r="O319" s="208"/>
      <c r="P319" s="208"/>
      <c r="Q319" s="208"/>
      <c r="R319" s="208"/>
      <c r="S319" s="208"/>
      <c r="T319" s="208"/>
      <c r="U319" s="208"/>
      <c r="V319" s="208">
        <v>0</v>
      </c>
      <c r="W319" s="208"/>
      <c r="X319" s="208">
        <v>1</v>
      </c>
      <c r="Y319" s="208"/>
      <c r="Z319" s="208"/>
      <c r="AA319" s="208"/>
      <c r="AB319" s="208"/>
      <c r="AC319" s="208"/>
      <c r="AD319" s="208"/>
      <c r="AE319" s="208">
        <v>1</v>
      </c>
      <c r="AF319" s="208">
        <v>0</v>
      </c>
      <c r="AG319" s="208">
        <v>1</v>
      </c>
      <c r="AH319" s="208">
        <v>0</v>
      </c>
      <c r="AI319" s="208">
        <v>0</v>
      </c>
      <c r="AJ319" s="208">
        <v>0</v>
      </c>
      <c r="AK319" s="208">
        <v>0</v>
      </c>
      <c r="AL319" s="208">
        <v>0</v>
      </c>
      <c r="AM319" s="208">
        <v>0</v>
      </c>
      <c r="AN319" s="310">
        <v>1</v>
      </c>
      <c r="AO319" s="310"/>
      <c r="AP319" s="213">
        <v>0</v>
      </c>
      <c r="AQ319" s="302">
        <v>0</v>
      </c>
      <c r="AR319" s="217">
        <v>0.33333333333333331</v>
      </c>
      <c r="AS319" s="215">
        <v>0.33333333333333331</v>
      </c>
      <c r="AT319" s="215">
        <v>0.33333333333333331</v>
      </c>
      <c r="AU319" s="302">
        <v>0</v>
      </c>
      <c r="AV319" s="304">
        <v>0</v>
      </c>
      <c r="AW319" s="311" t="s">
        <v>4</v>
      </c>
      <c r="AX319" s="306">
        <v>0</v>
      </c>
      <c r="AY319" s="214">
        <v>0</v>
      </c>
      <c r="AZ319" s="214">
        <v>0</v>
      </c>
      <c r="BA319" s="214">
        <v>0</v>
      </c>
      <c r="BB319" s="307">
        <v>0</v>
      </c>
      <c r="BC319" s="208" t="s">
        <v>1293</v>
      </c>
      <c r="BD319" s="208"/>
      <c r="BE319" s="208"/>
      <c r="BF319" s="208"/>
      <c r="BG319" s="208"/>
    </row>
    <row r="320" spans="1:59" x14ac:dyDescent="0.25">
      <c r="A320" s="208" t="s">
        <v>891</v>
      </c>
      <c r="B320" s="208" t="s">
        <v>1365</v>
      </c>
      <c r="C320" s="208"/>
      <c r="D320" s="208" t="s">
        <v>892</v>
      </c>
      <c r="E320" s="208" t="s">
        <v>893</v>
      </c>
      <c r="F320" s="301">
        <v>42870</v>
      </c>
      <c r="G320" s="301">
        <v>43283</v>
      </c>
      <c r="H320" s="301" t="s">
        <v>1167</v>
      </c>
      <c r="I320" s="298" t="s">
        <v>1232</v>
      </c>
      <c r="J320" s="208"/>
      <c r="K320" s="308"/>
      <c r="L320" s="319">
        <v>522330</v>
      </c>
      <c r="M320" s="319">
        <v>177038</v>
      </c>
      <c r="N320" s="208"/>
      <c r="O320" s="208"/>
      <c r="P320" s="208">
        <v>2</v>
      </c>
      <c r="Q320" s="208"/>
      <c r="R320" s="208"/>
      <c r="S320" s="208"/>
      <c r="T320" s="208"/>
      <c r="U320" s="208"/>
      <c r="V320" s="208">
        <v>2</v>
      </c>
      <c r="W320" s="208"/>
      <c r="X320" s="208"/>
      <c r="Y320" s="208"/>
      <c r="Z320" s="208"/>
      <c r="AA320" s="208">
        <v>1</v>
      </c>
      <c r="AB320" s="208"/>
      <c r="AC320" s="208"/>
      <c r="AD320" s="208"/>
      <c r="AE320" s="208">
        <v>1</v>
      </c>
      <c r="AF320" s="208">
        <v>0</v>
      </c>
      <c r="AG320" s="208">
        <v>0</v>
      </c>
      <c r="AH320" s="208">
        <v>-2</v>
      </c>
      <c r="AI320" s="208">
        <v>0</v>
      </c>
      <c r="AJ320" s="208">
        <v>1</v>
      </c>
      <c r="AK320" s="208">
        <v>0</v>
      </c>
      <c r="AL320" s="208">
        <v>0</v>
      </c>
      <c r="AM320" s="208">
        <v>0</v>
      </c>
      <c r="AN320" s="310">
        <v>-1</v>
      </c>
      <c r="AO320" s="310"/>
      <c r="AP320" s="214">
        <v>0</v>
      </c>
      <c r="AQ320" s="215">
        <v>-1</v>
      </c>
      <c r="AR320" s="306">
        <v>0</v>
      </c>
      <c r="AS320" s="218">
        <v>0</v>
      </c>
      <c r="AT320" s="218">
        <v>0</v>
      </c>
      <c r="AU320" s="218">
        <v>0</v>
      </c>
      <c r="AV320" s="307">
        <v>0</v>
      </c>
      <c r="AW320" s="311">
        <v>0</v>
      </c>
      <c r="AX320" s="306">
        <v>0</v>
      </c>
      <c r="AY320" s="214">
        <v>0</v>
      </c>
      <c r="AZ320" s="214">
        <v>0</v>
      </c>
      <c r="BA320" s="214">
        <v>0</v>
      </c>
      <c r="BB320" s="307">
        <v>0</v>
      </c>
      <c r="BC320" s="208" t="s">
        <v>1306</v>
      </c>
      <c r="BD320" s="208"/>
      <c r="BE320" s="208"/>
      <c r="BF320" s="208"/>
      <c r="BG320" s="208"/>
    </row>
    <row r="321" spans="1:59" x14ac:dyDescent="0.25">
      <c r="A321" s="208" t="s">
        <v>894</v>
      </c>
      <c r="B321" s="208" t="s">
        <v>1365</v>
      </c>
      <c r="C321" s="208"/>
      <c r="D321" s="208" t="s">
        <v>62</v>
      </c>
      <c r="E321" s="208" t="s">
        <v>895</v>
      </c>
      <c r="F321" s="301"/>
      <c r="G321" s="309"/>
      <c r="H321" s="309" t="s">
        <v>1168</v>
      </c>
      <c r="I321" s="298" t="s">
        <v>1232</v>
      </c>
      <c r="J321" s="208"/>
      <c r="K321" s="308"/>
      <c r="L321" s="319">
        <v>513432</v>
      </c>
      <c r="M321" s="319">
        <v>173849</v>
      </c>
      <c r="N321" s="208"/>
      <c r="O321" s="208"/>
      <c r="P321" s="208"/>
      <c r="Q321" s="208"/>
      <c r="R321" s="208"/>
      <c r="S321" s="208"/>
      <c r="T321" s="208"/>
      <c r="U321" s="208"/>
      <c r="V321" s="208">
        <v>0</v>
      </c>
      <c r="W321" s="208"/>
      <c r="X321" s="208"/>
      <c r="Y321" s="208"/>
      <c r="Z321" s="208">
        <v>1</v>
      </c>
      <c r="AA321" s="208"/>
      <c r="AB321" s="208"/>
      <c r="AC321" s="208"/>
      <c r="AD321" s="208"/>
      <c r="AE321" s="208">
        <v>1</v>
      </c>
      <c r="AF321" s="208">
        <v>0</v>
      </c>
      <c r="AG321" s="208">
        <v>0</v>
      </c>
      <c r="AH321" s="208">
        <v>0</v>
      </c>
      <c r="AI321" s="208">
        <v>1</v>
      </c>
      <c r="AJ321" s="208">
        <v>0</v>
      </c>
      <c r="AK321" s="208">
        <v>0</v>
      </c>
      <c r="AL321" s="208">
        <v>0</v>
      </c>
      <c r="AM321" s="208">
        <v>0</v>
      </c>
      <c r="AN321" s="310">
        <v>1</v>
      </c>
      <c r="AO321" s="310"/>
      <c r="AP321" s="213">
        <v>0</v>
      </c>
      <c r="AQ321" s="302">
        <v>0</v>
      </c>
      <c r="AR321" s="217">
        <v>0.33333333333333331</v>
      </c>
      <c r="AS321" s="215">
        <v>0.33333333333333331</v>
      </c>
      <c r="AT321" s="215">
        <v>0.33333333333333331</v>
      </c>
      <c r="AU321" s="302">
        <v>0</v>
      </c>
      <c r="AV321" s="304">
        <v>0</v>
      </c>
      <c r="AW321" s="311" t="s">
        <v>4</v>
      </c>
      <c r="AX321" s="306">
        <v>0</v>
      </c>
      <c r="AY321" s="214">
        <v>0</v>
      </c>
      <c r="AZ321" s="214">
        <v>0</v>
      </c>
      <c r="BA321" s="214">
        <v>0</v>
      </c>
      <c r="BB321" s="307">
        <v>0</v>
      </c>
      <c r="BC321" s="208" t="s">
        <v>1299</v>
      </c>
      <c r="BD321" s="208"/>
      <c r="BE321" s="208"/>
      <c r="BF321" s="208"/>
      <c r="BG321" s="208"/>
    </row>
    <row r="322" spans="1:59" x14ac:dyDescent="0.25">
      <c r="A322" s="208" t="s">
        <v>896</v>
      </c>
      <c r="B322" s="208" t="s">
        <v>1361</v>
      </c>
      <c r="C322" s="208"/>
      <c r="D322" s="208" t="s">
        <v>897</v>
      </c>
      <c r="E322" s="208" t="s">
        <v>898</v>
      </c>
      <c r="F322" s="301"/>
      <c r="G322" s="309">
        <v>43208</v>
      </c>
      <c r="H322" s="301" t="s">
        <v>1167</v>
      </c>
      <c r="I322" s="298" t="s">
        <v>1232</v>
      </c>
      <c r="J322" s="208"/>
      <c r="K322" s="308"/>
      <c r="L322" s="319">
        <v>517929</v>
      </c>
      <c r="M322" s="319">
        <v>174954</v>
      </c>
      <c r="N322" s="208"/>
      <c r="O322" s="208"/>
      <c r="P322" s="208"/>
      <c r="Q322" s="208"/>
      <c r="R322" s="208"/>
      <c r="S322" s="208"/>
      <c r="T322" s="208"/>
      <c r="U322" s="208"/>
      <c r="V322" s="208">
        <v>0</v>
      </c>
      <c r="W322" s="208"/>
      <c r="X322" s="208">
        <v>1</v>
      </c>
      <c r="Y322" s="208">
        <v>1</v>
      </c>
      <c r="Z322" s="208"/>
      <c r="AA322" s="208"/>
      <c r="AB322" s="208"/>
      <c r="AC322" s="208"/>
      <c r="AD322" s="208"/>
      <c r="AE322" s="208">
        <v>2</v>
      </c>
      <c r="AF322" s="208">
        <v>0</v>
      </c>
      <c r="AG322" s="208">
        <v>1</v>
      </c>
      <c r="AH322" s="208">
        <v>1</v>
      </c>
      <c r="AI322" s="208">
        <v>0</v>
      </c>
      <c r="AJ322" s="208">
        <v>0</v>
      </c>
      <c r="AK322" s="208">
        <v>0</v>
      </c>
      <c r="AL322" s="208">
        <v>0</v>
      </c>
      <c r="AM322" s="208">
        <v>0</v>
      </c>
      <c r="AN322" s="310">
        <v>2</v>
      </c>
      <c r="AO322" s="310"/>
      <c r="AP322" s="214">
        <v>0</v>
      </c>
      <c r="AQ322" s="215">
        <v>2</v>
      </c>
      <c r="AR322" s="306">
        <v>0</v>
      </c>
      <c r="AS322" s="218">
        <v>0</v>
      </c>
      <c r="AT322" s="218">
        <v>0</v>
      </c>
      <c r="AU322" s="218">
        <v>0</v>
      </c>
      <c r="AV322" s="307">
        <v>0</v>
      </c>
      <c r="AW322" s="311">
        <v>0</v>
      </c>
      <c r="AX322" s="306">
        <v>0</v>
      </c>
      <c r="AY322" s="214">
        <v>0</v>
      </c>
      <c r="AZ322" s="214">
        <v>0</v>
      </c>
      <c r="BA322" s="214">
        <v>0</v>
      </c>
      <c r="BB322" s="307">
        <v>0</v>
      </c>
      <c r="BC322" s="208" t="s">
        <v>1316</v>
      </c>
      <c r="BD322" s="208"/>
      <c r="BE322" s="208"/>
      <c r="BF322" s="208" t="s">
        <v>1294</v>
      </c>
      <c r="BG322" s="208"/>
    </row>
    <row r="323" spans="1:59" x14ac:dyDescent="0.25">
      <c r="A323" s="208" t="s">
        <v>899</v>
      </c>
      <c r="B323" s="208" t="s">
        <v>1365</v>
      </c>
      <c r="C323" s="208"/>
      <c r="D323" s="208" t="s">
        <v>900</v>
      </c>
      <c r="E323" s="208" t="s">
        <v>901</v>
      </c>
      <c r="F323" s="301">
        <v>42076</v>
      </c>
      <c r="G323" s="301">
        <v>42954</v>
      </c>
      <c r="H323" s="301" t="s">
        <v>1166</v>
      </c>
      <c r="I323" s="298" t="s">
        <v>1232</v>
      </c>
      <c r="J323" s="208"/>
      <c r="K323" s="308"/>
      <c r="L323" s="319">
        <v>519097</v>
      </c>
      <c r="M323" s="319">
        <v>176858</v>
      </c>
      <c r="N323" s="208"/>
      <c r="O323" s="208"/>
      <c r="P323" s="208"/>
      <c r="Q323" s="208"/>
      <c r="R323" s="208"/>
      <c r="S323" s="208"/>
      <c r="T323" s="208"/>
      <c r="U323" s="208"/>
      <c r="V323" s="208">
        <v>0</v>
      </c>
      <c r="W323" s="208"/>
      <c r="X323" s="208">
        <v>2</v>
      </c>
      <c r="Y323" s="208"/>
      <c r="Z323" s="208"/>
      <c r="AA323" s="208"/>
      <c r="AB323" s="208"/>
      <c r="AC323" s="208"/>
      <c r="AD323" s="208"/>
      <c r="AE323" s="208">
        <v>2</v>
      </c>
      <c r="AF323" s="208">
        <v>0</v>
      </c>
      <c r="AG323" s="208">
        <v>2</v>
      </c>
      <c r="AH323" s="208">
        <v>0</v>
      </c>
      <c r="AI323" s="208">
        <v>0</v>
      </c>
      <c r="AJ323" s="208">
        <v>0</v>
      </c>
      <c r="AK323" s="208">
        <v>0</v>
      </c>
      <c r="AL323" s="208">
        <v>0</v>
      </c>
      <c r="AM323" s="208">
        <v>0</v>
      </c>
      <c r="AN323" s="310">
        <v>2</v>
      </c>
      <c r="AO323" s="310"/>
      <c r="AP323" s="212">
        <v>2</v>
      </c>
      <c r="AQ323" s="302">
        <v>0</v>
      </c>
      <c r="AR323" s="303">
        <v>0</v>
      </c>
      <c r="AS323" s="302">
        <v>0</v>
      </c>
      <c r="AT323" s="302">
        <v>0</v>
      </c>
      <c r="AU323" s="302">
        <v>0</v>
      </c>
      <c r="AV323" s="304">
        <v>0</v>
      </c>
      <c r="AW323" s="311">
        <v>0</v>
      </c>
      <c r="AX323" s="306">
        <v>0</v>
      </c>
      <c r="AY323" s="214">
        <v>0</v>
      </c>
      <c r="AZ323" s="214">
        <v>0</v>
      </c>
      <c r="BA323" s="214">
        <v>0</v>
      </c>
      <c r="BB323" s="307">
        <v>0</v>
      </c>
      <c r="BC323" s="208" t="s">
        <v>1313</v>
      </c>
      <c r="BD323" s="208"/>
      <c r="BE323" s="208" t="s">
        <v>1381</v>
      </c>
      <c r="BF323" s="208"/>
      <c r="BG323" s="208"/>
    </row>
    <row r="324" spans="1:59" x14ac:dyDescent="0.25">
      <c r="A324" s="208" t="s">
        <v>902</v>
      </c>
      <c r="B324" s="208" t="s">
        <v>1361</v>
      </c>
      <c r="C324" s="208" t="s">
        <v>1366</v>
      </c>
      <c r="D324" s="208" t="s">
        <v>903</v>
      </c>
      <c r="E324" s="208" t="s">
        <v>904</v>
      </c>
      <c r="F324" s="301"/>
      <c r="G324" s="309"/>
      <c r="H324" s="309" t="s">
        <v>1168</v>
      </c>
      <c r="I324" s="298" t="s">
        <v>1232</v>
      </c>
      <c r="J324" s="208">
        <v>9</v>
      </c>
      <c r="K324" s="308"/>
      <c r="L324" s="319">
        <v>515974</v>
      </c>
      <c r="M324" s="319">
        <v>173142</v>
      </c>
      <c r="N324" s="208"/>
      <c r="O324" s="208"/>
      <c r="P324" s="208"/>
      <c r="Q324" s="208"/>
      <c r="R324" s="208"/>
      <c r="S324" s="208"/>
      <c r="T324" s="208"/>
      <c r="U324" s="208"/>
      <c r="V324" s="208">
        <v>0</v>
      </c>
      <c r="W324" s="208"/>
      <c r="X324" s="208"/>
      <c r="Y324" s="208"/>
      <c r="Z324" s="208"/>
      <c r="AA324" s="208"/>
      <c r="AB324" s="208"/>
      <c r="AC324" s="208"/>
      <c r="AD324" s="208"/>
      <c r="AE324" s="208">
        <v>0</v>
      </c>
      <c r="AF324" s="208">
        <v>0</v>
      </c>
      <c r="AG324" s="208">
        <v>0</v>
      </c>
      <c r="AH324" s="208">
        <v>0</v>
      </c>
      <c r="AI324" s="208">
        <v>0</v>
      </c>
      <c r="AJ324" s="208">
        <v>0</v>
      </c>
      <c r="AK324" s="208">
        <v>0</v>
      </c>
      <c r="AL324" s="208">
        <v>0</v>
      </c>
      <c r="AM324" s="208">
        <v>0</v>
      </c>
      <c r="AN324" s="310">
        <v>9</v>
      </c>
      <c r="AO324" s="310"/>
      <c r="AP324" s="213">
        <v>0</v>
      </c>
      <c r="AQ324" s="215">
        <v>4.5</v>
      </c>
      <c r="AR324" s="217">
        <v>4.5</v>
      </c>
      <c r="AS324" s="302">
        <v>0</v>
      </c>
      <c r="AT324" s="302">
        <v>0</v>
      </c>
      <c r="AU324" s="302">
        <v>0</v>
      </c>
      <c r="AV324" s="304">
        <v>0</v>
      </c>
      <c r="AW324" s="311" t="s">
        <v>4</v>
      </c>
      <c r="AX324" s="306">
        <v>0</v>
      </c>
      <c r="AY324" s="214">
        <v>0</v>
      </c>
      <c r="AZ324" s="214">
        <v>0</v>
      </c>
      <c r="BA324" s="214">
        <v>0</v>
      </c>
      <c r="BB324" s="307">
        <v>0</v>
      </c>
      <c r="BC324" s="208" t="s">
        <v>1319</v>
      </c>
      <c r="BD324" s="208"/>
      <c r="BE324" s="208"/>
      <c r="BF324" s="208" t="s">
        <v>1298</v>
      </c>
      <c r="BG324" s="208"/>
    </row>
    <row r="325" spans="1:59" x14ac:dyDescent="0.25">
      <c r="A325" s="208" t="s">
        <v>905</v>
      </c>
      <c r="B325" s="208" t="s">
        <v>1363</v>
      </c>
      <c r="C325" s="208"/>
      <c r="D325" s="208" t="s">
        <v>906</v>
      </c>
      <c r="E325" s="208" t="s">
        <v>907</v>
      </c>
      <c r="F325" s="301">
        <v>43160</v>
      </c>
      <c r="G325" s="309"/>
      <c r="H325" s="301" t="s">
        <v>1167</v>
      </c>
      <c r="I325" s="298" t="s">
        <v>1232</v>
      </c>
      <c r="J325" s="208"/>
      <c r="K325" s="308"/>
      <c r="L325" s="319">
        <v>520696</v>
      </c>
      <c r="M325" s="319">
        <v>175985</v>
      </c>
      <c r="N325" s="208"/>
      <c r="O325" s="208"/>
      <c r="P325" s="208"/>
      <c r="Q325" s="208"/>
      <c r="R325" s="208"/>
      <c r="S325" s="208"/>
      <c r="T325" s="208"/>
      <c r="U325" s="208"/>
      <c r="V325" s="208">
        <v>0</v>
      </c>
      <c r="W325" s="208"/>
      <c r="X325" s="208"/>
      <c r="Y325" s="208">
        <v>2</v>
      </c>
      <c r="Z325" s="208"/>
      <c r="AA325" s="208"/>
      <c r="AB325" s="208"/>
      <c r="AC325" s="208"/>
      <c r="AD325" s="208"/>
      <c r="AE325" s="208">
        <v>2</v>
      </c>
      <c r="AF325" s="208">
        <v>0</v>
      </c>
      <c r="AG325" s="208">
        <v>0</v>
      </c>
      <c r="AH325" s="208">
        <v>2</v>
      </c>
      <c r="AI325" s="208">
        <v>0</v>
      </c>
      <c r="AJ325" s="208">
        <v>0</v>
      </c>
      <c r="AK325" s="208">
        <v>0</v>
      </c>
      <c r="AL325" s="208">
        <v>0</v>
      </c>
      <c r="AM325" s="208">
        <v>0</v>
      </c>
      <c r="AN325" s="310">
        <v>2</v>
      </c>
      <c r="AO325" s="310"/>
      <c r="AP325" s="214">
        <v>0</v>
      </c>
      <c r="AQ325" s="218">
        <v>0</v>
      </c>
      <c r="AR325" s="217">
        <v>0.66666666666666663</v>
      </c>
      <c r="AS325" s="215">
        <v>0.66666666666666663</v>
      </c>
      <c r="AT325" s="215">
        <v>0.66666666666666663</v>
      </c>
      <c r="AU325" s="218">
        <v>0</v>
      </c>
      <c r="AV325" s="307">
        <v>0</v>
      </c>
      <c r="AW325" s="311" t="s">
        <v>4</v>
      </c>
      <c r="AX325" s="306">
        <v>0</v>
      </c>
      <c r="AY325" s="214">
        <v>0</v>
      </c>
      <c r="AZ325" s="214">
        <v>0</v>
      </c>
      <c r="BA325" s="214">
        <v>0</v>
      </c>
      <c r="BB325" s="307">
        <v>0</v>
      </c>
      <c r="BC325" s="208" t="s">
        <v>1351</v>
      </c>
      <c r="BD325" s="208"/>
      <c r="BE325" s="208" t="s">
        <v>1383</v>
      </c>
      <c r="BF325" s="208"/>
      <c r="BG325" s="208"/>
    </row>
    <row r="326" spans="1:59" x14ac:dyDescent="0.25">
      <c r="A326" s="208" t="s">
        <v>908</v>
      </c>
      <c r="B326" s="208" t="s">
        <v>1365</v>
      </c>
      <c r="C326" s="208"/>
      <c r="D326" s="208" t="s">
        <v>909</v>
      </c>
      <c r="E326" s="208" t="s">
        <v>910</v>
      </c>
      <c r="F326" s="301">
        <v>43040</v>
      </c>
      <c r="G326" s="309"/>
      <c r="H326" s="301" t="s">
        <v>1167</v>
      </c>
      <c r="I326" s="298" t="s">
        <v>1232</v>
      </c>
      <c r="J326" s="208"/>
      <c r="K326" s="308"/>
      <c r="L326" s="319">
        <v>519759</v>
      </c>
      <c r="M326" s="319">
        <v>175240</v>
      </c>
      <c r="N326" s="208"/>
      <c r="O326" s="208"/>
      <c r="P326" s="208"/>
      <c r="Q326" s="208"/>
      <c r="R326" s="208">
        <v>1</v>
      </c>
      <c r="S326" s="208"/>
      <c r="T326" s="208"/>
      <c r="U326" s="208"/>
      <c r="V326" s="208">
        <v>1</v>
      </c>
      <c r="W326" s="208"/>
      <c r="X326" s="208"/>
      <c r="Y326" s="208"/>
      <c r="Z326" s="208"/>
      <c r="AA326" s="208">
        <v>1</v>
      </c>
      <c r="AB326" s="208"/>
      <c r="AC326" s="208"/>
      <c r="AD326" s="208"/>
      <c r="AE326" s="208">
        <v>1</v>
      </c>
      <c r="AF326" s="208">
        <v>0</v>
      </c>
      <c r="AG326" s="208">
        <v>0</v>
      </c>
      <c r="AH326" s="208">
        <v>0</v>
      </c>
      <c r="AI326" s="208">
        <v>0</v>
      </c>
      <c r="AJ326" s="208">
        <v>0</v>
      </c>
      <c r="AK326" s="208">
        <v>0</v>
      </c>
      <c r="AL326" s="208">
        <v>0</v>
      </c>
      <c r="AM326" s="208">
        <v>0</v>
      </c>
      <c r="AN326" s="310">
        <v>0</v>
      </c>
      <c r="AO326" s="310"/>
      <c r="AP326" s="214">
        <v>0</v>
      </c>
      <c r="AQ326" s="215">
        <v>0</v>
      </c>
      <c r="AR326" s="306">
        <v>0</v>
      </c>
      <c r="AS326" s="218">
        <v>0</v>
      </c>
      <c r="AT326" s="218">
        <v>0</v>
      </c>
      <c r="AU326" s="218">
        <v>0</v>
      </c>
      <c r="AV326" s="307">
        <v>0</v>
      </c>
      <c r="AW326" s="311">
        <v>0</v>
      </c>
      <c r="AX326" s="306">
        <v>0</v>
      </c>
      <c r="AY326" s="214">
        <v>0</v>
      </c>
      <c r="AZ326" s="214">
        <v>0</v>
      </c>
      <c r="BA326" s="214">
        <v>0</v>
      </c>
      <c r="BB326" s="307">
        <v>0</v>
      </c>
      <c r="BC326" s="208" t="s">
        <v>1293</v>
      </c>
      <c r="BD326" s="208"/>
      <c r="BE326" s="208"/>
      <c r="BF326" s="208"/>
      <c r="BG326" s="208"/>
    </row>
    <row r="327" spans="1:59" x14ac:dyDescent="0.25">
      <c r="A327" s="208" t="s">
        <v>911</v>
      </c>
      <c r="B327" s="208" t="s">
        <v>1361</v>
      </c>
      <c r="C327" s="208" t="s">
        <v>1366</v>
      </c>
      <c r="D327" s="208" t="s">
        <v>871</v>
      </c>
      <c r="E327" s="208" t="s">
        <v>912</v>
      </c>
      <c r="F327" s="301"/>
      <c r="G327" s="309"/>
      <c r="H327" s="309" t="s">
        <v>1168</v>
      </c>
      <c r="I327" s="298" t="s">
        <v>1232</v>
      </c>
      <c r="J327" s="208">
        <v>1</v>
      </c>
      <c r="K327" s="308"/>
      <c r="L327" s="319">
        <v>513415</v>
      </c>
      <c r="M327" s="319">
        <v>169760</v>
      </c>
      <c r="N327" s="208"/>
      <c r="O327" s="208"/>
      <c r="P327" s="208"/>
      <c r="Q327" s="208"/>
      <c r="R327" s="208"/>
      <c r="S327" s="208"/>
      <c r="T327" s="208"/>
      <c r="U327" s="208"/>
      <c r="V327" s="208">
        <v>0</v>
      </c>
      <c r="W327" s="208"/>
      <c r="X327" s="208"/>
      <c r="Y327" s="208"/>
      <c r="Z327" s="208"/>
      <c r="AA327" s="208"/>
      <c r="AB327" s="208"/>
      <c r="AC327" s="208"/>
      <c r="AD327" s="208"/>
      <c r="AE327" s="208">
        <v>0</v>
      </c>
      <c r="AF327" s="208">
        <v>0</v>
      </c>
      <c r="AG327" s="208">
        <v>0</v>
      </c>
      <c r="AH327" s="208">
        <v>0</v>
      </c>
      <c r="AI327" s="208">
        <v>0</v>
      </c>
      <c r="AJ327" s="208">
        <v>0</v>
      </c>
      <c r="AK327" s="208">
        <v>0</v>
      </c>
      <c r="AL327" s="208">
        <v>0</v>
      </c>
      <c r="AM327" s="208">
        <v>0</v>
      </c>
      <c r="AN327" s="310">
        <v>1</v>
      </c>
      <c r="AO327" s="310"/>
      <c r="AP327" s="213">
        <v>0</v>
      </c>
      <c r="AQ327" s="302">
        <v>0</v>
      </c>
      <c r="AR327" s="217">
        <v>0.33333333333333331</v>
      </c>
      <c r="AS327" s="215">
        <v>0.33333333333333331</v>
      </c>
      <c r="AT327" s="215">
        <v>0.33333333333333331</v>
      </c>
      <c r="AU327" s="302">
        <v>0</v>
      </c>
      <c r="AV327" s="304">
        <v>0</v>
      </c>
      <c r="AW327" s="311" t="s">
        <v>4</v>
      </c>
      <c r="AX327" s="306">
        <v>0</v>
      </c>
      <c r="AY327" s="214">
        <v>0</v>
      </c>
      <c r="AZ327" s="214">
        <v>0</v>
      </c>
      <c r="BA327" s="214">
        <v>0</v>
      </c>
      <c r="BB327" s="307">
        <v>0</v>
      </c>
      <c r="BC327" s="208" t="s">
        <v>1310</v>
      </c>
      <c r="BD327" s="208"/>
      <c r="BE327" s="208" t="s">
        <v>1515</v>
      </c>
      <c r="BF327" s="208"/>
      <c r="BG327" s="208"/>
    </row>
    <row r="328" spans="1:59" x14ac:dyDescent="0.25">
      <c r="A328" s="208" t="s">
        <v>913</v>
      </c>
      <c r="B328" s="208" t="s">
        <v>1361</v>
      </c>
      <c r="C328" s="208"/>
      <c r="D328" s="208" t="s">
        <v>914</v>
      </c>
      <c r="E328" s="208" t="s">
        <v>915</v>
      </c>
      <c r="F328" s="301">
        <v>42881</v>
      </c>
      <c r="G328" s="309">
        <v>42881</v>
      </c>
      <c r="H328" s="301" t="s">
        <v>1166</v>
      </c>
      <c r="I328" s="298" t="s">
        <v>1232</v>
      </c>
      <c r="J328" s="208"/>
      <c r="K328" s="308"/>
      <c r="L328" s="319">
        <v>519066</v>
      </c>
      <c r="M328" s="319">
        <v>175770</v>
      </c>
      <c r="N328" s="208"/>
      <c r="O328" s="208"/>
      <c r="P328" s="208"/>
      <c r="Q328" s="208"/>
      <c r="R328" s="208"/>
      <c r="S328" s="208"/>
      <c r="T328" s="208"/>
      <c r="U328" s="208"/>
      <c r="V328" s="208">
        <v>0</v>
      </c>
      <c r="W328" s="208"/>
      <c r="X328" s="208">
        <v>2</v>
      </c>
      <c r="Y328" s="208"/>
      <c r="Z328" s="208"/>
      <c r="AA328" s="208"/>
      <c r="AB328" s="208"/>
      <c r="AC328" s="208"/>
      <c r="AD328" s="208"/>
      <c r="AE328" s="208">
        <v>2</v>
      </c>
      <c r="AF328" s="208">
        <v>0</v>
      </c>
      <c r="AG328" s="208">
        <v>2</v>
      </c>
      <c r="AH328" s="208">
        <v>0</v>
      </c>
      <c r="AI328" s="208">
        <v>0</v>
      </c>
      <c r="AJ328" s="208">
        <v>0</v>
      </c>
      <c r="AK328" s="208">
        <v>0</v>
      </c>
      <c r="AL328" s="208">
        <v>0</v>
      </c>
      <c r="AM328" s="208">
        <v>0</v>
      </c>
      <c r="AN328" s="310">
        <v>2</v>
      </c>
      <c r="AO328" s="310"/>
      <c r="AP328" s="212">
        <v>2</v>
      </c>
      <c r="AQ328" s="302">
        <v>0</v>
      </c>
      <c r="AR328" s="303">
        <v>0</v>
      </c>
      <c r="AS328" s="302">
        <v>0</v>
      </c>
      <c r="AT328" s="302">
        <v>0</v>
      </c>
      <c r="AU328" s="302">
        <v>0</v>
      </c>
      <c r="AV328" s="304">
        <v>0</v>
      </c>
      <c r="AW328" s="311">
        <v>0</v>
      </c>
      <c r="AX328" s="306">
        <v>0</v>
      </c>
      <c r="AY328" s="214">
        <v>0</v>
      </c>
      <c r="AZ328" s="214">
        <v>0</v>
      </c>
      <c r="BA328" s="214">
        <v>0</v>
      </c>
      <c r="BB328" s="307">
        <v>0</v>
      </c>
      <c r="BC328" s="208" t="s">
        <v>1313</v>
      </c>
      <c r="BD328" s="208"/>
      <c r="BE328" s="208"/>
      <c r="BF328" s="208"/>
      <c r="BG328" s="208"/>
    </row>
    <row r="329" spans="1:59" x14ac:dyDescent="0.25">
      <c r="A329" s="208" t="s">
        <v>916</v>
      </c>
      <c r="B329" s="208" t="s">
        <v>1361</v>
      </c>
      <c r="C329" s="208" t="s">
        <v>1366</v>
      </c>
      <c r="D329" s="208" t="s">
        <v>271</v>
      </c>
      <c r="E329" s="208" t="s">
        <v>917</v>
      </c>
      <c r="F329" s="301"/>
      <c r="G329" s="309"/>
      <c r="H329" s="309" t="s">
        <v>1168</v>
      </c>
      <c r="I329" s="298" t="s">
        <v>1232</v>
      </c>
      <c r="J329" s="208">
        <v>2</v>
      </c>
      <c r="K329" s="308"/>
      <c r="L329" s="319">
        <v>513973</v>
      </c>
      <c r="M329" s="319">
        <v>169575</v>
      </c>
      <c r="N329" s="208"/>
      <c r="O329" s="208"/>
      <c r="P329" s="208"/>
      <c r="Q329" s="208"/>
      <c r="R329" s="208"/>
      <c r="S329" s="208"/>
      <c r="T329" s="208"/>
      <c r="U329" s="208"/>
      <c r="V329" s="208">
        <v>0</v>
      </c>
      <c r="W329" s="208"/>
      <c r="X329" s="208"/>
      <c r="Y329" s="208"/>
      <c r="Z329" s="208"/>
      <c r="AA329" s="208"/>
      <c r="AB329" s="208"/>
      <c r="AC329" s="208"/>
      <c r="AD329" s="208"/>
      <c r="AE329" s="208">
        <v>0</v>
      </c>
      <c r="AF329" s="208">
        <v>0</v>
      </c>
      <c r="AG329" s="208">
        <v>0</v>
      </c>
      <c r="AH329" s="208">
        <v>0</v>
      </c>
      <c r="AI329" s="208">
        <v>0</v>
      </c>
      <c r="AJ329" s="208">
        <v>0</v>
      </c>
      <c r="AK329" s="208">
        <v>0</v>
      </c>
      <c r="AL329" s="208">
        <v>0</v>
      </c>
      <c r="AM329" s="208">
        <v>0</v>
      </c>
      <c r="AN329" s="310">
        <v>2</v>
      </c>
      <c r="AO329" s="310"/>
      <c r="AP329" s="213">
        <v>0</v>
      </c>
      <c r="AQ329" s="302">
        <v>0</v>
      </c>
      <c r="AR329" s="217">
        <v>0.66666666666666663</v>
      </c>
      <c r="AS329" s="215">
        <v>0.66666666666666663</v>
      </c>
      <c r="AT329" s="215">
        <v>0.66666666666666663</v>
      </c>
      <c r="AU329" s="302">
        <v>0</v>
      </c>
      <c r="AV329" s="304">
        <v>0</v>
      </c>
      <c r="AW329" s="311" t="s">
        <v>4</v>
      </c>
      <c r="AX329" s="306">
        <v>0</v>
      </c>
      <c r="AY329" s="214">
        <v>0</v>
      </c>
      <c r="AZ329" s="214">
        <v>0</v>
      </c>
      <c r="BA329" s="214">
        <v>0</v>
      </c>
      <c r="BB329" s="307">
        <v>0</v>
      </c>
      <c r="BC329" s="208" t="s">
        <v>1310</v>
      </c>
      <c r="BD329" s="208"/>
      <c r="BE329" s="208" t="s">
        <v>1387</v>
      </c>
      <c r="BF329" s="208"/>
      <c r="BG329" s="208"/>
    </row>
    <row r="330" spans="1:59" x14ac:dyDescent="0.25">
      <c r="A330" s="208" t="s">
        <v>918</v>
      </c>
      <c r="B330" s="208" t="s">
        <v>1361</v>
      </c>
      <c r="C330" s="208" t="s">
        <v>1366</v>
      </c>
      <c r="D330" s="208" t="s">
        <v>919</v>
      </c>
      <c r="E330" s="208" t="s">
        <v>920</v>
      </c>
      <c r="F330" s="208"/>
      <c r="G330" s="309"/>
      <c r="H330" s="309" t="s">
        <v>1168</v>
      </c>
      <c r="I330" s="298" t="s">
        <v>1232</v>
      </c>
      <c r="J330" s="208">
        <v>1</v>
      </c>
      <c r="K330" s="308"/>
      <c r="L330" s="319">
        <v>516177</v>
      </c>
      <c r="M330" s="319">
        <v>173221</v>
      </c>
      <c r="N330" s="208"/>
      <c r="O330" s="208"/>
      <c r="P330" s="208"/>
      <c r="Q330" s="208"/>
      <c r="R330" s="208"/>
      <c r="S330" s="208"/>
      <c r="T330" s="208"/>
      <c r="U330" s="208"/>
      <c r="V330" s="208">
        <v>0</v>
      </c>
      <c r="W330" s="208"/>
      <c r="X330" s="208"/>
      <c r="Y330" s="208"/>
      <c r="Z330" s="208"/>
      <c r="AA330" s="208"/>
      <c r="AB330" s="208"/>
      <c r="AC330" s="208"/>
      <c r="AD330" s="208"/>
      <c r="AE330" s="208">
        <v>0</v>
      </c>
      <c r="AF330" s="208">
        <v>0</v>
      </c>
      <c r="AG330" s="208">
        <v>0</v>
      </c>
      <c r="AH330" s="208">
        <v>0</v>
      </c>
      <c r="AI330" s="208">
        <v>0</v>
      </c>
      <c r="AJ330" s="208">
        <v>0</v>
      </c>
      <c r="AK330" s="208">
        <v>0</v>
      </c>
      <c r="AL330" s="208">
        <v>0</v>
      </c>
      <c r="AM330" s="208">
        <v>0</v>
      </c>
      <c r="AN330" s="310">
        <v>1</v>
      </c>
      <c r="AO330" s="310"/>
      <c r="AP330" s="213">
        <v>0</v>
      </c>
      <c r="AQ330" s="302">
        <v>0</v>
      </c>
      <c r="AR330" s="217">
        <v>0.33333333333333331</v>
      </c>
      <c r="AS330" s="215">
        <v>0.33333333333333331</v>
      </c>
      <c r="AT330" s="215">
        <v>0.33333333333333331</v>
      </c>
      <c r="AU330" s="302">
        <v>0</v>
      </c>
      <c r="AV330" s="304">
        <v>0</v>
      </c>
      <c r="AW330" s="311" t="s">
        <v>4</v>
      </c>
      <c r="AX330" s="306">
        <v>0</v>
      </c>
      <c r="AY330" s="214">
        <v>0</v>
      </c>
      <c r="AZ330" s="214">
        <v>0</v>
      </c>
      <c r="BA330" s="214">
        <v>0</v>
      </c>
      <c r="BB330" s="307">
        <v>0</v>
      </c>
      <c r="BC330" s="208" t="s">
        <v>1319</v>
      </c>
      <c r="BD330" s="208"/>
      <c r="BE330" s="208"/>
      <c r="BF330" s="208" t="s">
        <v>1298</v>
      </c>
      <c r="BG330" s="208"/>
    </row>
    <row r="331" spans="1:59" x14ac:dyDescent="0.25">
      <c r="A331" s="208" t="s">
        <v>921</v>
      </c>
      <c r="B331" s="208" t="s">
        <v>1361</v>
      </c>
      <c r="C331" s="208" t="s">
        <v>1366</v>
      </c>
      <c r="D331" s="208" t="s">
        <v>922</v>
      </c>
      <c r="E331" s="208" t="s">
        <v>923</v>
      </c>
      <c r="F331" s="301">
        <v>42401</v>
      </c>
      <c r="G331" s="309"/>
      <c r="H331" s="301" t="s">
        <v>1167</v>
      </c>
      <c r="I331" s="298" t="s">
        <v>1232</v>
      </c>
      <c r="J331" s="208">
        <v>1</v>
      </c>
      <c r="K331" s="308"/>
      <c r="L331" s="319">
        <v>522197</v>
      </c>
      <c r="M331" s="319">
        <v>176636</v>
      </c>
      <c r="N331" s="208"/>
      <c r="O331" s="208"/>
      <c r="P331" s="208"/>
      <c r="Q331" s="208"/>
      <c r="R331" s="208"/>
      <c r="S331" s="208"/>
      <c r="T331" s="208"/>
      <c r="U331" s="208"/>
      <c r="V331" s="208">
        <v>0</v>
      </c>
      <c r="W331" s="208"/>
      <c r="X331" s="208">
        <v>1</v>
      </c>
      <c r="Y331" s="208"/>
      <c r="Z331" s="208"/>
      <c r="AA331" s="208"/>
      <c r="AB331" s="208"/>
      <c r="AC331" s="208"/>
      <c r="AD331" s="208"/>
      <c r="AE331" s="208">
        <v>1</v>
      </c>
      <c r="AF331" s="208">
        <v>0</v>
      </c>
      <c r="AG331" s="208">
        <v>1</v>
      </c>
      <c r="AH331" s="208">
        <v>0</v>
      </c>
      <c r="AI331" s="208">
        <v>0</v>
      </c>
      <c r="AJ331" s="208">
        <v>0</v>
      </c>
      <c r="AK331" s="208">
        <v>0</v>
      </c>
      <c r="AL331" s="208">
        <v>0</v>
      </c>
      <c r="AM331" s="208">
        <v>0</v>
      </c>
      <c r="AN331" s="310">
        <v>1</v>
      </c>
      <c r="AO331" s="310"/>
      <c r="AP331" s="214">
        <v>0</v>
      </c>
      <c r="AQ331" s="218">
        <v>0</v>
      </c>
      <c r="AR331" s="217">
        <v>0.33333333333333331</v>
      </c>
      <c r="AS331" s="215">
        <v>0.33333333333333331</v>
      </c>
      <c r="AT331" s="215">
        <v>0.33333333333333331</v>
      </c>
      <c r="AU331" s="218">
        <v>0</v>
      </c>
      <c r="AV331" s="307">
        <v>0</v>
      </c>
      <c r="AW331" s="311" t="s">
        <v>4</v>
      </c>
      <c r="AX331" s="306">
        <v>0</v>
      </c>
      <c r="AY331" s="214">
        <v>0</v>
      </c>
      <c r="AZ331" s="214">
        <v>0</v>
      </c>
      <c r="BA331" s="214">
        <v>0</v>
      </c>
      <c r="BB331" s="307">
        <v>0</v>
      </c>
      <c r="BC331" s="208" t="s">
        <v>1306</v>
      </c>
      <c r="BD331" s="208"/>
      <c r="BE331" s="208"/>
      <c r="BF331" s="208"/>
      <c r="BG331" s="208"/>
    </row>
    <row r="332" spans="1:59" x14ac:dyDescent="0.25">
      <c r="A332" s="208" t="s">
        <v>924</v>
      </c>
      <c r="B332" s="208" t="s">
        <v>1361</v>
      </c>
      <c r="C332" s="208"/>
      <c r="D332" s="208" t="s">
        <v>925</v>
      </c>
      <c r="E332" s="208" t="s">
        <v>926</v>
      </c>
      <c r="F332" s="301">
        <v>43191</v>
      </c>
      <c r="G332" s="309"/>
      <c r="H332" s="309" t="s">
        <v>1168</v>
      </c>
      <c r="I332" s="298" t="s">
        <v>1232</v>
      </c>
      <c r="J332" s="208"/>
      <c r="K332" s="308"/>
      <c r="L332" s="319">
        <v>520956</v>
      </c>
      <c r="M332" s="319">
        <v>175694</v>
      </c>
      <c r="N332" s="208"/>
      <c r="O332" s="208">
        <v>1</v>
      </c>
      <c r="P332" s="208"/>
      <c r="Q332" s="208"/>
      <c r="R332" s="208"/>
      <c r="S332" s="208"/>
      <c r="T332" s="208"/>
      <c r="U332" s="208"/>
      <c r="V332" s="208">
        <v>1</v>
      </c>
      <c r="W332" s="208"/>
      <c r="X332" s="208"/>
      <c r="Y332" s="208"/>
      <c r="Z332" s="208"/>
      <c r="AA332" s="208"/>
      <c r="AB332" s="208">
        <v>1</v>
      </c>
      <c r="AC332" s="208"/>
      <c r="AD332" s="208"/>
      <c r="AE332" s="208">
        <v>1</v>
      </c>
      <c r="AF332" s="208">
        <v>0</v>
      </c>
      <c r="AG332" s="208">
        <v>-1</v>
      </c>
      <c r="AH332" s="208">
        <v>0</v>
      </c>
      <c r="AI332" s="208">
        <v>0</v>
      </c>
      <c r="AJ332" s="208">
        <v>0</v>
      </c>
      <c r="AK332" s="208">
        <v>1</v>
      </c>
      <c r="AL332" s="208">
        <v>0</v>
      </c>
      <c r="AM332" s="208">
        <v>0</v>
      </c>
      <c r="AN332" s="310">
        <v>0</v>
      </c>
      <c r="AO332" s="310"/>
      <c r="AP332" s="213">
        <v>0</v>
      </c>
      <c r="AQ332" s="302">
        <v>0</v>
      </c>
      <c r="AR332" s="303">
        <v>0</v>
      </c>
      <c r="AS332" s="302">
        <v>0</v>
      </c>
      <c r="AT332" s="302">
        <v>0</v>
      </c>
      <c r="AU332" s="302">
        <v>0</v>
      </c>
      <c r="AV332" s="304">
        <v>0</v>
      </c>
      <c r="AW332" s="311">
        <v>0</v>
      </c>
      <c r="AX332" s="306">
        <v>0</v>
      </c>
      <c r="AY332" s="214">
        <v>0</v>
      </c>
      <c r="AZ332" s="214">
        <v>0</v>
      </c>
      <c r="BA332" s="214">
        <v>0</v>
      </c>
      <c r="BB332" s="307">
        <v>0</v>
      </c>
      <c r="BC332" s="208" t="s">
        <v>1293</v>
      </c>
      <c r="BD332" s="208"/>
      <c r="BE332" s="208"/>
      <c r="BF332" s="208"/>
      <c r="BG332" s="208"/>
    </row>
    <row r="333" spans="1:59" x14ac:dyDescent="0.25">
      <c r="A333" s="208" t="s">
        <v>927</v>
      </c>
      <c r="B333" s="208" t="s">
        <v>1365</v>
      </c>
      <c r="C333" s="208"/>
      <c r="D333" s="208" t="s">
        <v>928</v>
      </c>
      <c r="E333" s="208" t="s">
        <v>929</v>
      </c>
      <c r="F333" s="301"/>
      <c r="G333" s="309"/>
      <c r="H333" s="309" t="s">
        <v>1168</v>
      </c>
      <c r="I333" s="298" t="s">
        <v>1232</v>
      </c>
      <c r="J333" s="208"/>
      <c r="K333" s="308"/>
      <c r="L333" s="319">
        <v>514687</v>
      </c>
      <c r="M333" s="319">
        <v>171290</v>
      </c>
      <c r="N333" s="208"/>
      <c r="O333" s="208"/>
      <c r="P333" s="208"/>
      <c r="Q333" s="208"/>
      <c r="R333" s="208"/>
      <c r="S333" s="208"/>
      <c r="T333" s="208"/>
      <c r="U333" s="208"/>
      <c r="V333" s="208">
        <v>0</v>
      </c>
      <c r="W333" s="208"/>
      <c r="X333" s="208"/>
      <c r="Y333" s="208">
        <v>4</v>
      </c>
      <c r="Z333" s="208"/>
      <c r="AA333" s="208"/>
      <c r="AB333" s="208"/>
      <c r="AC333" s="208"/>
      <c r="AD333" s="208"/>
      <c r="AE333" s="208">
        <v>4</v>
      </c>
      <c r="AF333" s="208">
        <v>0</v>
      </c>
      <c r="AG333" s="208">
        <v>0</v>
      </c>
      <c r="AH333" s="208">
        <v>4</v>
      </c>
      <c r="AI333" s="208">
        <v>0</v>
      </c>
      <c r="AJ333" s="208">
        <v>0</v>
      </c>
      <c r="AK333" s="208">
        <v>0</v>
      </c>
      <c r="AL333" s="208">
        <v>0</v>
      </c>
      <c r="AM333" s="208">
        <v>0</v>
      </c>
      <c r="AN333" s="310">
        <v>4</v>
      </c>
      <c r="AO333" s="310"/>
      <c r="AP333" s="213">
        <v>0</v>
      </c>
      <c r="AQ333" s="302">
        <v>0</v>
      </c>
      <c r="AR333" s="217">
        <v>1.3333333333333333</v>
      </c>
      <c r="AS333" s="215">
        <v>1.3333333333333333</v>
      </c>
      <c r="AT333" s="215">
        <v>1.3333333333333333</v>
      </c>
      <c r="AU333" s="302">
        <v>0</v>
      </c>
      <c r="AV333" s="304">
        <v>0</v>
      </c>
      <c r="AW333" s="311" t="s">
        <v>4</v>
      </c>
      <c r="AX333" s="306">
        <v>0</v>
      </c>
      <c r="AY333" s="214">
        <v>0</v>
      </c>
      <c r="AZ333" s="214">
        <v>0</v>
      </c>
      <c r="BA333" s="214">
        <v>0</v>
      </c>
      <c r="BB333" s="307">
        <v>0</v>
      </c>
      <c r="BC333" s="208" t="s">
        <v>1349</v>
      </c>
      <c r="BD333" s="208"/>
      <c r="BE333" s="208"/>
      <c r="BF333" s="208"/>
      <c r="BG333" s="208"/>
    </row>
    <row r="334" spans="1:59" x14ac:dyDescent="0.25">
      <c r="A334" s="208" t="s">
        <v>930</v>
      </c>
      <c r="B334" s="208" t="s">
        <v>1365</v>
      </c>
      <c r="C334" s="208"/>
      <c r="D334" s="208" t="s">
        <v>931</v>
      </c>
      <c r="E334" s="208" t="s">
        <v>932</v>
      </c>
      <c r="F334" s="301"/>
      <c r="G334" s="309"/>
      <c r="H334" s="309" t="s">
        <v>1168</v>
      </c>
      <c r="I334" s="298" t="s">
        <v>1232</v>
      </c>
      <c r="J334" s="208"/>
      <c r="K334" s="308"/>
      <c r="L334" s="319">
        <v>517123</v>
      </c>
      <c r="M334" s="319">
        <v>170663</v>
      </c>
      <c r="N334" s="208"/>
      <c r="O334" s="208"/>
      <c r="P334" s="208"/>
      <c r="Q334" s="208"/>
      <c r="R334" s="208">
        <v>1</v>
      </c>
      <c r="S334" s="208"/>
      <c r="T334" s="208"/>
      <c r="U334" s="208"/>
      <c r="V334" s="208">
        <v>1</v>
      </c>
      <c r="W334" s="208"/>
      <c r="X334" s="208"/>
      <c r="Y334" s="208"/>
      <c r="Z334" s="208"/>
      <c r="AA334" s="208"/>
      <c r="AB334" s="208">
        <v>1</v>
      </c>
      <c r="AC334" s="208">
        <v>1</v>
      </c>
      <c r="AD334" s="208"/>
      <c r="AE334" s="208">
        <v>2</v>
      </c>
      <c r="AF334" s="208">
        <v>0</v>
      </c>
      <c r="AG334" s="208">
        <v>0</v>
      </c>
      <c r="AH334" s="208">
        <v>0</v>
      </c>
      <c r="AI334" s="208">
        <v>0</v>
      </c>
      <c r="AJ334" s="208">
        <v>-1</v>
      </c>
      <c r="AK334" s="208">
        <v>1</v>
      </c>
      <c r="AL334" s="208">
        <v>1</v>
      </c>
      <c r="AM334" s="208">
        <v>0</v>
      </c>
      <c r="AN334" s="310">
        <v>1</v>
      </c>
      <c r="AO334" s="310"/>
      <c r="AP334" s="213">
        <v>0</v>
      </c>
      <c r="AQ334" s="302">
        <v>0</v>
      </c>
      <c r="AR334" s="217">
        <v>0.33333333333333331</v>
      </c>
      <c r="AS334" s="215">
        <v>0.33333333333333331</v>
      </c>
      <c r="AT334" s="215">
        <v>0.33333333333333331</v>
      </c>
      <c r="AU334" s="302">
        <v>0</v>
      </c>
      <c r="AV334" s="304">
        <v>0</v>
      </c>
      <c r="AW334" s="311" t="s">
        <v>4</v>
      </c>
      <c r="AX334" s="306">
        <v>0</v>
      </c>
      <c r="AY334" s="214">
        <v>0</v>
      </c>
      <c r="AZ334" s="214">
        <v>0</v>
      </c>
      <c r="BA334" s="214">
        <v>0</v>
      </c>
      <c r="BB334" s="307">
        <v>0</v>
      </c>
      <c r="BC334" s="208" t="s">
        <v>1311</v>
      </c>
      <c r="BD334" s="208"/>
      <c r="BE334" s="208"/>
      <c r="BF334" s="208"/>
      <c r="BG334" s="208"/>
    </row>
    <row r="335" spans="1:59" x14ac:dyDescent="0.25">
      <c r="A335" s="208" t="s">
        <v>933</v>
      </c>
      <c r="B335" s="208" t="s">
        <v>1361</v>
      </c>
      <c r="C335" s="208" t="s">
        <v>1366</v>
      </c>
      <c r="D335" s="208" t="s">
        <v>934</v>
      </c>
      <c r="E335" s="208" t="s">
        <v>935</v>
      </c>
      <c r="F335" s="301"/>
      <c r="G335" s="309"/>
      <c r="H335" s="309" t="s">
        <v>1168</v>
      </c>
      <c r="I335" s="298" t="s">
        <v>1232</v>
      </c>
      <c r="J335" s="208">
        <v>1</v>
      </c>
      <c r="K335" s="308"/>
      <c r="L335" s="319">
        <v>516015</v>
      </c>
      <c r="M335" s="319">
        <v>170858</v>
      </c>
      <c r="N335" s="208"/>
      <c r="O335" s="208"/>
      <c r="P335" s="208"/>
      <c r="Q335" s="208"/>
      <c r="R335" s="208"/>
      <c r="S335" s="208"/>
      <c r="T335" s="208"/>
      <c r="U335" s="208"/>
      <c r="V335" s="208">
        <v>0</v>
      </c>
      <c r="W335" s="208"/>
      <c r="X335" s="208"/>
      <c r="Y335" s="208"/>
      <c r="Z335" s="208">
        <v>1</v>
      </c>
      <c r="AA335" s="208"/>
      <c r="AB335" s="208"/>
      <c r="AC335" s="208"/>
      <c r="AD335" s="208"/>
      <c r="AE335" s="208">
        <v>1</v>
      </c>
      <c r="AF335" s="208">
        <v>0</v>
      </c>
      <c r="AG335" s="208">
        <v>0</v>
      </c>
      <c r="AH335" s="208">
        <v>0</v>
      </c>
      <c r="AI335" s="208">
        <v>1</v>
      </c>
      <c r="AJ335" s="208">
        <v>0</v>
      </c>
      <c r="AK335" s="208">
        <v>0</v>
      </c>
      <c r="AL335" s="208">
        <v>0</v>
      </c>
      <c r="AM335" s="208">
        <v>0</v>
      </c>
      <c r="AN335" s="310">
        <v>1</v>
      </c>
      <c r="AO335" s="310"/>
      <c r="AP335" s="213">
        <v>0</v>
      </c>
      <c r="AQ335" s="302">
        <v>0</v>
      </c>
      <c r="AR335" s="217">
        <v>0.33333333333333331</v>
      </c>
      <c r="AS335" s="215">
        <v>0.33333333333333331</v>
      </c>
      <c r="AT335" s="215">
        <v>0.33333333333333331</v>
      </c>
      <c r="AU335" s="302">
        <v>0</v>
      </c>
      <c r="AV335" s="304">
        <v>0</v>
      </c>
      <c r="AW335" s="311" t="s">
        <v>4</v>
      </c>
      <c r="AX335" s="306">
        <v>0</v>
      </c>
      <c r="AY335" s="214">
        <v>0</v>
      </c>
      <c r="AZ335" s="214">
        <v>0</v>
      </c>
      <c r="BA335" s="214">
        <v>0</v>
      </c>
      <c r="BB335" s="307">
        <v>0</v>
      </c>
      <c r="BC335" s="208" t="s">
        <v>1296</v>
      </c>
      <c r="BD335" s="208"/>
      <c r="BE335" s="208"/>
      <c r="BF335" s="208" t="s">
        <v>1296</v>
      </c>
      <c r="BG335" s="208"/>
    </row>
    <row r="336" spans="1:59" x14ac:dyDescent="0.25">
      <c r="A336" s="208" t="s">
        <v>936</v>
      </c>
      <c r="B336" s="208" t="s">
        <v>1362</v>
      </c>
      <c r="C336" s="208"/>
      <c r="D336" s="208" t="s">
        <v>937</v>
      </c>
      <c r="E336" s="208" t="s">
        <v>938</v>
      </c>
      <c r="F336" s="301">
        <v>43040</v>
      </c>
      <c r="G336" s="309"/>
      <c r="H336" s="301" t="s">
        <v>1167</v>
      </c>
      <c r="I336" s="298" t="s">
        <v>1232</v>
      </c>
      <c r="J336" s="208"/>
      <c r="K336" s="308"/>
      <c r="L336" s="319">
        <v>519014</v>
      </c>
      <c r="M336" s="319">
        <v>175279</v>
      </c>
      <c r="N336" s="208"/>
      <c r="O336" s="208"/>
      <c r="P336" s="208"/>
      <c r="Q336" s="208"/>
      <c r="R336" s="208">
        <v>1</v>
      </c>
      <c r="S336" s="208"/>
      <c r="T336" s="208"/>
      <c r="U336" s="208"/>
      <c r="V336" s="208">
        <v>1</v>
      </c>
      <c r="W336" s="208"/>
      <c r="X336" s="208"/>
      <c r="Y336" s="208">
        <v>2</v>
      </c>
      <c r="Z336" s="208"/>
      <c r="AA336" s="208"/>
      <c r="AB336" s="208"/>
      <c r="AC336" s="208"/>
      <c r="AD336" s="208"/>
      <c r="AE336" s="208">
        <v>2</v>
      </c>
      <c r="AF336" s="208">
        <v>0</v>
      </c>
      <c r="AG336" s="208">
        <v>0</v>
      </c>
      <c r="AH336" s="208">
        <v>2</v>
      </c>
      <c r="AI336" s="208">
        <v>0</v>
      </c>
      <c r="AJ336" s="208">
        <v>-1</v>
      </c>
      <c r="AK336" s="208">
        <v>0</v>
      </c>
      <c r="AL336" s="208">
        <v>0</v>
      </c>
      <c r="AM336" s="208">
        <v>0</v>
      </c>
      <c r="AN336" s="310">
        <v>1</v>
      </c>
      <c r="AO336" s="310"/>
      <c r="AP336" s="214">
        <v>0</v>
      </c>
      <c r="AQ336" s="218">
        <v>0</v>
      </c>
      <c r="AR336" s="217">
        <v>0.33333333333333331</v>
      </c>
      <c r="AS336" s="215">
        <v>0.33333333333333331</v>
      </c>
      <c r="AT336" s="215">
        <v>0.33333333333333331</v>
      </c>
      <c r="AU336" s="218">
        <v>0</v>
      </c>
      <c r="AV336" s="307">
        <v>0</v>
      </c>
      <c r="AW336" s="311" t="s">
        <v>4</v>
      </c>
      <c r="AX336" s="306">
        <v>0</v>
      </c>
      <c r="AY336" s="214">
        <v>0</v>
      </c>
      <c r="AZ336" s="214">
        <v>0</v>
      </c>
      <c r="BA336" s="214">
        <v>0</v>
      </c>
      <c r="BB336" s="307">
        <v>0</v>
      </c>
      <c r="BC336" s="208" t="s">
        <v>1315</v>
      </c>
      <c r="BD336" s="208"/>
      <c r="BE336" s="208"/>
      <c r="BF336" s="208"/>
      <c r="BG336" s="208"/>
    </row>
    <row r="337" spans="1:59" x14ac:dyDescent="0.25">
      <c r="A337" s="208" t="s">
        <v>939</v>
      </c>
      <c r="B337" s="208" t="s">
        <v>1365</v>
      </c>
      <c r="C337" s="208"/>
      <c r="D337" s="208" t="s">
        <v>940</v>
      </c>
      <c r="E337" s="208" t="s">
        <v>941</v>
      </c>
      <c r="F337" s="208"/>
      <c r="G337" s="309"/>
      <c r="H337" s="309" t="s">
        <v>1168</v>
      </c>
      <c r="I337" s="298" t="s">
        <v>1432</v>
      </c>
      <c r="J337" s="208"/>
      <c r="K337" s="308"/>
      <c r="L337" s="319">
        <v>517438</v>
      </c>
      <c r="M337" s="319">
        <v>171815</v>
      </c>
      <c r="N337" s="208"/>
      <c r="O337" s="208"/>
      <c r="P337" s="208"/>
      <c r="Q337" s="208"/>
      <c r="R337" s="208"/>
      <c r="S337" s="208"/>
      <c r="T337" s="208"/>
      <c r="U337" s="208"/>
      <c r="V337" s="208">
        <v>0</v>
      </c>
      <c r="W337" s="208"/>
      <c r="X337" s="208">
        <v>3</v>
      </c>
      <c r="Y337" s="208">
        <v>1</v>
      </c>
      <c r="Z337" s="208"/>
      <c r="AA337" s="208"/>
      <c r="AB337" s="208"/>
      <c r="AC337" s="208"/>
      <c r="AD337" s="208"/>
      <c r="AE337" s="208">
        <v>4</v>
      </c>
      <c r="AF337" s="208">
        <v>0</v>
      </c>
      <c r="AG337" s="208">
        <v>3</v>
      </c>
      <c r="AH337" s="208">
        <v>1</v>
      </c>
      <c r="AI337" s="208">
        <v>0</v>
      </c>
      <c r="AJ337" s="208">
        <v>0</v>
      </c>
      <c r="AK337" s="208">
        <v>0</v>
      </c>
      <c r="AL337" s="208">
        <v>0</v>
      </c>
      <c r="AM337" s="208">
        <v>0</v>
      </c>
      <c r="AN337" s="310">
        <v>4</v>
      </c>
      <c r="AO337" s="310"/>
      <c r="AP337" s="213">
        <v>0</v>
      </c>
      <c r="AQ337" s="302">
        <v>0</v>
      </c>
      <c r="AR337" s="217">
        <v>1.3333333333333333</v>
      </c>
      <c r="AS337" s="215">
        <v>1.3333333333333333</v>
      </c>
      <c r="AT337" s="215">
        <v>1.3333333333333333</v>
      </c>
      <c r="AU337" s="302">
        <v>0</v>
      </c>
      <c r="AV337" s="304">
        <v>0</v>
      </c>
      <c r="AW337" s="311" t="s">
        <v>4</v>
      </c>
      <c r="AX337" s="306">
        <v>0</v>
      </c>
      <c r="AY337" s="214">
        <v>0</v>
      </c>
      <c r="AZ337" s="214">
        <v>0</v>
      </c>
      <c r="BA337" s="214">
        <v>0</v>
      </c>
      <c r="BB337" s="307">
        <v>0</v>
      </c>
      <c r="BC337" s="208" t="s">
        <v>1508</v>
      </c>
      <c r="BD337" s="208"/>
      <c r="BE337" s="208"/>
      <c r="BF337" s="208"/>
      <c r="BG337" s="208"/>
    </row>
    <row r="338" spans="1:59" x14ac:dyDescent="0.25">
      <c r="A338" s="208" t="s">
        <v>942</v>
      </c>
      <c r="B338" s="208" t="s">
        <v>1362</v>
      </c>
      <c r="C338" s="208"/>
      <c r="D338" s="208" t="s">
        <v>943</v>
      </c>
      <c r="E338" s="208" t="s">
        <v>944</v>
      </c>
      <c r="F338" s="208"/>
      <c r="G338" s="309"/>
      <c r="H338" s="309" t="s">
        <v>1168</v>
      </c>
      <c r="I338" s="298" t="s">
        <v>1232</v>
      </c>
      <c r="J338" s="208"/>
      <c r="K338" s="308"/>
      <c r="L338" s="319">
        <v>522418</v>
      </c>
      <c r="M338" s="319">
        <v>176934</v>
      </c>
      <c r="N338" s="208"/>
      <c r="O338" s="208">
        <v>3</v>
      </c>
      <c r="P338" s="208"/>
      <c r="Q338" s="208"/>
      <c r="R338" s="208"/>
      <c r="S338" s="208">
        <v>1</v>
      </c>
      <c r="T338" s="208"/>
      <c r="U338" s="208"/>
      <c r="V338" s="208">
        <v>4</v>
      </c>
      <c r="W338" s="208"/>
      <c r="X338" s="208"/>
      <c r="Y338" s="208"/>
      <c r="Z338" s="208"/>
      <c r="AA338" s="208"/>
      <c r="AB338" s="208"/>
      <c r="AC338" s="208"/>
      <c r="AD338" s="208">
        <v>1</v>
      </c>
      <c r="AE338" s="208">
        <v>1</v>
      </c>
      <c r="AF338" s="208">
        <v>0</v>
      </c>
      <c r="AG338" s="208">
        <v>-3</v>
      </c>
      <c r="AH338" s="208">
        <v>0</v>
      </c>
      <c r="AI338" s="208">
        <v>0</v>
      </c>
      <c r="AJ338" s="208">
        <v>0</v>
      </c>
      <c r="AK338" s="208">
        <v>-1</v>
      </c>
      <c r="AL338" s="208">
        <v>0</v>
      </c>
      <c r="AM338" s="208">
        <v>1</v>
      </c>
      <c r="AN338" s="310">
        <v>-3</v>
      </c>
      <c r="AO338" s="310"/>
      <c r="AP338" s="213">
        <v>0</v>
      </c>
      <c r="AQ338" s="302">
        <v>0</v>
      </c>
      <c r="AR338" s="217">
        <v>-1</v>
      </c>
      <c r="AS338" s="215">
        <v>-1</v>
      </c>
      <c r="AT338" s="215">
        <v>-1</v>
      </c>
      <c r="AU338" s="302">
        <v>0</v>
      </c>
      <c r="AV338" s="304">
        <v>0</v>
      </c>
      <c r="AW338" s="311" t="s">
        <v>4</v>
      </c>
      <c r="AX338" s="306">
        <v>0</v>
      </c>
      <c r="AY338" s="214">
        <v>0</v>
      </c>
      <c r="AZ338" s="214">
        <v>0</v>
      </c>
      <c r="BA338" s="214">
        <v>0</v>
      </c>
      <c r="BB338" s="307">
        <v>0</v>
      </c>
      <c r="BC338" s="208" t="s">
        <v>1306</v>
      </c>
      <c r="BD338" s="208"/>
      <c r="BE338" s="208"/>
      <c r="BF338" s="208"/>
      <c r="BG338" s="208"/>
    </row>
    <row r="339" spans="1:59" x14ac:dyDescent="0.25">
      <c r="A339" s="208" t="s">
        <v>945</v>
      </c>
      <c r="B339" s="208" t="s">
        <v>1361</v>
      </c>
      <c r="C339" s="208"/>
      <c r="D339" s="208" t="s">
        <v>946</v>
      </c>
      <c r="E339" s="208" t="s">
        <v>947</v>
      </c>
      <c r="F339" s="208"/>
      <c r="G339" s="309"/>
      <c r="H339" s="309" t="s">
        <v>1168</v>
      </c>
      <c r="I339" s="298" t="s">
        <v>1232</v>
      </c>
      <c r="J339" s="208"/>
      <c r="K339" s="308"/>
      <c r="L339" s="319">
        <v>516126</v>
      </c>
      <c r="M339" s="319">
        <v>173185</v>
      </c>
      <c r="N339" s="208"/>
      <c r="O339" s="208"/>
      <c r="P339" s="208"/>
      <c r="Q339" s="208"/>
      <c r="R339" s="208"/>
      <c r="S339" s="208"/>
      <c r="T339" s="208"/>
      <c r="U339" s="208"/>
      <c r="V339" s="208">
        <v>0</v>
      </c>
      <c r="W339" s="208"/>
      <c r="X339" s="208">
        <v>2</v>
      </c>
      <c r="Y339" s="208"/>
      <c r="Z339" s="208"/>
      <c r="AA339" s="208"/>
      <c r="AB339" s="208"/>
      <c r="AC339" s="208"/>
      <c r="AD339" s="208"/>
      <c r="AE339" s="208">
        <v>2</v>
      </c>
      <c r="AF339" s="208">
        <v>0</v>
      </c>
      <c r="AG339" s="208">
        <v>2</v>
      </c>
      <c r="AH339" s="208">
        <v>0</v>
      </c>
      <c r="AI339" s="208">
        <v>0</v>
      </c>
      <c r="AJ339" s="208">
        <v>0</v>
      </c>
      <c r="AK339" s="208">
        <v>0</v>
      </c>
      <c r="AL339" s="208">
        <v>0</v>
      </c>
      <c r="AM339" s="208">
        <v>0</v>
      </c>
      <c r="AN339" s="310">
        <v>2</v>
      </c>
      <c r="AO339" s="310"/>
      <c r="AP339" s="213">
        <v>0</v>
      </c>
      <c r="AQ339" s="302">
        <v>0</v>
      </c>
      <c r="AR339" s="217">
        <v>0.66666666666666663</v>
      </c>
      <c r="AS339" s="215">
        <v>0.66666666666666663</v>
      </c>
      <c r="AT339" s="215">
        <v>0.66666666666666663</v>
      </c>
      <c r="AU339" s="302">
        <v>0</v>
      </c>
      <c r="AV339" s="304">
        <v>0</v>
      </c>
      <c r="AW339" s="311" t="s">
        <v>4</v>
      </c>
      <c r="AX339" s="306">
        <v>0</v>
      </c>
      <c r="AY339" s="214">
        <v>0</v>
      </c>
      <c r="AZ339" s="214">
        <v>0</v>
      </c>
      <c r="BA339" s="214">
        <v>0</v>
      </c>
      <c r="BB339" s="307">
        <v>0</v>
      </c>
      <c r="BC339" s="208" t="s">
        <v>1319</v>
      </c>
      <c r="BD339" s="208"/>
      <c r="BE339" s="208"/>
      <c r="BF339" s="208" t="s">
        <v>1298</v>
      </c>
      <c r="BG339" s="208"/>
    </row>
    <row r="340" spans="1:59" x14ac:dyDescent="0.25">
      <c r="A340" s="208" t="s">
        <v>948</v>
      </c>
      <c r="B340" s="208" t="s">
        <v>1361</v>
      </c>
      <c r="C340" s="208"/>
      <c r="D340" s="208" t="s">
        <v>949</v>
      </c>
      <c r="E340" s="208" t="s">
        <v>950</v>
      </c>
      <c r="F340" s="301"/>
      <c r="G340" s="301">
        <v>43132</v>
      </c>
      <c r="H340" s="301" t="s">
        <v>1166</v>
      </c>
      <c r="I340" s="298" t="s">
        <v>1232</v>
      </c>
      <c r="J340" s="208"/>
      <c r="K340" s="308"/>
      <c r="L340" s="319">
        <v>517545</v>
      </c>
      <c r="M340" s="319">
        <v>169583</v>
      </c>
      <c r="N340" s="208"/>
      <c r="O340" s="208"/>
      <c r="P340" s="208"/>
      <c r="Q340" s="208">
        <v>1</v>
      </c>
      <c r="R340" s="208"/>
      <c r="S340" s="208"/>
      <c r="T340" s="208"/>
      <c r="U340" s="208"/>
      <c r="V340" s="208">
        <v>1</v>
      </c>
      <c r="W340" s="208"/>
      <c r="X340" s="208">
        <v>1</v>
      </c>
      <c r="Y340" s="208"/>
      <c r="Z340" s="208"/>
      <c r="AA340" s="208"/>
      <c r="AB340" s="208"/>
      <c r="AC340" s="208"/>
      <c r="AD340" s="208"/>
      <c r="AE340" s="208">
        <v>1</v>
      </c>
      <c r="AF340" s="208">
        <v>0</v>
      </c>
      <c r="AG340" s="208">
        <v>1</v>
      </c>
      <c r="AH340" s="208">
        <v>0</v>
      </c>
      <c r="AI340" s="208">
        <v>-1</v>
      </c>
      <c r="AJ340" s="208">
        <v>0</v>
      </c>
      <c r="AK340" s="208">
        <v>0</v>
      </c>
      <c r="AL340" s="208">
        <v>0</v>
      </c>
      <c r="AM340" s="208">
        <v>0</v>
      </c>
      <c r="AN340" s="310">
        <v>0</v>
      </c>
      <c r="AO340" s="310"/>
      <c r="AP340" s="212">
        <v>0</v>
      </c>
      <c r="AQ340" s="302">
        <v>0</v>
      </c>
      <c r="AR340" s="303">
        <v>0</v>
      </c>
      <c r="AS340" s="302">
        <v>0</v>
      </c>
      <c r="AT340" s="302">
        <v>0</v>
      </c>
      <c r="AU340" s="302">
        <v>0</v>
      </c>
      <c r="AV340" s="304">
        <v>0</v>
      </c>
      <c r="AW340" s="311">
        <v>0</v>
      </c>
      <c r="AX340" s="306">
        <v>0</v>
      </c>
      <c r="AY340" s="214">
        <v>0</v>
      </c>
      <c r="AZ340" s="214">
        <v>0</v>
      </c>
      <c r="BA340" s="214">
        <v>0</v>
      </c>
      <c r="BB340" s="307">
        <v>0</v>
      </c>
      <c r="BC340" s="208" t="s">
        <v>1311</v>
      </c>
      <c r="BD340" s="208"/>
      <c r="BE340" s="208" t="s">
        <v>1311</v>
      </c>
      <c r="BF340" s="208"/>
      <c r="BG340" s="208"/>
    </row>
    <row r="341" spans="1:59" x14ac:dyDescent="0.25">
      <c r="A341" s="208" t="s">
        <v>951</v>
      </c>
      <c r="B341" s="208" t="s">
        <v>1362</v>
      </c>
      <c r="C341" s="208"/>
      <c r="D341" s="208" t="s">
        <v>952</v>
      </c>
      <c r="E341" s="208" t="s">
        <v>953</v>
      </c>
      <c r="F341" s="301"/>
      <c r="G341" s="309"/>
      <c r="H341" s="309" t="s">
        <v>1168</v>
      </c>
      <c r="I341" s="298" t="s">
        <v>1232</v>
      </c>
      <c r="J341" s="208"/>
      <c r="K341" s="308"/>
      <c r="L341" s="319">
        <v>520325</v>
      </c>
      <c r="M341" s="319">
        <v>175316</v>
      </c>
      <c r="N341" s="208"/>
      <c r="O341" s="208"/>
      <c r="P341" s="208"/>
      <c r="Q341" s="208">
        <v>1</v>
      </c>
      <c r="R341" s="208"/>
      <c r="S341" s="208"/>
      <c r="T341" s="208"/>
      <c r="U341" s="208"/>
      <c r="V341" s="208">
        <v>1</v>
      </c>
      <c r="W341" s="208"/>
      <c r="X341" s="208">
        <v>1</v>
      </c>
      <c r="Y341" s="208">
        <v>1</v>
      </c>
      <c r="Z341" s="208"/>
      <c r="AA341" s="208"/>
      <c r="AB341" s="208"/>
      <c r="AC341" s="208"/>
      <c r="AD341" s="208"/>
      <c r="AE341" s="208">
        <v>2</v>
      </c>
      <c r="AF341" s="208">
        <v>0</v>
      </c>
      <c r="AG341" s="208">
        <v>1</v>
      </c>
      <c r="AH341" s="208">
        <v>1</v>
      </c>
      <c r="AI341" s="208">
        <v>-1</v>
      </c>
      <c r="AJ341" s="208">
        <v>0</v>
      </c>
      <c r="AK341" s="208">
        <v>0</v>
      </c>
      <c r="AL341" s="208">
        <v>0</v>
      </c>
      <c r="AM341" s="208">
        <v>0</v>
      </c>
      <c r="AN341" s="310">
        <v>1</v>
      </c>
      <c r="AO341" s="310"/>
      <c r="AP341" s="213">
        <v>0</v>
      </c>
      <c r="AQ341" s="302">
        <v>0</v>
      </c>
      <c r="AR341" s="217">
        <v>0.33333333333333331</v>
      </c>
      <c r="AS341" s="215">
        <v>0.33333333333333331</v>
      </c>
      <c r="AT341" s="215">
        <v>0.33333333333333331</v>
      </c>
      <c r="AU341" s="302">
        <v>0</v>
      </c>
      <c r="AV341" s="304">
        <v>0</v>
      </c>
      <c r="AW341" s="311" t="s">
        <v>4</v>
      </c>
      <c r="AX341" s="306">
        <v>0</v>
      </c>
      <c r="AY341" s="214">
        <v>0</v>
      </c>
      <c r="AZ341" s="214">
        <v>0</v>
      </c>
      <c r="BA341" s="214">
        <v>0</v>
      </c>
      <c r="BB341" s="307">
        <v>0</v>
      </c>
      <c r="BC341" s="208" t="s">
        <v>1293</v>
      </c>
      <c r="BD341" s="208"/>
      <c r="BE341" s="208"/>
      <c r="BF341" s="208" t="s">
        <v>1293</v>
      </c>
      <c r="BG341" s="208"/>
    </row>
    <row r="342" spans="1:59" x14ac:dyDescent="0.25">
      <c r="A342" s="208" t="s">
        <v>954</v>
      </c>
      <c r="B342" s="208" t="s">
        <v>1361</v>
      </c>
      <c r="C342" s="208" t="s">
        <v>1366</v>
      </c>
      <c r="D342" s="208" t="s">
        <v>955</v>
      </c>
      <c r="E342" s="208" t="s">
        <v>956</v>
      </c>
      <c r="F342" s="208"/>
      <c r="G342" s="309"/>
      <c r="H342" s="309" t="s">
        <v>1168</v>
      </c>
      <c r="I342" s="298" t="s">
        <v>1232</v>
      </c>
      <c r="J342" s="208">
        <v>5</v>
      </c>
      <c r="K342" s="308"/>
      <c r="L342" s="319">
        <v>514279</v>
      </c>
      <c r="M342" s="319">
        <v>170996</v>
      </c>
      <c r="N342" s="208"/>
      <c r="O342" s="208"/>
      <c r="P342" s="208"/>
      <c r="Q342" s="208"/>
      <c r="R342" s="208"/>
      <c r="S342" s="208"/>
      <c r="T342" s="208"/>
      <c r="U342" s="208"/>
      <c r="V342" s="208">
        <v>0</v>
      </c>
      <c r="W342" s="208"/>
      <c r="X342" s="208">
        <v>5</v>
      </c>
      <c r="Y342" s="208"/>
      <c r="Z342" s="208"/>
      <c r="AA342" s="208"/>
      <c r="AB342" s="208"/>
      <c r="AC342" s="208"/>
      <c r="AD342" s="208"/>
      <c r="AE342" s="208">
        <v>5</v>
      </c>
      <c r="AF342" s="208">
        <v>0</v>
      </c>
      <c r="AG342" s="208">
        <v>5</v>
      </c>
      <c r="AH342" s="208">
        <v>0</v>
      </c>
      <c r="AI342" s="208">
        <v>0</v>
      </c>
      <c r="AJ342" s="208">
        <v>0</v>
      </c>
      <c r="AK342" s="208">
        <v>0</v>
      </c>
      <c r="AL342" s="208">
        <v>0</v>
      </c>
      <c r="AM342" s="208">
        <v>0</v>
      </c>
      <c r="AN342" s="310">
        <v>5</v>
      </c>
      <c r="AO342" s="310"/>
      <c r="AP342" s="213">
        <v>0</v>
      </c>
      <c r="AQ342" s="302">
        <v>0</v>
      </c>
      <c r="AR342" s="217">
        <v>1.6666666666666667</v>
      </c>
      <c r="AS342" s="215">
        <v>1.6666666666666667</v>
      </c>
      <c r="AT342" s="215">
        <v>1.6666666666666667</v>
      </c>
      <c r="AU342" s="302">
        <v>0</v>
      </c>
      <c r="AV342" s="304">
        <v>0</v>
      </c>
      <c r="AW342" s="311" t="s">
        <v>4</v>
      </c>
      <c r="AX342" s="306">
        <v>0</v>
      </c>
      <c r="AY342" s="214">
        <v>0</v>
      </c>
      <c r="AZ342" s="214">
        <v>0</v>
      </c>
      <c r="BA342" s="214">
        <v>0</v>
      </c>
      <c r="BB342" s="307">
        <v>0</v>
      </c>
      <c r="BC342" s="208" t="s">
        <v>1349</v>
      </c>
      <c r="BD342" s="208"/>
      <c r="BE342" s="208" t="s">
        <v>1380</v>
      </c>
      <c r="BF342" s="208"/>
      <c r="BG342" s="208"/>
    </row>
    <row r="343" spans="1:59" x14ac:dyDescent="0.25">
      <c r="A343" s="208" t="s">
        <v>957</v>
      </c>
      <c r="B343" s="208" t="s">
        <v>1361</v>
      </c>
      <c r="C343" s="208" t="s">
        <v>1366</v>
      </c>
      <c r="D343" s="208" t="s">
        <v>958</v>
      </c>
      <c r="E343" s="208" t="s">
        <v>959</v>
      </c>
      <c r="F343" s="301"/>
      <c r="G343" s="309"/>
      <c r="H343" s="309" t="s">
        <v>1168</v>
      </c>
      <c r="I343" s="298" t="s">
        <v>1232</v>
      </c>
      <c r="J343" s="208">
        <v>2</v>
      </c>
      <c r="K343" s="308"/>
      <c r="L343" s="319">
        <v>515790</v>
      </c>
      <c r="M343" s="319">
        <v>173166</v>
      </c>
      <c r="N343" s="208"/>
      <c r="O343" s="208"/>
      <c r="P343" s="208"/>
      <c r="Q343" s="208"/>
      <c r="R343" s="208"/>
      <c r="S343" s="208"/>
      <c r="T343" s="208"/>
      <c r="U343" s="208"/>
      <c r="V343" s="208">
        <v>0</v>
      </c>
      <c r="W343" s="208"/>
      <c r="X343" s="208">
        <v>2</v>
      </c>
      <c r="Y343" s="208"/>
      <c r="Z343" s="208"/>
      <c r="AA343" s="208"/>
      <c r="AB343" s="208"/>
      <c r="AC343" s="208"/>
      <c r="AD343" s="208"/>
      <c r="AE343" s="208">
        <v>2</v>
      </c>
      <c r="AF343" s="208">
        <v>0</v>
      </c>
      <c r="AG343" s="208">
        <v>2</v>
      </c>
      <c r="AH343" s="208">
        <v>0</v>
      </c>
      <c r="AI343" s="208">
        <v>0</v>
      </c>
      <c r="AJ343" s="208">
        <v>0</v>
      </c>
      <c r="AK343" s="208">
        <v>0</v>
      </c>
      <c r="AL343" s="208">
        <v>0</v>
      </c>
      <c r="AM343" s="208">
        <v>0</v>
      </c>
      <c r="AN343" s="310">
        <v>2</v>
      </c>
      <c r="AO343" s="310"/>
      <c r="AP343" s="213">
        <v>0</v>
      </c>
      <c r="AQ343" s="302">
        <v>0</v>
      </c>
      <c r="AR343" s="217">
        <v>0.66666666666666663</v>
      </c>
      <c r="AS343" s="215">
        <v>0.66666666666666663</v>
      </c>
      <c r="AT343" s="215">
        <v>0.66666666666666663</v>
      </c>
      <c r="AU343" s="302">
        <v>0</v>
      </c>
      <c r="AV343" s="304">
        <v>0</v>
      </c>
      <c r="AW343" s="311" t="s">
        <v>4</v>
      </c>
      <c r="AX343" s="306">
        <v>0</v>
      </c>
      <c r="AY343" s="214">
        <v>0</v>
      </c>
      <c r="AZ343" s="214">
        <v>0</v>
      </c>
      <c r="BA343" s="214">
        <v>0</v>
      </c>
      <c r="BB343" s="307">
        <v>0</v>
      </c>
      <c r="BC343" s="208" t="s">
        <v>1317</v>
      </c>
      <c r="BD343" s="208"/>
      <c r="BE343" s="208"/>
      <c r="BF343" s="208" t="s">
        <v>1298</v>
      </c>
      <c r="BG343" s="208"/>
    </row>
    <row r="344" spans="1:59" x14ac:dyDescent="0.25">
      <c r="A344" s="208" t="s">
        <v>960</v>
      </c>
      <c r="B344" s="208" t="s">
        <v>1365</v>
      </c>
      <c r="C344" s="208"/>
      <c r="D344" s="208" t="s">
        <v>961</v>
      </c>
      <c r="E344" s="208" t="s">
        <v>962</v>
      </c>
      <c r="F344" s="208"/>
      <c r="G344" s="309"/>
      <c r="H344" s="309" t="s">
        <v>1168</v>
      </c>
      <c r="I344" s="298" t="s">
        <v>1232</v>
      </c>
      <c r="J344" s="208"/>
      <c r="K344" s="308"/>
      <c r="L344" s="319">
        <v>516399</v>
      </c>
      <c r="M344" s="319">
        <v>171470</v>
      </c>
      <c r="N344" s="208"/>
      <c r="O344" s="208"/>
      <c r="P344" s="208"/>
      <c r="Q344" s="208"/>
      <c r="R344" s="208"/>
      <c r="S344" s="208"/>
      <c r="T344" s="208"/>
      <c r="U344" s="208"/>
      <c r="V344" s="208">
        <v>0</v>
      </c>
      <c r="W344" s="208"/>
      <c r="X344" s="208"/>
      <c r="Y344" s="208"/>
      <c r="Z344" s="208"/>
      <c r="AA344" s="208">
        <v>1</v>
      </c>
      <c r="AB344" s="208"/>
      <c r="AC344" s="208"/>
      <c r="AD344" s="208"/>
      <c r="AE344" s="208">
        <v>1</v>
      </c>
      <c r="AF344" s="208">
        <v>0</v>
      </c>
      <c r="AG344" s="208">
        <v>0</v>
      </c>
      <c r="AH344" s="208">
        <v>0</v>
      </c>
      <c r="AI344" s="208">
        <v>0</v>
      </c>
      <c r="AJ344" s="208">
        <v>1</v>
      </c>
      <c r="AK344" s="208">
        <v>0</v>
      </c>
      <c r="AL344" s="208">
        <v>0</v>
      </c>
      <c r="AM344" s="208">
        <v>0</v>
      </c>
      <c r="AN344" s="310">
        <v>1</v>
      </c>
      <c r="AO344" s="310"/>
      <c r="AP344" s="213">
        <v>0</v>
      </c>
      <c r="AQ344" s="302">
        <v>0</v>
      </c>
      <c r="AR344" s="217">
        <v>0.33333333333333331</v>
      </c>
      <c r="AS344" s="215">
        <v>0.33333333333333331</v>
      </c>
      <c r="AT344" s="215">
        <v>0.33333333333333331</v>
      </c>
      <c r="AU344" s="302">
        <v>0</v>
      </c>
      <c r="AV344" s="304">
        <v>0</v>
      </c>
      <c r="AW344" s="311" t="s">
        <v>4</v>
      </c>
      <c r="AX344" s="306">
        <v>0</v>
      </c>
      <c r="AY344" s="214">
        <v>0</v>
      </c>
      <c r="AZ344" s="214">
        <v>0</v>
      </c>
      <c r="BA344" s="214">
        <v>0</v>
      </c>
      <c r="BB344" s="307">
        <v>0</v>
      </c>
      <c r="BC344" s="208" t="s">
        <v>1296</v>
      </c>
      <c r="BD344" s="208"/>
      <c r="BE344" s="208"/>
      <c r="BF344" s="208"/>
      <c r="BG344" s="208"/>
    </row>
    <row r="345" spans="1:59" x14ac:dyDescent="0.25">
      <c r="A345" s="208" t="s">
        <v>963</v>
      </c>
      <c r="B345" s="208" t="s">
        <v>1365</v>
      </c>
      <c r="C345" s="208"/>
      <c r="D345" s="208" t="s">
        <v>964</v>
      </c>
      <c r="E345" s="208" t="s">
        <v>965</v>
      </c>
      <c r="F345" s="208"/>
      <c r="G345" s="309"/>
      <c r="H345" s="309" t="s">
        <v>1168</v>
      </c>
      <c r="I345" s="298" t="s">
        <v>1232</v>
      </c>
      <c r="J345" s="208"/>
      <c r="K345" s="308"/>
      <c r="L345" s="319">
        <v>514058</v>
      </c>
      <c r="M345" s="319">
        <v>174409</v>
      </c>
      <c r="N345" s="208"/>
      <c r="O345" s="208"/>
      <c r="P345" s="208"/>
      <c r="Q345" s="208"/>
      <c r="R345" s="208">
        <v>1</v>
      </c>
      <c r="S345" s="208"/>
      <c r="T345" s="208"/>
      <c r="U345" s="208"/>
      <c r="V345" s="208">
        <v>1</v>
      </c>
      <c r="W345" s="208"/>
      <c r="X345" s="208"/>
      <c r="Y345" s="208"/>
      <c r="Z345" s="208"/>
      <c r="AA345" s="208">
        <v>2</v>
      </c>
      <c r="AB345" s="208"/>
      <c r="AC345" s="208"/>
      <c r="AD345" s="208"/>
      <c r="AE345" s="208">
        <v>2</v>
      </c>
      <c r="AF345" s="208">
        <v>0</v>
      </c>
      <c r="AG345" s="208">
        <v>0</v>
      </c>
      <c r="AH345" s="208">
        <v>0</v>
      </c>
      <c r="AI345" s="208">
        <v>0</v>
      </c>
      <c r="AJ345" s="208">
        <v>1</v>
      </c>
      <c r="AK345" s="208">
        <v>0</v>
      </c>
      <c r="AL345" s="208">
        <v>0</v>
      </c>
      <c r="AM345" s="208">
        <v>0</v>
      </c>
      <c r="AN345" s="310">
        <v>1</v>
      </c>
      <c r="AO345" s="310"/>
      <c r="AP345" s="213">
        <v>0</v>
      </c>
      <c r="AQ345" s="302">
        <v>0</v>
      </c>
      <c r="AR345" s="217">
        <v>0.33333333333333331</v>
      </c>
      <c r="AS345" s="215">
        <v>0.33333333333333331</v>
      </c>
      <c r="AT345" s="215">
        <v>0.33333333333333331</v>
      </c>
      <c r="AU345" s="302">
        <v>0</v>
      </c>
      <c r="AV345" s="304">
        <v>0</v>
      </c>
      <c r="AW345" s="311" t="s">
        <v>4</v>
      </c>
      <c r="AX345" s="306">
        <v>0</v>
      </c>
      <c r="AY345" s="214">
        <v>0</v>
      </c>
      <c r="AZ345" s="214">
        <v>0</v>
      </c>
      <c r="BA345" s="214">
        <v>0</v>
      </c>
      <c r="BB345" s="307">
        <v>0</v>
      </c>
      <c r="BC345" s="208" t="s">
        <v>1299</v>
      </c>
      <c r="BD345" s="208"/>
      <c r="BE345" s="208"/>
      <c r="BF345" s="208"/>
      <c r="BG345" s="208"/>
    </row>
    <row r="346" spans="1:59" x14ac:dyDescent="0.25">
      <c r="A346" s="208" t="s">
        <v>966</v>
      </c>
      <c r="B346" s="208" t="s">
        <v>1363</v>
      </c>
      <c r="C346" s="208"/>
      <c r="D346" s="208" t="s">
        <v>967</v>
      </c>
      <c r="E346" s="208" t="s">
        <v>968</v>
      </c>
      <c r="F346" s="301">
        <v>43115</v>
      </c>
      <c r="G346" s="309"/>
      <c r="H346" s="301" t="s">
        <v>1167</v>
      </c>
      <c r="I346" s="298" t="s">
        <v>1232</v>
      </c>
      <c r="J346" s="208"/>
      <c r="K346" s="308"/>
      <c r="L346" s="319">
        <v>514717</v>
      </c>
      <c r="M346" s="319">
        <v>172101</v>
      </c>
      <c r="N346" s="208"/>
      <c r="O346" s="208"/>
      <c r="P346" s="208">
        <v>2</v>
      </c>
      <c r="Q346" s="208"/>
      <c r="R346" s="208"/>
      <c r="S346" s="208"/>
      <c r="T346" s="208"/>
      <c r="U346" s="208"/>
      <c r="V346" s="208">
        <v>2</v>
      </c>
      <c r="W346" s="208"/>
      <c r="X346" s="208"/>
      <c r="Y346" s="208">
        <v>3</v>
      </c>
      <c r="Z346" s="208"/>
      <c r="AA346" s="208"/>
      <c r="AB346" s="208"/>
      <c r="AC346" s="208"/>
      <c r="AD346" s="208"/>
      <c r="AE346" s="208">
        <v>3</v>
      </c>
      <c r="AF346" s="208">
        <v>0</v>
      </c>
      <c r="AG346" s="208">
        <v>0</v>
      </c>
      <c r="AH346" s="208">
        <v>1</v>
      </c>
      <c r="AI346" s="208">
        <v>0</v>
      </c>
      <c r="AJ346" s="208">
        <v>0</v>
      </c>
      <c r="AK346" s="208">
        <v>0</v>
      </c>
      <c r="AL346" s="208">
        <v>0</v>
      </c>
      <c r="AM346" s="208">
        <v>0</v>
      </c>
      <c r="AN346" s="310">
        <v>1</v>
      </c>
      <c r="AO346" s="310"/>
      <c r="AP346" s="214">
        <v>0</v>
      </c>
      <c r="AQ346" s="218">
        <v>0</v>
      </c>
      <c r="AR346" s="217">
        <v>0.33333333333333331</v>
      </c>
      <c r="AS346" s="215">
        <v>0.33333333333333331</v>
      </c>
      <c r="AT346" s="215">
        <v>0.33333333333333331</v>
      </c>
      <c r="AU346" s="218">
        <v>0</v>
      </c>
      <c r="AV346" s="307">
        <v>0</v>
      </c>
      <c r="AW346" s="311" t="s">
        <v>4</v>
      </c>
      <c r="AX346" s="306">
        <v>0</v>
      </c>
      <c r="AY346" s="214">
        <v>0</v>
      </c>
      <c r="AZ346" s="214">
        <v>0</v>
      </c>
      <c r="BA346" s="214">
        <v>0</v>
      </c>
      <c r="BB346" s="307">
        <v>0</v>
      </c>
      <c r="BC346" s="208" t="s">
        <v>1320</v>
      </c>
      <c r="BD346" s="208"/>
      <c r="BE346" s="208"/>
      <c r="BF346" s="208"/>
      <c r="BG346" s="208"/>
    </row>
    <row r="347" spans="1:59" x14ac:dyDescent="0.25">
      <c r="A347" s="208" t="s">
        <v>1527</v>
      </c>
      <c r="B347" s="208" t="s">
        <v>1362</v>
      </c>
      <c r="C347" s="208"/>
      <c r="D347" s="208" t="s">
        <v>1535</v>
      </c>
      <c r="E347" s="208" t="s">
        <v>1536</v>
      </c>
      <c r="F347" s="208"/>
      <c r="G347" s="301">
        <v>42867</v>
      </c>
      <c r="H347" s="301" t="s">
        <v>1166</v>
      </c>
      <c r="I347" s="298" t="s">
        <v>1232</v>
      </c>
      <c r="J347" s="208"/>
      <c r="K347" s="308"/>
      <c r="L347" s="319">
        <v>515195</v>
      </c>
      <c r="M347" s="319">
        <v>171442</v>
      </c>
      <c r="N347" s="208"/>
      <c r="O347" s="208"/>
      <c r="P347" s="208"/>
      <c r="Q347" s="208">
        <v>1</v>
      </c>
      <c r="R347" s="208"/>
      <c r="S347" s="208"/>
      <c r="T347" s="208"/>
      <c r="U347" s="208"/>
      <c r="V347" s="208">
        <v>1</v>
      </c>
      <c r="W347" s="208"/>
      <c r="X347" s="208">
        <v>1</v>
      </c>
      <c r="Y347" s="208">
        <v>1</v>
      </c>
      <c r="Z347" s="208"/>
      <c r="AA347" s="208"/>
      <c r="AB347" s="208"/>
      <c r="AC347" s="208"/>
      <c r="AD347" s="208"/>
      <c r="AE347" s="208">
        <v>2</v>
      </c>
      <c r="AF347" s="208">
        <v>0</v>
      </c>
      <c r="AG347" s="208">
        <v>1</v>
      </c>
      <c r="AH347" s="208">
        <v>1</v>
      </c>
      <c r="AI347" s="208">
        <v>-1</v>
      </c>
      <c r="AJ347" s="208">
        <v>0</v>
      </c>
      <c r="AK347" s="208">
        <v>0</v>
      </c>
      <c r="AL347" s="208">
        <v>0</v>
      </c>
      <c r="AM347" s="208">
        <v>0</v>
      </c>
      <c r="AN347" s="310">
        <v>1</v>
      </c>
      <c r="AO347" s="310"/>
      <c r="AP347" s="212">
        <v>1</v>
      </c>
      <c r="AQ347" s="218">
        <v>0</v>
      </c>
      <c r="AR347" s="306">
        <v>0</v>
      </c>
      <c r="AS347" s="218">
        <v>0</v>
      </c>
      <c r="AT347" s="218">
        <v>0</v>
      </c>
      <c r="AU347" s="218">
        <v>0</v>
      </c>
      <c r="AV347" s="307">
        <v>0</v>
      </c>
      <c r="AW347" s="311">
        <v>0</v>
      </c>
      <c r="AX347" s="306">
        <v>0</v>
      </c>
      <c r="AY347" s="214">
        <v>0</v>
      </c>
      <c r="AZ347" s="214">
        <v>0</v>
      </c>
      <c r="BA347" s="214">
        <v>0</v>
      </c>
      <c r="BB347" s="307">
        <v>0</v>
      </c>
      <c r="BC347" s="208" t="s">
        <v>1349</v>
      </c>
      <c r="BD347" s="208"/>
      <c r="BE347" s="208"/>
      <c r="BF347" s="208"/>
      <c r="BG347" s="208"/>
    </row>
    <row r="348" spans="1:59" x14ac:dyDescent="0.25">
      <c r="A348" s="208" t="s">
        <v>969</v>
      </c>
      <c r="B348" s="208" t="s">
        <v>1365</v>
      </c>
      <c r="C348" s="208"/>
      <c r="D348" s="208" t="s">
        <v>970</v>
      </c>
      <c r="E348" s="208" t="s">
        <v>971</v>
      </c>
      <c r="F348" s="208"/>
      <c r="G348" s="309"/>
      <c r="H348" s="309" t="s">
        <v>1168</v>
      </c>
      <c r="I348" s="298" t="s">
        <v>1232</v>
      </c>
      <c r="J348" s="208"/>
      <c r="K348" s="308"/>
      <c r="L348" s="319">
        <v>522302</v>
      </c>
      <c r="M348" s="319">
        <v>176537</v>
      </c>
      <c r="N348" s="208"/>
      <c r="O348" s="208"/>
      <c r="P348" s="208"/>
      <c r="Q348" s="208"/>
      <c r="R348" s="208"/>
      <c r="S348" s="208"/>
      <c r="T348" s="208"/>
      <c r="U348" s="208"/>
      <c r="V348" s="208">
        <v>0</v>
      </c>
      <c r="W348" s="208"/>
      <c r="X348" s="208">
        <v>2</v>
      </c>
      <c r="Y348" s="208">
        <v>4</v>
      </c>
      <c r="Z348" s="208"/>
      <c r="AA348" s="208"/>
      <c r="AB348" s="208"/>
      <c r="AC348" s="208"/>
      <c r="AD348" s="208"/>
      <c r="AE348" s="208">
        <v>6</v>
      </c>
      <c r="AF348" s="208">
        <v>0</v>
      </c>
      <c r="AG348" s="208">
        <v>2</v>
      </c>
      <c r="AH348" s="208">
        <v>4</v>
      </c>
      <c r="AI348" s="208">
        <v>0</v>
      </c>
      <c r="AJ348" s="208">
        <v>0</v>
      </c>
      <c r="AK348" s="208">
        <v>0</v>
      </c>
      <c r="AL348" s="208">
        <v>0</v>
      </c>
      <c r="AM348" s="208">
        <v>0</v>
      </c>
      <c r="AN348" s="310">
        <v>6</v>
      </c>
      <c r="AO348" s="310"/>
      <c r="AP348" s="213">
        <v>0</v>
      </c>
      <c r="AQ348" s="302">
        <v>0</v>
      </c>
      <c r="AR348" s="217">
        <v>2</v>
      </c>
      <c r="AS348" s="215">
        <v>2</v>
      </c>
      <c r="AT348" s="215">
        <v>2</v>
      </c>
      <c r="AU348" s="302">
        <v>0</v>
      </c>
      <c r="AV348" s="304">
        <v>0</v>
      </c>
      <c r="AW348" s="311" t="s">
        <v>4</v>
      </c>
      <c r="AX348" s="306">
        <v>0</v>
      </c>
      <c r="AY348" s="214">
        <v>0</v>
      </c>
      <c r="AZ348" s="214">
        <v>0</v>
      </c>
      <c r="BA348" s="214">
        <v>0</v>
      </c>
      <c r="BB348" s="307">
        <v>0</v>
      </c>
      <c r="BC348" s="208" t="s">
        <v>1306</v>
      </c>
      <c r="BD348" s="208"/>
      <c r="BE348" s="208" t="s">
        <v>1513</v>
      </c>
      <c r="BF348" s="208"/>
      <c r="BG348" s="208"/>
    </row>
    <row r="349" spans="1:59" x14ac:dyDescent="0.25">
      <c r="A349" s="208" t="s">
        <v>972</v>
      </c>
      <c r="B349" s="208" t="s">
        <v>1361</v>
      </c>
      <c r="C349" s="208"/>
      <c r="D349" s="208" t="s">
        <v>973</v>
      </c>
      <c r="E349" s="208" t="s">
        <v>974</v>
      </c>
      <c r="F349" s="301">
        <v>43040</v>
      </c>
      <c r="G349" s="301">
        <v>43281</v>
      </c>
      <c r="H349" s="301" t="s">
        <v>1167</v>
      </c>
      <c r="I349" s="298" t="s">
        <v>1232</v>
      </c>
      <c r="J349" s="208"/>
      <c r="K349" s="308"/>
      <c r="L349" s="319">
        <v>515409</v>
      </c>
      <c r="M349" s="319">
        <v>168615</v>
      </c>
      <c r="N349" s="208"/>
      <c r="O349" s="208"/>
      <c r="P349" s="208"/>
      <c r="Q349" s="208"/>
      <c r="R349" s="208"/>
      <c r="S349" s="208"/>
      <c r="T349" s="208"/>
      <c r="U349" s="208"/>
      <c r="V349" s="208">
        <v>0</v>
      </c>
      <c r="W349" s="208"/>
      <c r="X349" s="208"/>
      <c r="Y349" s="208"/>
      <c r="Z349" s="208">
        <v>1</v>
      </c>
      <c r="AA349" s="208"/>
      <c r="AB349" s="208"/>
      <c r="AC349" s="208"/>
      <c r="AD349" s="208"/>
      <c r="AE349" s="208">
        <v>1</v>
      </c>
      <c r="AF349" s="208">
        <v>0</v>
      </c>
      <c r="AG349" s="208">
        <v>0</v>
      </c>
      <c r="AH349" s="208">
        <v>0</v>
      </c>
      <c r="AI349" s="208">
        <v>1</v>
      </c>
      <c r="AJ349" s="208">
        <v>0</v>
      </c>
      <c r="AK349" s="208">
        <v>0</v>
      </c>
      <c r="AL349" s="208">
        <v>0</v>
      </c>
      <c r="AM349" s="208">
        <v>0</v>
      </c>
      <c r="AN349" s="310">
        <v>1</v>
      </c>
      <c r="AO349" s="310"/>
      <c r="AP349" s="214">
        <v>0</v>
      </c>
      <c r="AQ349" s="215">
        <v>1</v>
      </c>
      <c r="AR349" s="306">
        <v>0</v>
      </c>
      <c r="AS349" s="218">
        <v>0</v>
      </c>
      <c r="AT349" s="218">
        <v>0</v>
      </c>
      <c r="AU349" s="218">
        <v>0</v>
      </c>
      <c r="AV349" s="307">
        <v>0</v>
      </c>
      <c r="AW349" s="311">
        <v>0</v>
      </c>
      <c r="AX349" s="306">
        <v>0</v>
      </c>
      <c r="AY349" s="214">
        <v>0</v>
      </c>
      <c r="AZ349" s="214">
        <v>0</v>
      </c>
      <c r="BA349" s="214">
        <v>0</v>
      </c>
      <c r="BB349" s="307">
        <v>0</v>
      </c>
      <c r="BC349" s="208" t="s">
        <v>1310</v>
      </c>
      <c r="BD349" s="208"/>
      <c r="BE349" s="208"/>
      <c r="BF349" s="208"/>
      <c r="BG349" s="208" t="s">
        <v>1295</v>
      </c>
    </row>
    <row r="350" spans="1:59" x14ac:dyDescent="0.25">
      <c r="A350" s="208" t="s">
        <v>975</v>
      </c>
      <c r="B350" s="208" t="s">
        <v>1363</v>
      </c>
      <c r="C350" s="208"/>
      <c r="D350" s="208" t="s">
        <v>976</v>
      </c>
      <c r="E350" s="208" t="s">
        <v>977</v>
      </c>
      <c r="F350" s="208"/>
      <c r="G350" s="309"/>
      <c r="H350" s="309" t="s">
        <v>1168</v>
      </c>
      <c r="I350" s="298" t="s">
        <v>1232</v>
      </c>
      <c r="J350" s="208"/>
      <c r="K350" s="308"/>
      <c r="L350" s="319">
        <v>519849</v>
      </c>
      <c r="M350" s="319">
        <v>175357</v>
      </c>
      <c r="N350" s="208"/>
      <c r="O350" s="208"/>
      <c r="P350" s="208"/>
      <c r="Q350" s="208">
        <v>1</v>
      </c>
      <c r="R350" s="208"/>
      <c r="S350" s="208"/>
      <c r="T350" s="208"/>
      <c r="U350" s="208"/>
      <c r="V350" s="208">
        <v>1</v>
      </c>
      <c r="W350" s="208"/>
      <c r="X350" s="208">
        <v>1</v>
      </c>
      <c r="Y350" s="208">
        <v>1</v>
      </c>
      <c r="Z350" s="208"/>
      <c r="AA350" s="208"/>
      <c r="AB350" s="208"/>
      <c r="AC350" s="208"/>
      <c r="AD350" s="208"/>
      <c r="AE350" s="208">
        <v>2</v>
      </c>
      <c r="AF350" s="208">
        <v>0</v>
      </c>
      <c r="AG350" s="208">
        <v>1</v>
      </c>
      <c r="AH350" s="208">
        <v>1</v>
      </c>
      <c r="AI350" s="208">
        <v>-1</v>
      </c>
      <c r="AJ350" s="208">
        <v>0</v>
      </c>
      <c r="AK350" s="208">
        <v>0</v>
      </c>
      <c r="AL350" s="208">
        <v>0</v>
      </c>
      <c r="AM350" s="208">
        <v>0</v>
      </c>
      <c r="AN350" s="310">
        <v>1</v>
      </c>
      <c r="AO350" s="310"/>
      <c r="AP350" s="213">
        <v>0</v>
      </c>
      <c r="AQ350" s="302">
        <v>0</v>
      </c>
      <c r="AR350" s="217">
        <v>0.33333333333333331</v>
      </c>
      <c r="AS350" s="215">
        <v>0.33333333333333331</v>
      </c>
      <c r="AT350" s="215">
        <v>0.33333333333333331</v>
      </c>
      <c r="AU350" s="302">
        <v>0</v>
      </c>
      <c r="AV350" s="304">
        <v>0</v>
      </c>
      <c r="AW350" s="311" t="s">
        <v>4</v>
      </c>
      <c r="AX350" s="306">
        <v>0</v>
      </c>
      <c r="AY350" s="214">
        <v>0</v>
      </c>
      <c r="AZ350" s="214">
        <v>0</v>
      </c>
      <c r="BA350" s="214">
        <v>0</v>
      </c>
      <c r="BB350" s="307">
        <v>0</v>
      </c>
      <c r="BC350" s="208" t="s">
        <v>1315</v>
      </c>
      <c r="BD350" s="208"/>
      <c r="BE350" s="208"/>
      <c r="BF350" s="208"/>
      <c r="BG350" s="208"/>
    </row>
    <row r="351" spans="1:59" x14ac:dyDescent="0.25">
      <c r="A351" s="208" t="s">
        <v>978</v>
      </c>
      <c r="B351" s="208" t="s">
        <v>1361</v>
      </c>
      <c r="C351" s="208" t="s">
        <v>1366</v>
      </c>
      <c r="D351" s="208" t="s">
        <v>979</v>
      </c>
      <c r="E351" s="208" t="s">
        <v>980</v>
      </c>
      <c r="F351" s="208"/>
      <c r="G351" s="309"/>
      <c r="H351" s="309" t="s">
        <v>1168</v>
      </c>
      <c r="I351" s="298" t="s">
        <v>1232</v>
      </c>
      <c r="J351" s="208">
        <v>1</v>
      </c>
      <c r="K351" s="308"/>
      <c r="L351" s="319">
        <v>516024</v>
      </c>
      <c r="M351" s="319">
        <v>173277</v>
      </c>
      <c r="N351" s="208"/>
      <c r="O351" s="208"/>
      <c r="P351" s="208"/>
      <c r="Q351" s="208"/>
      <c r="R351" s="208"/>
      <c r="S351" s="208"/>
      <c r="T351" s="208"/>
      <c r="U351" s="208"/>
      <c r="V351" s="208">
        <v>0</v>
      </c>
      <c r="W351" s="208"/>
      <c r="X351" s="208"/>
      <c r="Y351" s="208"/>
      <c r="Z351" s="208"/>
      <c r="AA351" s="208">
        <v>1</v>
      </c>
      <c r="AB351" s="208"/>
      <c r="AC351" s="208"/>
      <c r="AD351" s="208"/>
      <c r="AE351" s="208">
        <v>1</v>
      </c>
      <c r="AF351" s="208">
        <v>0</v>
      </c>
      <c r="AG351" s="208">
        <v>0</v>
      </c>
      <c r="AH351" s="208">
        <v>0</v>
      </c>
      <c r="AI351" s="208">
        <v>0</v>
      </c>
      <c r="AJ351" s="208">
        <v>1</v>
      </c>
      <c r="AK351" s="208">
        <v>0</v>
      </c>
      <c r="AL351" s="208">
        <v>0</v>
      </c>
      <c r="AM351" s="208">
        <v>0</v>
      </c>
      <c r="AN351" s="310">
        <v>1</v>
      </c>
      <c r="AO351" s="310"/>
      <c r="AP351" s="213">
        <v>0</v>
      </c>
      <c r="AQ351" s="302">
        <v>0</v>
      </c>
      <c r="AR351" s="217">
        <v>0.33333333333333331</v>
      </c>
      <c r="AS351" s="215">
        <v>0.33333333333333331</v>
      </c>
      <c r="AT351" s="215">
        <v>0.33333333333333331</v>
      </c>
      <c r="AU351" s="302">
        <v>0</v>
      </c>
      <c r="AV351" s="304">
        <v>0</v>
      </c>
      <c r="AW351" s="311" t="s">
        <v>4</v>
      </c>
      <c r="AX351" s="306">
        <v>0</v>
      </c>
      <c r="AY351" s="214">
        <v>0</v>
      </c>
      <c r="AZ351" s="214">
        <v>0</v>
      </c>
      <c r="BA351" s="214">
        <v>0</v>
      </c>
      <c r="BB351" s="307">
        <v>0</v>
      </c>
      <c r="BC351" s="208" t="s">
        <v>1319</v>
      </c>
      <c r="BD351" s="208"/>
      <c r="BE351" s="208"/>
      <c r="BF351" s="208"/>
      <c r="BG351" s="208"/>
    </row>
    <row r="352" spans="1:59" x14ac:dyDescent="0.25">
      <c r="A352" s="208" t="s">
        <v>981</v>
      </c>
      <c r="B352" s="208" t="s">
        <v>1365</v>
      </c>
      <c r="C352" s="208"/>
      <c r="D352" s="208" t="s">
        <v>982</v>
      </c>
      <c r="E352" s="208" t="s">
        <v>983</v>
      </c>
      <c r="F352" s="301"/>
      <c r="G352" s="309"/>
      <c r="H352" s="309" t="s">
        <v>1168</v>
      </c>
      <c r="I352" s="298" t="s">
        <v>1232</v>
      </c>
      <c r="J352" s="208"/>
      <c r="K352" s="308"/>
      <c r="L352" s="319">
        <v>518953</v>
      </c>
      <c r="M352" s="319">
        <v>176997</v>
      </c>
      <c r="N352" s="208"/>
      <c r="O352" s="208"/>
      <c r="P352" s="208">
        <v>1</v>
      </c>
      <c r="Q352" s="208"/>
      <c r="R352" s="208"/>
      <c r="S352" s="208"/>
      <c r="T352" s="208"/>
      <c r="U352" s="208"/>
      <c r="V352" s="208">
        <v>1</v>
      </c>
      <c r="W352" s="208"/>
      <c r="X352" s="208"/>
      <c r="Y352" s="208">
        <v>3</v>
      </c>
      <c r="Z352" s="208"/>
      <c r="AA352" s="208"/>
      <c r="AB352" s="208"/>
      <c r="AC352" s="208"/>
      <c r="AD352" s="208"/>
      <c r="AE352" s="208">
        <v>3</v>
      </c>
      <c r="AF352" s="208">
        <v>0</v>
      </c>
      <c r="AG352" s="208">
        <v>0</v>
      </c>
      <c r="AH352" s="208">
        <v>2</v>
      </c>
      <c r="AI352" s="208">
        <v>0</v>
      </c>
      <c r="AJ352" s="208">
        <v>0</v>
      </c>
      <c r="AK352" s="208">
        <v>0</v>
      </c>
      <c r="AL352" s="208">
        <v>0</v>
      </c>
      <c r="AM352" s="208">
        <v>0</v>
      </c>
      <c r="AN352" s="310">
        <v>2</v>
      </c>
      <c r="AO352" s="310"/>
      <c r="AP352" s="213">
        <v>0</v>
      </c>
      <c r="AQ352" s="302">
        <v>0</v>
      </c>
      <c r="AR352" s="217">
        <v>0.66666666666666663</v>
      </c>
      <c r="AS352" s="215">
        <v>0.66666666666666663</v>
      </c>
      <c r="AT352" s="215">
        <v>0.66666666666666663</v>
      </c>
      <c r="AU352" s="302">
        <v>0</v>
      </c>
      <c r="AV352" s="304">
        <v>0</v>
      </c>
      <c r="AW352" s="311" t="s">
        <v>4</v>
      </c>
      <c r="AX352" s="306">
        <v>0</v>
      </c>
      <c r="AY352" s="214">
        <v>0</v>
      </c>
      <c r="AZ352" s="214">
        <v>0</v>
      </c>
      <c r="BA352" s="214">
        <v>0</v>
      </c>
      <c r="BB352" s="307">
        <v>0</v>
      </c>
      <c r="BC352" s="208" t="s">
        <v>1313</v>
      </c>
      <c r="BD352" s="208"/>
      <c r="BE352" s="208"/>
      <c r="BF352" s="208"/>
      <c r="BG352" s="208"/>
    </row>
    <row r="353" spans="1:59" x14ac:dyDescent="0.25">
      <c r="A353" s="208" t="s">
        <v>984</v>
      </c>
      <c r="B353" s="208" t="s">
        <v>1361</v>
      </c>
      <c r="C353" s="208" t="s">
        <v>1366</v>
      </c>
      <c r="D353" s="208" t="s">
        <v>985</v>
      </c>
      <c r="E353" s="208" t="s">
        <v>986</v>
      </c>
      <c r="F353" s="301"/>
      <c r="G353" s="309"/>
      <c r="H353" s="309" t="s">
        <v>1168</v>
      </c>
      <c r="I353" s="298" t="s">
        <v>1232</v>
      </c>
      <c r="J353" s="208">
        <v>2</v>
      </c>
      <c r="K353" s="308"/>
      <c r="L353" s="319">
        <v>519061</v>
      </c>
      <c r="M353" s="319">
        <v>176662</v>
      </c>
      <c r="N353" s="208"/>
      <c r="O353" s="208"/>
      <c r="P353" s="208"/>
      <c r="Q353" s="208"/>
      <c r="R353" s="208"/>
      <c r="S353" s="208"/>
      <c r="T353" s="208"/>
      <c r="U353" s="208"/>
      <c r="V353" s="208">
        <v>0</v>
      </c>
      <c r="W353" s="208"/>
      <c r="X353" s="208"/>
      <c r="Y353" s="208"/>
      <c r="Z353" s="208"/>
      <c r="AA353" s="208"/>
      <c r="AB353" s="208"/>
      <c r="AC353" s="208"/>
      <c r="AD353" s="208"/>
      <c r="AE353" s="208">
        <v>0</v>
      </c>
      <c r="AF353" s="208">
        <v>0</v>
      </c>
      <c r="AG353" s="208">
        <v>0</v>
      </c>
      <c r="AH353" s="208">
        <v>0</v>
      </c>
      <c r="AI353" s="208">
        <v>0</v>
      </c>
      <c r="AJ353" s="208">
        <v>0</v>
      </c>
      <c r="AK353" s="208">
        <v>0</v>
      </c>
      <c r="AL353" s="208">
        <v>0</v>
      </c>
      <c r="AM353" s="208">
        <v>0</v>
      </c>
      <c r="AN353" s="310">
        <v>2</v>
      </c>
      <c r="AO353" s="310"/>
      <c r="AP353" s="213">
        <v>0</v>
      </c>
      <c r="AQ353" s="302">
        <v>0</v>
      </c>
      <c r="AR353" s="217">
        <v>0.66666666666666663</v>
      </c>
      <c r="AS353" s="215">
        <v>0.66666666666666663</v>
      </c>
      <c r="AT353" s="215">
        <v>0.66666666666666663</v>
      </c>
      <c r="AU353" s="302">
        <v>0</v>
      </c>
      <c r="AV353" s="304">
        <v>0</v>
      </c>
      <c r="AW353" s="311" t="s">
        <v>4</v>
      </c>
      <c r="AX353" s="306">
        <v>0</v>
      </c>
      <c r="AY353" s="214">
        <v>0</v>
      </c>
      <c r="AZ353" s="214">
        <v>0</v>
      </c>
      <c r="BA353" s="214">
        <v>0</v>
      </c>
      <c r="BB353" s="307">
        <v>0</v>
      </c>
      <c r="BC353" s="208" t="s">
        <v>1313</v>
      </c>
      <c r="BD353" s="208"/>
      <c r="BE353" s="208"/>
      <c r="BF353" s="208"/>
      <c r="BG353" s="208"/>
    </row>
    <row r="354" spans="1:59" x14ac:dyDescent="0.25">
      <c r="A354" s="208" t="s">
        <v>987</v>
      </c>
      <c r="B354" s="208" t="s">
        <v>1365</v>
      </c>
      <c r="C354" s="208"/>
      <c r="D354" s="208" t="s">
        <v>988</v>
      </c>
      <c r="E354" s="208" t="s">
        <v>989</v>
      </c>
      <c r="F354" s="301">
        <v>43013</v>
      </c>
      <c r="G354" s="309"/>
      <c r="H354" s="301" t="s">
        <v>1167</v>
      </c>
      <c r="I354" s="298" t="s">
        <v>1232</v>
      </c>
      <c r="J354" s="208"/>
      <c r="K354" s="308"/>
      <c r="L354" s="319">
        <v>516802</v>
      </c>
      <c r="M354" s="319">
        <v>171333</v>
      </c>
      <c r="N354" s="208"/>
      <c r="O354" s="208"/>
      <c r="P354" s="208"/>
      <c r="Q354" s="208"/>
      <c r="R354" s="208"/>
      <c r="S354" s="208"/>
      <c r="T354" s="208"/>
      <c r="U354" s="208"/>
      <c r="V354" s="208">
        <v>0</v>
      </c>
      <c r="W354" s="208"/>
      <c r="X354" s="208">
        <v>52</v>
      </c>
      <c r="Y354" s="208">
        <v>79</v>
      </c>
      <c r="Z354" s="208">
        <v>85</v>
      </c>
      <c r="AA354" s="208">
        <v>6</v>
      </c>
      <c r="AB354" s="208"/>
      <c r="AC354" s="208"/>
      <c r="AD354" s="208"/>
      <c r="AE354" s="208">
        <v>222</v>
      </c>
      <c r="AF354" s="208">
        <v>0</v>
      </c>
      <c r="AG354" s="208">
        <v>52</v>
      </c>
      <c r="AH354" s="208">
        <v>79</v>
      </c>
      <c r="AI354" s="208">
        <v>85</v>
      </c>
      <c r="AJ354" s="208">
        <v>6</v>
      </c>
      <c r="AK354" s="208">
        <v>0</v>
      </c>
      <c r="AL354" s="208">
        <v>0</v>
      </c>
      <c r="AM354" s="208">
        <v>0</v>
      </c>
      <c r="AN354" s="310">
        <v>222</v>
      </c>
      <c r="AO354" s="310"/>
      <c r="AP354" s="214">
        <v>0</v>
      </c>
      <c r="AQ354" s="218">
        <v>0</v>
      </c>
      <c r="AR354" s="306">
        <v>0</v>
      </c>
      <c r="AS354" s="215">
        <v>74</v>
      </c>
      <c r="AT354" s="215">
        <v>74</v>
      </c>
      <c r="AU354" s="215">
        <v>74</v>
      </c>
      <c r="AV354" s="307">
        <v>0</v>
      </c>
      <c r="AW354" s="311" t="s">
        <v>4</v>
      </c>
      <c r="AX354" s="306">
        <v>0</v>
      </c>
      <c r="AY354" s="214">
        <v>0</v>
      </c>
      <c r="AZ354" s="214">
        <v>0</v>
      </c>
      <c r="BA354" s="214">
        <v>0</v>
      </c>
      <c r="BB354" s="307">
        <v>0</v>
      </c>
      <c r="BC354" s="208" t="s">
        <v>1296</v>
      </c>
      <c r="BD354" s="208"/>
      <c r="BE354" s="208"/>
      <c r="BF354" s="208"/>
      <c r="BG354" s="208" t="s">
        <v>1295</v>
      </c>
    </row>
    <row r="355" spans="1:59" x14ac:dyDescent="0.25">
      <c r="A355" s="208" t="s">
        <v>987</v>
      </c>
      <c r="B355" s="208" t="s">
        <v>1365</v>
      </c>
      <c r="C355" s="208"/>
      <c r="D355" s="208" t="s">
        <v>988</v>
      </c>
      <c r="E355" s="208" t="s">
        <v>989</v>
      </c>
      <c r="F355" s="301">
        <v>43013</v>
      </c>
      <c r="G355" s="309"/>
      <c r="H355" s="301" t="s">
        <v>1167</v>
      </c>
      <c r="I355" s="298" t="s">
        <v>1432</v>
      </c>
      <c r="J355" s="208"/>
      <c r="K355" s="308"/>
      <c r="L355" s="319">
        <v>516802</v>
      </c>
      <c r="M355" s="319">
        <v>171333</v>
      </c>
      <c r="N355" s="208"/>
      <c r="O355" s="208"/>
      <c r="P355" s="208"/>
      <c r="Q355" s="208"/>
      <c r="R355" s="208"/>
      <c r="S355" s="208"/>
      <c r="T355" s="208"/>
      <c r="U355" s="208"/>
      <c r="V355" s="208">
        <v>0</v>
      </c>
      <c r="W355" s="208"/>
      <c r="X355" s="208">
        <v>4</v>
      </c>
      <c r="Y355" s="208">
        <v>11</v>
      </c>
      <c r="Z355" s="208"/>
      <c r="AA355" s="208"/>
      <c r="AB355" s="208"/>
      <c r="AC355" s="208"/>
      <c r="AD355" s="208"/>
      <c r="AE355" s="208">
        <v>15</v>
      </c>
      <c r="AF355" s="208">
        <v>0</v>
      </c>
      <c r="AG355" s="208">
        <v>4</v>
      </c>
      <c r="AH355" s="208">
        <v>11</v>
      </c>
      <c r="AI355" s="208">
        <v>0</v>
      </c>
      <c r="AJ355" s="208">
        <v>0</v>
      </c>
      <c r="AK355" s="208">
        <v>0</v>
      </c>
      <c r="AL355" s="208">
        <v>0</v>
      </c>
      <c r="AM355" s="208">
        <v>0</v>
      </c>
      <c r="AN355" s="310">
        <v>15</v>
      </c>
      <c r="AO355" s="310"/>
      <c r="AP355" s="214">
        <v>0</v>
      </c>
      <c r="AQ355" s="218">
        <v>0</v>
      </c>
      <c r="AR355" s="306">
        <v>0</v>
      </c>
      <c r="AS355" s="215">
        <v>7.5</v>
      </c>
      <c r="AT355" s="215">
        <v>7.5</v>
      </c>
      <c r="AU355" s="218">
        <v>0</v>
      </c>
      <c r="AV355" s="307">
        <v>0</v>
      </c>
      <c r="AW355" s="311" t="s">
        <v>4</v>
      </c>
      <c r="AX355" s="306">
        <v>0</v>
      </c>
      <c r="AY355" s="214">
        <v>0</v>
      </c>
      <c r="AZ355" s="214">
        <v>0</v>
      </c>
      <c r="BA355" s="214">
        <v>0</v>
      </c>
      <c r="BB355" s="307">
        <v>0</v>
      </c>
      <c r="BC355" s="208" t="s">
        <v>1296</v>
      </c>
      <c r="BD355" s="208"/>
      <c r="BE355" s="208"/>
      <c r="BF355" s="208"/>
      <c r="BG355" s="208" t="s">
        <v>1295</v>
      </c>
    </row>
    <row r="356" spans="1:59" x14ac:dyDescent="0.25">
      <c r="A356" s="208" t="s">
        <v>990</v>
      </c>
      <c r="B356" s="208" t="s">
        <v>1365</v>
      </c>
      <c r="C356" s="208"/>
      <c r="D356" s="208" t="s">
        <v>991</v>
      </c>
      <c r="E356" s="208" t="s">
        <v>992</v>
      </c>
      <c r="F356" s="301">
        <v>43199</v>
      </c>
      <c r="G356" s="309">
        <v>43343</v>
      </c>
      <c r="H356" s="309" t="s">
        <v>1168</v>
      </c>
      <c r="I356" s="298" t="s">
        <v>1232</v>
      </c>
      <c r="J356" s="208"/>
      <c r="K356" s="308"/>
      <c r="L356" s="319">
        <v>520049</v>
      </c>
      <c r="M356" s="319">
        <v>175295</v>
      </c>
      <c r="N356" s="208"/>
      <c r="O356" s="208"/>
      <c r="P356" s="208"/>
      <c r="Q356" s="208"/>
      <c r="R356" s="208"/>
      <c r="S356" s="208"/>
      <c r="T356" s="208"/>
      <c r="U356" s="208"/>
      <c r="V356" s="208">
        <v>0</v>
      </c>
      <c r="W356" s="208"/>
      <c r="X356" s="208"/>
      <c r="Y356" s="208"/>
      <c r="Z356" s="208">
        <v>1</v>
      </c>
      <c r="AA356" s="208"/>
      <c r="AB356" s="208"/>
      <c r="AC356" s="208"/>
      <c r="AD356" s="208"/>
      <c r="AE356" s="208">
        <v>1</v>
      </c>
      <c r="AF356" s="208">
        <v>0</v>
      </c>
      <c r="AG356" s="208">
        <v>0</v>
      </c>
      <c r="AH356" s="208">
        <v>0</v>
      </c>
      <c r="AI356" s="208">
        <v>1</v>
      </c>
      <c r="AJ356" s="208">
        <v>0</v>
      </c>
      <c r="AK356" s="208">
        <v>0</v>
      </c>
      <c r="AL356" s="208">
        <v>0</v>
      </c>
      <c r="AM356" s="208">
        <v>0</v>
      </c>
      <c r="AN356" s="310">
        <v>1</v>
      </c>
      <c r="AO356" s="310"/>
      <c r="AP356" s="213">
        <v>0</v>
      </c>
      <c r="AQ356" s="215">
        <v>1</v>
      </c>
      <c r="AR356" s="303">
        <v>0</v>
      </c>
      <c r="AS356" s="302">
        <v>0</v>
      </c>
      <c r="AT356" s="302">
        <v>0</v>
      </c>
      <c r="AU356" s="302">
        <v>0</v>
      </c>
      <c r="AV356" s="304">
        <v>0</v>
      </c>
      <c r="AW356" s="311">
        <v>0</v>
      </c>
      <c r="AX356" s="306">
        <v>0</v>
      </c>
      <c r="AY356" s="214">
        <v>0</v>
      </c>
      <c r="AZ356" s="214">
        <v>0</v>
      </c>
      <c r="BA356" s="214">
        <v>0</v>
      </c>
      <c r="BB356" s="307">
        <v>0</v>
      </c>
      <c r="BC356" s="208" t="s">
        <v>1293</v>
      </c>
      <c r="BD356" s="208"/>
      <c r="BE356" s="208"/>
      <c r="BF356" s="208" t="s">
        <v>1293</v>
      </c>
      <c r="BG356" s="208"/>
    </row>
    <row r="357" spans="1:59" x14ac:dyDescent="0.25">
      <c r="A357" s="208" t="s">
        <v>993</v>
      </c>
      <c r="B357" s="208" t="s">
        <v>1361</v>
      </c>
      <c r="C357" s="208"/>
      <c r="D357" s="208" t="s">
        <v>994</v>
      </c>
      <c r="E357" s="208" t="s">
        <v>995</v>
      </c>
      <c r="F357" s="208"/>
      <c r="G357" s="309"/>
      <c r="H357" s="309" t="s">
        <v>1168</v>
      </c>
      <c r="I357" s="298" t="s">
        <v>1232</v>
      </c>
      <c r="J357" s="208"/>
      <c r="K357" s="308"/>
      <c r="L357" s="319">
        <v>516541</v>
      </c>
      <c r="M357" s="319">
        <v>175254</v>
      </c>
      <c r="N357" s="208"/>
      <c r="O357" s="208"/>
      <c r="P357" s="208"/>
      <c r="Q357" s="208"/>
      <c r="R357" s="208"/>
      <c r="S357" s="208"/>
      <c r="T357" s="208"/>
      <c r="U357" s="208"/>
      <c r="V357" s="208">
        <v>0</v>
      </c>
      <c r="W357" s="208"/>
      <c r="X357" s="208"/>
      <c r="Y357" s="208">
        <v>1</v>
      </c>
      <c r="Z357" s="208"/>
      <c r="AA357" s="208"/>
      <c r="AB357" s="208"/>
      <c r="AC357" s="208"/>
      <c r="AD357" s="208"/>
      <c r="AE357" s="208">
        <v>1</v>
      </c>
      <c r="AF357" s="208">
        <v>0</v>
      </c>
      <c r="AG357" s="208">
        <v>0</v>
      </c>
      <c r="AH357" s="208">
        <v>1</v>
      </c>
      <c r="AI357" s="208">
        <v>0</v>
      </c>
      <c r="AJ357" s="208">
        <v>0</v>
      </c>
      <c r="AK357" s="208">
        <v>0</v>
      </c>
      <c r="AL357" s="208">
        <v>0</v>
      </c>
      <c r="AM357" s="208">
        <v>0</v>
      </c>
      <c r="AN357" s="310">
        <v>1</v>
      </c>
      <c r="AO357" s="310"/>
      <c r="AP357" s="213">
        <v>0</v>
      </c>
      <c r="AQ357" s="302">
        <v>0</v>
      </c>
      <c r="AR357" s="217">
        <v>0.33333333333333331</v>
      </c>
      <c r="AS357" s="215">
        <v>0.33333333333333331</v>
      </c>
      <c r="AT357" s="215">
        <v>0.33333333333333331</v>
      </c>
      <c r="AU357" s="302">
        <v>0</v>
      </c>
      <c r="AV357" s="304">
        <v>0</v>
      </c>
      <c r="AW357" s="311" t="s">
        <v>4</v>
      </c>
      <c r="AX357" s="306">
        <v>0</v>
      </c>
      <c r="AY357" s="214">
        <v>0</v>
      </c>
      <c r="AZ357" s="214">
        <v>0</v>
      </c>
      <c r="BA357" s="214">
        <v>0</v>
      </c>
      <c r="BB357" s="307">
        <v>0</v>
      </c>
      <c r="BC357" s="208" t="s">
        <v>1509</v>
      </c>
      <c r="BD357" s="208"/>
      <c r="BE357" s="208"/>
      <c r="BF357" s="208"/>
      <c r="BG357" s="208"/>
    </row>
    <row r="358" spans="1:59" x14ac:dyDescent="0.25">
      <c r="A358" s="208" t="s">
        <v>996</v>
      </c>
      <c r="B358" s="208" t="s">
        <v>1361</v>
      </c>
      <c r="C358" s="208"/>
      <c r="D358" s="208" t="s">
        <v>997</v>
      </c>
      <c r="E358" s="208" t="s">
        <v>998</v>
      </c>
      <c r="F358" s="301"/>
      <c r="G358" s="309"/>
      <c r="H358" s="309" t="s">
        <v>1168</v>
      </c>
      <c r="I358" s="298" t="s">
        <v>1232</v>
      </c>
      <c r="J358" s="208"/>
      <c r="K358" s="308"/>
      <c r="L358" s="319">
        <v>512735</v>
      </c>
      <c r="M358" s="319">
        <v>169696</v>
      </c>
      <c r="N358" s="208"/>
      <c r="O358" s="208"/>
      <c r="P358" s="208">
        <v>1</v>
      </c>
      <c r="Q358" s="208"/>
      <c r="R358" s="208"/>
      <c r="S358" s="208"/>
      <c r="T358" s="208"/>
      <c r="U358" s="208"/>
      <c r="V358" s="208">
        <v>1</v>
      </c>
      <c r="W358" s="208"/>
      <c r="X358" s="208"/>
      <c r="Y358" s="208"/>
      <c r="Z358" s="208"/>
      <c r="AA358" s="208"/>
      <c r="AB358" s="208"/>
      <c r="AC358" s="208"/>
      <c r="AD358" s="208"/>
      <c r="AE358" s="208">
        <v>0</v>
      </c>
      <c r="AF358" s="208">
        <v>0</v>
      </c>
      <c r="AG358" s="208">
        <v>0</v>
      </c>
      <c r="AH358" s="208">
        <v>-1</v>
      </c>
      <c r="AI358" s="208">
        <v>0</v>
      </c>
      <c r="AJ358" s="208">
        <v>0</v>
      </c>
      <c r="AK358" s="208">
        <v>0</v>
      </c>
      <c r="AL358" s="208">
        <v>0</v>
      </c>
      <c r="AM358" s="208">
        <v>0</v>
      </c>
      <c r="AN358" s="310">
        <v>-1</v>
      </c>
      <c r="AO358" s="310"/>
      <c r="AP358" s="213">
        <v>0</v>
      </c>
      <c r="AQ358" s="302">
        <v>0</v>
      </c>
      <c r="AR358" s="217">
        <v>-0.33333333333333331</v>
      </c>
      <c r="AS358" s="215">
        <v>-0.33333333333333331</v>
      </c>
      <c r="AT358" s="215">
        <v>-0.33333333333333331</v>
      </c>
      <c r="AU358" s="302">
        <v>0</v>
      </c>
      <c r="AV358" s="304">
        <v>0</v>
      </c>
      <c r="AW358" s="311" t="s">
        <v>4</v>
      </c>
      <c r="AX358" s="306">
        <v>0</v>
      </c>
      <c r="AY358" s="214">
        <v>0</v>
      </c>
      <c r="AZ358" s="214">
        <v>0</v>
      </c>
      <c r="BA358" s="214">
        <v>0</v>
      </c>
      <c r="BB358" s="307">
        <v>0</v>
      </c>
      <c r="BC358" s="208" t="s">
        <v>1310</v>
      </c>
      <c r="BD358" s="208" t="s">
        <v>4</v>
      </c>
      <c r="BE358" s="208"/>
      <c r="BF358" s="208"/>
      <c r="BG358" s="208"/>
    </row>
    <row r="359" spans="1:59" x14ac:dyDescent="0.25">
      <c r="A359" s="208" t="s">
        <v>999</v>
      </c>
      <c r="B359" s="208" t="s">
        <v>1364</v>
      </c>
      <c r="C359" s="208"/>
      <c r="D359" s="208" t="s">
        <v>1000</v>
      </c>
      <c r="E359" s="208" t="s">
        <v>1001</v>
      </c>
      <c r="F359" s="208"/>
      <c r="G359" s="309">
        <v>43160</v>
      </c>
      <c r="H359" s="301" t="s">
        <v>1166</v>
      </c>
      <c r="I359" s="298" t="s">
        <v>1232</v>
      </c>
      <c r="J359" s="208"/>
      <c r="K359" s="308"/>
      <c r="L359" s="319">
        <v>514231</v>
      </c>
      <c r="M359" s="319">
        <v>173651</v>
      </c>
      <c r="N359" s="208"/>
      <c r="O359" s="208"/>
      <c r="P359" s="208"/>
      <c r="Q359" s="208"/>
      <c r="R359" s="208">
        <v>1</v>
      </c>
      <c r="S359" s="208"/>
      <c r="T359" s="208"/>
      <c r="U359" s="208"/>
      <c r="V359" s="208">
        <v>1</v>
      </c>
      <c r="W359" s="208"/>
      <c r="X359" s="208">
        <v>3</v>
      </c>
      <c r="Y359" s="208"/>
      <c r="Z359" s="208"/>
      <c r="AA359" s="208"/>
      <c r="AB359" s="208"/>
      <c r="AC359" s="208"/>
      <c r="AD359" s="208"/>
      <c r="AE359" s="208">
        <v>3</v>
      </c>
      <c r="AF359" s="208">
        <v>0</v>
      </c>
      <c r="AG359" s="208">
        <v>3</v>
      </c>
      <c r="AH359" s="208">
        <v>0</v>
      </c>
      <c r="AI359" s="208">
        <v>0</v>
      </c>
      <c r="AJ359" s="208">
        <v>-1</v>
      </c>
      <c r="AK359" s="208">
        <v>0</v>
      </c>
      <c r="AL359" s="208">
        <v>0</v>
      </c>
      <c r="AM359" s="208">
        <v>0</v>
      </c>
      <c r="AN359" s="310">
        <v>2</v>
      </c>
      <c r="AO359" s="310"/>
      <c r="AP359" s="212">
        <v>2</v>
      </c>
      <c r="AQ359" s="302">
        <v>0</v>
      </c>
      <c r="AR359" s="303">
        <v>0</v>
      </c>
      <c r="AS359" s="302">
        <v>0</v>
      </c>
      <c r="AT359" s="302">
        <v>0</v>
      </c>
      <c r="AU359" s="302">
        <v>0</v>
      </c>
      <c r="AV359" s="304">
        <v>0</v>
      </c>
      <c r="AW359" s="311">
        <v>0</v>
      </c>
      <c r="AX359" s="306">
        <v>0</v>
      </c>
      <c r="AY359" s="214">
        <v>0</v>
      </c>
      <c r="AZ359" s="214">
        <v>0</v>
      </c>
      <c r="BA359" s="214">
        <v>0</v>
      </c>
      <c r="BB359" s="307">
        <v>0</v>
      </c>
      <c r="BC359" s="208" t="s">
        <v>1299</v>
      </c>
      <c r="BD359" s="208"/>
      <c r="BE359" s="208"/>
      <c r="BF359" s="208" t="s">
        <v>1299</v>
      </c>
      <c r="BG359" s="208"/>
    </row>
    <row r="360" spans="1:59" x14ac:dyDescent="0.25">
      <c r="A360" s="208" t="s">
        <v>1002</v>
      </c>
      <c r="B360" s="208" t="s">
        <v>1363</v>
      </c>
      <c r="C360" s="208"/>
      <c r="D360" s="208" t="s">
        <v>1003</v>
      </c>
      <c r="E360" s="208" t="s">
        <v>1004</v>
      </c>
      <c r="F360" s="301">
        <v>43073</v>
      </c>
      <c r="G360" s="301">
        <v>43160</v>
      </c>
      <c r="H360" s="301" t="s">
        <v>1166</v>
      </c>
      <c r="I360" s="298" t="s">
        <v>1232</v>
      </c>
      <c r="J360" s="208"/>
      <c r="K360" s="308"/>
      <c r="L360" s="319">
        <v>518794</v>
      </c>
      <c r="M360" s="319">
        <v>175433</v>
      </c>
      <c r="N360" s="208"/>
      <c r="O360" s="208"/>
      <c r="P360" s="208"/>
      <c r="Q360" s="208"/>
      <c r="R360" s="208"/>
      <c r="S360" s="208"/>
      <c r="T360" s="208"/>
      <c r="U360" s="208"/>
      <c r="V360" s="208">
        <v>0</v>
      </c>
      <c r="W360" s="208"/>
      <c r="X360" s="208"/>
      <c r="Y360" s="208">
        <v>1</v>
      </c>
      <c r="Z360" s="208"/>
      <c r="AA360" s="208"/>
      <c r="AB360" s="208"/>
      <c r="AC360" s="208"/>
      <c r="AD360" s="208"/>
      <c r="AE360" s="208">
        <v>1</v>
      </c>
      <c r="AF360" s="208">
        <v>0</v>
      </c>
      <c r="AG360" s="208">
        <v>0</v>
      </c>
      <c r="AH360" s="208">
        <v>1</v>
      </c>
      <c r="AI360" s="208">
        <v>0</v>
      </c>
      <c r="AJ360" s="208">
        <v>0</v>
      </c>
      <c r="AK360" s="208">
        <v>0</v>
      </c>
      <c r="AL360" s="208">
        <v>0</v>
      </c>
      <c r="AM360" s="208">
        <v>0</v>
      </c>
      <c r="AN360" s="310">
        <v>1</v>
      </c>
      <c r="AO360" s="310"/>
      <c r="AP360" s="212">
        <v>1</v>
      </c>
      <c r="AQ360" s="302">
        <v>0</v>
      </c>
      <c r="AR360" s="303">
        <v>0</v>
      </c>
      <c r="AS360" s="302">
        <v>0</v>
      </c>
      <c r="AT360" s="302">
        <v>0</v>
      </c>
      <c r="AU360" s="302">
        <v>0</v>
      </c>
      <c r="AV360" s="304">
        <v>0</v>
      </c>
      <c r="AW360" s="311">
        <v>0</v>
      </c>
      <c r="AX360" s="306">
        <v>0</v>
      </c>
      <c r="AY360" s="214">
        <v>0</v>
      </c>
      <c r="AZ360" s="214">
        <v>0</v>
      </c>
      <c r="BA360" s="214">
        <v>0</v>
      </c>
      <c r="BB360" s="307">
        <v>0</v>
      </c>
      <c r="BC360" s="208" t="s">
        <v>1315</v>
      </c>
      <c r="BD360" s="208"/>
      <c r="BE360" s="208"/>
      <c r="BF360" s="208"/>
      <c r="BG360" s="208"/>
    </row>
    <row r="361" spans="1:59" x14ac:dyDescent="0.25">
      <c r="A361" s="208" t="s">
        <v>1005</v>
      </c>
      <c r="B361" s="208" t="s">
        <v>1361</v>
      </c>
      <c r="C361" s="208"/>
      <c r="D361" s="208" t="s">
        <v>1006</v>
      </c>
      <c r="E361" s="208" t="s">
        <v>1007</v>
      </c>
      <c r="F361" s="301">
        <v>43070</v>
      </c>
      <c r="G361" s="309">
        <v>43119</v>
      </c>
      <c r="H361" s="301" t="s">
        <v>1166</v>
      </c>
      <c r="I361" s="298" t="s">
        <v>1232</v>
      </c>
      <c r="J361" s="208"/>
      <c r="K361" s="308"/>
      <c r="L361" s="319">
        <v>518118</v>
      </c>
      <c r="M361" s="319">
        <v>175308</v>
      </c>
      <c r="N361" s="208"/>
      <c r="O361" s="208"/>
      <c r="P361" s="208"/>
      <c r="Q361" s="208"/>
      <c r="R361" s="208"/>
      <c r="S361" s="208"/>
      <c r="T361" s="208"/>
      <c r="U361" s="208"/>
      <c r="V361" s="208">
        <v>0</v>
      </c>
      <c r="W361" s="208"/>
      <c r="X361" s="208">
        <v>1</v>
      </c>
      <c r="Y361" s="208"/>
      <c r="Z361" s="208"/>
      <c r="AA361" s="208"/>
      <c r="AB361" s="208"/>
      <c r="AC361" s="208"/>
      <c r="AD361" s="208"/>
      <c r="AE361" s="208">
        <v>1</v>
      </c>
      <c r="AF361" s="208">
        <v>0</v>
      </c>
      <c r="AG361" s="208">
        <v>1</v>
      </c>
      <c r="AH361" s="208">
        <v>0</v>
      </c>
      <c r="AI361" s="208">
        <v>0</v>
      </c>
      <c r="AJ361" s="208">
        <v>0</v>
      </c>
      <c r="AK361" s="208">
        <v>0</v>
      </c>
      <c r="AL361" s="208">
        <v>0</v>
      </c>
      <c r="AM361" s="208">
        <v>0</v>
      </c>
      <c r="AN361" s="310">
        <v>1</v>
      </c>
      <c r="AO361" s="310"/>
      <c r="AP361" s="212">
        <v>1</v>
      </c>
      <c r="AQ361" s="302">
        <v>0</v>
      </c>
      <c r="AR361" s="303">
        <v>0</v>
      </c>
      <c r="AS361" s="302">
        <v>0</v>
      </c>
      <c r="AT361" s="302">
        <v>0</v>
      </c>
      <c r="AU361" s="302">
        <v>0</v>
      </c>
      <c r="AV361" s="304">
        <v>0</v>
      </c>
      <c r="AW361" s="311">
        <v>0</v>
      </c>
      <c r="AX361" s="306">
        <v>0</v>
      </c>
      <c r="AY361" s="214">
        <v>0</v>
      </c>
      <c r="AZ361" s="214">
        <v>0</v>
      </c>
      <c r="BA361" s="214">
        <v>0</v>
      </c>
      <c r="BB361" s="307">
        <v>0</v>
      </c>
      <c r="BC361" s="208" t="s">
        <v>1316</v>
      </c>
      <c r="BD361" s="208"/>
      <c r="BE361" s="208"/>
      <c r="BF361" s="208" t="s">
        <v>1294</v>
      </c>
      <c r="BG361" s="208"/>
    </row>
    <row r="362" spans="1:59" x14ac:dyDescent="0.25">
      <c r="A362" s="208" t="s">
        <v>1008</v>
      </c>
      <c r="B362" s="208" t="s">
        <v>1365</v>
      </c>
      <c r="C362" s="208"/>
      <c r="D362" s="208" t="s">
        <v>1009</v>
      </c>
      <c r="E362" s="208" t="s">
        <v>1010</v>
      </c>
      <c r="F362" s="301">
        <v>43160</v>
      </c>
      <c r="G362" s="309"/>
      <c r="H362" s="301" t="s">
        <v>1167</v>
      </c>
      <c r="I362" s="298" t="s">
        <v>1232</v>
      </c>
      <c r="J362" s="208"/>
      <c r="K362" s="308"/>
      <c r="L362" s="319">
        <v>517346</v>
      </c>
      <c r="M362" s="319">
        <v>172308</v>
      </c>
      <c r="N362" s="208"/>
      <c r="O362" s="208"/>
      <c r="P362" s="208">
        <v>1</v>
      </c>
      <c r="Q362" s="208"/>
      <c r="R362" s="208"/>
      <c r="S362" s="208"/>
      <c r="T362" s="208"/>
      <c r="U362" s="208"/>
      <c r="V362" s="208">
        <v>1</v>
      </c>
      <c r="W362" s="208"/>
      <c r="X362" s="208"/>
      <c r="Y362" s="208"/>
      <c r="Z362" s="208"/>
      <c r="AA362" s="208">
        <v>2</v>
      </c>
      <c r="AB362" s="208"/>
      <c r="AC362" s="208"/>
      <c r="AD362" s="208"/>
      <c r="AE362" s="208">
        <v>2</v>
      </c>
      <c r="AF362" s="208">
        <v>0</v>
      </c>
      <c r="AG362" s="208">
        <v>0</v>
      </c>
      <c r="AH362" s="208">
        <v>-1</v>
      </c>
      <c r="AI362" s="208">
        <v>0</v>
      </c>
      <c r="AJ362" s="208">
        <v>2</v>
      </c>
      <c r="AK362" s="208">
        <v>0</v>
      </c>
      <c r="AL362" s="208">
        <v>0</v>
      </c>
      <c r="AM362" s="208">
        <v>0</v>
      </c>
      <c r="AN362" s="310">
        <v>1</v>
      </c>
      <c r="AO362" s="310"/>
      <c r="AP362" s="214">
        <v>0</v>
      </c>
      <c r="AQ362" s="215">
        <v>1</v>
      </c>
      <c r="AR362" s="306">
        <v>0</v>
      </c>
      <c r="AS362" s="218">
        <v>0</v>
      </c>
      <c r="AT362" s="218">
        <v>0</v>
      </c>
      <c r="AU362" s="218">
        <v>0</v>
      </c>
      <c r="AV362" s="307">
        <v>0</v>
      </c>
      <c r="AW362" s="311">
        <v>0</v>
      </c>
      <c r="AX362" s="306">
        <v>0</v>
      </c>
      <c r="AY362" s="214">
        <v>0</v>
      </c>
      <c r="AZ362" s="214">
        <v>0</v>
      </c>
      <c r="BA362" s="214">
        <v>0</v>
      </c>
      <c r="BB362" s="307">
        <v>0</v>
      </c>
      <c r="BC362" s="208" t="s">
        <v>1508</v>
      </c>
      <c r="BD362" s="208"/>
      <c r="BE362" s="208"/>
      <c r="BF362" s="208"/>
      <c r="BG362" s="208"/>
    </row>
    <row r="363" spans="1:59" x14ac:dyDescent="0.25">
      <c r="A363" s="208" t="s">
        <v>1011</v>
      </c>
      <c r="B363" s="208" t="s">
        <v>1365</v>
      </c>
      <c r="C363" s="208"/>
      <c r="D363" s="208" t="s">
        <v>1012</v>
      </c>
      <c r="E363" s="208" t="s">
        <v>1013</v>
      </c>
      <c r="F363" s="301"/>
      <c r="G363" s="309"/>
      <c r="H363" s="309" t="s">
        <v>1168</v>
      </c>
      <c r="I363" s="298" t="s">
        <v>1232</v>
      </c>
      <c r="J363" s="208"/>
      <c r="K363" s="308"/>
      <c r="L363" s="319">
        <v>519840</v>
      </c>
      <c r="M363" s="319">
        <v>175428</v>
      </c>
      <c r="N363" s="208"/>
      <c r="O363" s="208"/>
      <c r="P363" s="208"/>
      <c r="Q363" s="208"/>
      <c r="R363" s="208"/>
      <c r="S363" s="208"/>
      <c r="T363" s="208"/>
      <c r="U363" s="208"/>
      <c r="V363" s="208">
        <v>0</v>
      </c>
      <c r="W363" s="208"/>
      <c r="X363" s="208"/>
      <c r="Y363" s="208"/>
      <c r="Z363" s="208"/>
      <c r="AA363" s="208">
        <v>2</v>
      </c>
      <c r="AB363" s="208"/>
      <c r="AC363" s="208"/>
      <c r="AD363" s="208"/>
      <c r="AE363" s="208">
        <v>2</v>
      </c>
      <c r="AF363" s="208">
        <v>0</v>
      </c>
      <c r="AG363" s="208">
        <v>0</v>
      </c>
      <c r="AH363" s="208">
        <v>0</v>
      </c>
      <c r="AI363" s="208">
        <v>0</v>
      </c>
      <c r="AJ363" s="208">
        <v>2</v>
      </c>
      <c r="AK363" s="208">
        <v>0</v>
      </c>
      <c r="AL363" s="208">
        <v>0</v>
      </c>
      <c r="AM363" s="208">
        <v>0</v>
      </c>
      <c r="AN363" s="310">
        <v>2</v>
      </c>
      <c r="AO363" s="310"/>
      <c r="AP363" s="213">
        <v>0</v>
      </c>
      <c r="AQ363" s="302">
        <v>0</v>
      </c>
      <c r="AR363" s="217">
        <v>0.66666666666666663</v>
      </c>
      <c r="AS363" s="215">
        <v>0.66666666666666663</v>
      </c>
      <c r="AT363" s="215">
        <v>0.66666666666666663</v>
      </c>
      <c r="AU363" s="302">
        <v>0</v>
      </c>
      <c r="AV363" s="304">
        <v>0</v>
      </c>
      <c r="AW363" s="311" t="s">
        <v>4</v>
      </c>
      <c r="AX363" s="306">
        <v>0</v>
      </c>
      <c r="AY363" s="214">
        <v>0</v>
      </c>
      <c r="AZ363" s="214">
        <v>0</v>
      </c>
      <c r="BA363" s="214">
        <v>0</v>
      </c>
      <c r="BB363" s="307">
        <v>0</v>
      </c>
      <c r="BC363" s="208" t="s">
        <v>1315</v>
      </c>
      <c r="BD363" s="208"/>
      <c r="BE363" s="208"/>
      <c r="BF363" s="208"/>
      <c r="BG363" s="208"/>
    </row>
    <row r="364" spans="1:59" x14ac:dyDescent="0.25">
      <c r="A364" s="208" t="s">
        <v>1014</v>
      </c>
      <c r="B364" s="208" t="s">
        <v>1361</v>
      </c>
      <c r="C364" s="208" t="s">
        <v>1366</v>
      </c>
      <c r="D364" s="208" t="s">
        <v>1015</v>
      </c>
      <c r="E364" s="208" t="s">
        <v>1016</v>
      </c>
      <c r="F364" s="301">
        <v>43160</v>
      </c>
      <c r="G364" s="309"/>
      <c r="H364" s="301" t="s">
        <v>1167</v>
      </c>
      <c r="I364" s="298" t="s">
        <v>1232</v>
      </c>
      <c r="J364" s="208">
        <v>2</v>
      </c>
      <c r="K364" s="308"/>
      <c r="L364" s="319">
        <v>521610</v>
      </c>
      <c r="M364" s="319">
        <v>176396</v>
      </c>
      <c r="N364" s="208"/>
      <c r="O364" s="208"/>
      <c r="P364" s="208"/>
      <c r="Q364" s="208"/>
      <c r="R364" s="208"/>
      <c r="S364" s="208"/>
      <c r="T364" s="208"/>
      <c r="U364" s="208"/>
      <c r="V364" s="208">
        <v>0</v>
      </c>
      <c r="W364" s="208"/>
      <c r="X364" s="208"/>
      <c r="Y364" s="208">
        <v>2</v>
      </c>
      <c r="Z364" s="208"/>
      <c r="AA364" s="208"/>
      <c r="AB364" s="208"/>
      <c r="AC364" s="208"/>
      <c r="AD364" s="208"/>
      <c r="AE364" s="208">
        <v>2</v>
      </c>
      <c r="AF364" s="208">
        <v>0</v>
      </c>
      <c r="AG364" s="208">
        <v>0</v>
      </c>
      <c r="AH364" s="208">
        <v>2</v>
      </c>
      <c r="AI364" s="208">
        <v>0</v>
      </c>
      <c r="AJ364" s="208">
        <v>0</v>
      </c>
      <c r="AK364" s="208">
        <v>0</v>
      </c>
      <c r="AL364" s="208">
        <v>0</v>
      </c>
      <c r="AM364" s="208">
        <v>0</v>
      </c>
      <c r="AN364" s="310">
        <v>2</v>
      </c>
      <c r="AO364" s="310"/>
      <c r="AP364" s="214">
        <v>0</v>
      </c>
      <c r="AQ364" s="218">
        <v>0</v>
      </c>
      <c r="AR364" s="217">
        <v>0.66666666666666663</v>
      </c>
      <c r="AS364" s="215">
        <v>0.66666666666666663</v>
      </c>
      <c r="AT364" s="215">
        <v>0.66666666666666663</v>
      </c>
      <c r="AU364" s="218">
        <v>0</v>
      </c>
      <c r="AV364" s="307">
        <v>0</v>
      </c>
      <c r="AW364" s="311" t="s">
        <v>4</v>
      </c>
      <c r="AX364" s="306">
        <v>0</v>
      </c>
      <c r="AY364" s="214">
        <v>0</v>
      </c>
      <c r="AZ364" s="214">
        <v>0</v>
      </c>
      <c r="BA364" s="214">
        <v>0</v>
      </c>
      <c r="BB364" s="307">
        <v>0</v>
      </c>
      <c r="BC364" s="208" t="s">
        <v>1351</v>
      </c>
      <c r="BD364" s="208"/>
      <c r="BE364" s="208" t="s">
        <v>1380</v>
      </c>
      <c r="BF364" s="208"/>
      <c r="BG364" s="208"/>
    </row>
    <row r="365" spans="1:59" x14ac:dyDescent="0.25">
      <c r="A365" s="208" t="s">
        <v>1017</v>
      </c>
      <c r="B365" s="208" t="s">
        <v>1362</v>
      </c>
      <c r="C365" s="208"/>
      <c r="D365" s="208" t="s">
        <v>1018</v>
      </c>
      <c r="E365" s="208" t="s">
        <v>1019</v>
      </c>
      <c r="F365" s="301">
        <v>43132</v>
      </c>
      <c r="G365" s="309"/>
      <c r="H365" s="301" t="s">
        <v>1167</v>
      </c>
      <c r="I365" s="298" t="s">
        <v>1232</v>
      </c>
      <c r="J365" s="208"/>
      <c r="K365" s="308"/>
      <c r="L365" s="319">
        <v>521341</v>
      </c>
      <c r="M365" s="319">
        <v>175789</v>
      </c>
      <c r="N365" s="208"/>
      <c r="O365" s="208"/>
      <c r="P365" s="208"/>
      <c r="Q365" s="208"/>
      <c r="R365" s="208"/>
      <c r="S365" s="208"/>
      <c r="T365" s="208"/>
      <c r="U365" s="208">
        <v>1</v>
      </c>
      <c r="V365" s="208">
        <v>1</v>
      </c>
      <c r="W365" s="208"/>
      <c r="X365" s="208">
        <v>3</v>
      </c>
      <c r="Y365" s="208">
        <v>1</v>
      </c>
      <c r="Z365" s="208">
        <v>1</v>
      </c>
      <c r="AA365" s="208"/>
      <c r="AB365" s="208"/>
      <c r="AC365" s="208"/>
      <c r="AD365" s="208"/>
      <c r="AE365" s="208">
        <v>5</v>
      </c>
      <c r="AF365" s="208">
        <v>0</v>
      </c>
      <c r="AG365" s="208">
        <v>3</v>
      </c>
      <c r="AH365" s="208">
        <v>1</v>
      </c>
      <c r="AI365" s="208">
        <v>1</v>
      </c>
      <c r="AJ365" s="208">
        <v>0</v>
      </c>
      <c r="AK365" s="208">
        <v>0</v>
      </c>
      <c r="AL365" s="208">
        <v>0</v>
      </c>
      <c r="AM365" s="208">
        <v>-1</v>
      </c>
      <c r="AN365" s="310">
        <v>4</v>
      </c>
      <c r="AO365" s="310"/>
      <c r="AP365" s="214">
        <v>0</v>
      </c>
      <c r="AQ365" s="218">
        <v>0</v>
      </c>
      <c r="AR365" s="217">
        <v>1.3333333333333333</v>
      </c>
      <c r="AS365" s="215">
        <v>1.3333333333333333</v>
      </c>
      <c r="AT365" s="215">
        <v>1.3333333333333333</v>
      </c>
      <c r="AU365" s="218">
        <v>0</v>
      </c>
      <c r="AV365" s="307">
        <v>0</v>
      </c>
      <c r="AW365" s="311" t="s">
        <v>4</v>
      </c>
      <c r="AX365" s="306">
        <v>0</v>
      </c>
      <c r="AY365" s="214">
        <v>0</v>
      </c>
      <c r="AZ365" s="214">
        <v>0</v>
      </c>
      <c r="BA365" s="214">
        <v>0</v>
      </c>
      <c r="BB365" s="307">
        <v>0</v>
      </c>
      <c r="BC365" s="208" t="s">
        <v>1351</v>
      </c>
      <c r="BD365" s="208"/>
      <c r="BE365" s="208"/>
      <c r="BF365" s="208"/>
      <c r="BG365" s="208"/>
    </row>
    <row r="366" spans="1:59" x14ac:dyDescent="0.25">
      <c r="A366" s="208" t="s">
        <v>1020</v>
      </c>
      <c r="B366" s="208" t="s">
        <v>1361</v>
      </c>
      <c r="C366" s="208" t="s">
        <v>1366</v>
      </c>
      <c r="D366" s="208" t="s">
        <v>1021</v>
      </c>
      <c r="E366" s="208" t="s">
        <v>1022</v>
      </c>
      <c r="F366" s="301"/>
      <c r="G366" s="309"/>
      <c r="H366" s="309" t="s">
        <v>1168</v>
      </c>
      <c r="I366" s="298" t="s">
        <v>1232</v>
      </c>
      <c r="J366" s="208">
        <v>5</v>
      </c>
      <c r="K366" s="308"/>
      <c r="L366" s="319">
        <v>519113</v>
      </c>
      <c r="M366" s="319">
        <v>176411</v>
      </c>
      <c r="N366" s="208"/>
      <c r="O366" s="208"/>
      <c r="P366" s="208"/>
      <c r="Q366" s="208"/>
      <c r="R366" s="208"/>
      <c r="S366" s="208"/>
      <c r="T366" s="208"/>
      <c r="U366" s="208"/>
      <c r="V366" s="208">
        <v>0</v>
      </c>
      <c r="W366" s="208"/>
      <c r="X366" s="208">
        <v>5</v>
      </c>
      <c r="Y366" s="208"/>
      <c r="Z366" s="208"/>
      <c r="AA366" s="208"/>
      <c r="AB366" s="208"/>
      <c r="AC366" s="208"/>
      <c r="AD366" s="208"/>
      <c r="AE366" s="208">
        <v>5</v>
      </c>
      <c r="AF366" s="208">
        <v>0</v>
      </c>
      <c r="AG366" s="208">
        <v>5</v>
      </c>
      <c r="AH366" s="208">
        <v>0</v>
      </c>
      <c r="AI366" s="208">
        <v>0</v>
      </c>
      <c r="AJ366" s="208">
        <v>0</v>
      </c>
      <c r="AK366" s="208">
        <v>0</v>
      </c>
      <c r="AL366" s="208">
        <v>0</v>
      </c>
      <c r="AM366" s="208">
        <v>0</v>
      </c>
      <c r="AN366" s="310">
        <v>5</v>
      </c>
      <c r="AO366" s="310"/>
      <c r="AP366" s="213">
        <v>0</v>
      </c>
      <c r="AQ366" s="302">
        <v>0</v>
      </c>
      <c r="AR366" s="217">
        <v>1.6666666666666667</v>
      </c>
      <c r="AS366" s="215">
        <v>1.6666666666666667</v>
      </c>
      <c r="AT366" s="215">
        <v>1.6666666666666667</v>
      </c>
      <c r="AU366" s="302">
        <v>0</v>
      </c>
      <c r="AV366" s="304">
        <v>0</v>
      </c>
      <c r="AW366" s="311" t="s">
        <v>4</v>
      </c>
      <c r="AX366" s="306">
        <v>0</v>
      </c>
      <c r="AY366" s="214">
        <v>0</v>
      </c>
      <c r="AZ366" s="214">
        <v>0</v>
      </c>
      <c r="BA366" s="214">
        <v>0</v>
      </c>
      <c r="BB366" s="307">
        <v>0</v>
      </c>
      <c r="BC366" s="208" t="s">
        <v>1313</v>
      </c>
      <c r="BD366" s="208"/>
      <c r="BE366" s="208"/>
      <c r="BF366" s="208"/>
      <c r="BG366" s="208"/>
    </row>
    <row r="367" spans="1:59" x14ac:dyDescent="0.25">
      <c r="A367" s="208" t="s">
        <v>1023</v>
      </c>
      <c r="B367" s="208" t="s">
        <v>1362</v>
      </c>
      <c r="C367" s="208"/>
      <c r="D367" s="208" t="s">
        <v>1024</v>
      </c>
      <c r="E367" s="208" t="s">
        <v>1025</v>
      </c>
      <c r="F367" s="301"/>
      <c r="G367" s="309"/>
      <c r="H367" s="309" t="s">
        <v>1168</v>
      </c>
      <c r="I367" s="298" t="s">
        <v>1232</v>
      </c>
      <c r="J367" s="208"/>
      <c r="K367" s="308"/>
      <c r="L367" s="319">
        <v>518396</v>
      </c>
      <c r="M367" s="319">
        <v>174632</v>
      </c>
      <c r="N367" s="208"/>
      <c r="O367" s="208">
        <v>2</v>
      </c>
      <c r="P367" s="208">
        <v>1</v>
      </c>
      <c r="Q367" s="208"/>
      <c r="R367" s="208"/>
      <c r="S367" s="208"/>
      <c r="T367" s="208"/>
      <c r="U367" s="208"/>
      <c r="V367" s="208">
        <v>3</v>
      </c>
      <c r="W367" s="208"/>
      <c r="X367" s="208"/>
      <c r="Y367" s="208"/>
      <c r="Z367" s="208"/>
      <c r="AA367" s="208"/>
      <c r="AB367" s="208">
        <v>1</v>
      </c>
      <c r="AC367" s="208"/>
      <c r="AD367" s="208"/>
      <c r="AE367" s="208">
        <v>1</v>
      </c>
      <c r="AF367" s="208">
        <v>0</v>
      </c>
      <c r="AG367" s="208">
        <v>-2</v>
      </c>
      <c r="AH367" s="208">
        <v>-1</v>
      </c>
      <c r="AI367" s="208">
        <v>0</v>
      </c>
      <c r="AJ367" s="208">
        <v>0</v>
      </c>
      <c r="AK367" s="208">
        <v>1</v>
      </c>
      <c r="AL367" s="208">
        <v>0</v>
      </c>
      <c r="AM367" s="208">
        <v>0</v>
      </c>
      <c r="AN367" s="310">
        <v>-2</v>
      </c>
      <c r="AO367" s="310"/>
      <c r="AP367" s="213">
        <v>0</v>
      </c>
      <c r="AQ367" s="302">
        <v>0</v>
      </c>
      <c r="AR367" s="217">
        <v>-0.66666666666666663</v>
      </c>
      <c r="AS367" s="215">
        <v>-0.66666666666666663</v>
      </c>
      <c r="AT367" s="215">
        <v>-0.66666666666666663</v>
      </c>
      <c r="AU367" s="302">
        <v>0</v>
      </c>
      <c r="AV367" s="304">
        <v>0</v>
      </c>
      <c r="AW367" s="311" t="s">
        <v>4</v>
      </c>
      <c r="AX367" s="306">
        <v>0</v>
      </c>
      <c r="AY367" s="214">
        <v>0</v>
      </c>
      <c r="AZ367" s="214">
        <v>0</v>
      </c>
      <c r="BA367" s="214">
        <v>0</v>
      </c>
      <c r="BB367" s="307">
        <v>0</v>
      </c>
      <c r="BC367" s="208" t="s">
        <v>1316</v>
      </c>
      <c r="BD367" s="208"/>
      <c r="BE367" s="208"/>
      <c r="BF367" s="208"/>
      <c r="BG367" s="208"/>
    </row>
    <row r="368" spans="1:59" x14ac:dyDescent="0.25">
      <c r="A368" s="208" t="s">
        <v>1026</v>
      </c>
      <c r="B368" s="208" t="s">
        <v>1361</v>
      </c>
      <c r="C368" s="208" t="s">
        <v>1366</v>
      </c>
      <c r="D368" s="208" t="s">
        <v>1027</v>
      </c>
      <c r="E368" s="208" t="s">
        <v>1028</v>
      </c>
      <c r="F368" s="208"/>
      <c r="G368" s="309">
        <v>43070</v>
      </c>
      <c r="H368" s="301" t="s">
        <v>1166</v>
      </c>
      <c r="I368" s="298" t="s">
        <v>1232</v>
      </c>
      <c r="J368" s="208">
        <v>1</v>
      </c>
      <c r="K368" s="308"/>
      <c r="L368" s="319">
        <v>518453</v>
      </c>
      <c r="M368" s="319">
        <v>174299</v>
      </c>
      <c r="N368" s="208"/>
      <c r="O368" s="208"/>
      <c r="P368" s="208"/>
      <c r="Q368" s="208"/>
      <c r="R368" s="208"/>
      <c r="S368" s="208"/>
      <c r="T368" s="208"/>
      <c r="U368" s="208"/>
      <c r="V368" s="208">
        <v>0</v>
      </c>
      <c r="W368" s="208"/>
      <c r="X368" s="208">
        <v>1</v>
      </c>
      <c r="Y368" s="208"/>
      <c r="Z368" s="208"/>
      <c r="AA368" s="208"/>
      <c r="AB368" s="208"/>
      <c r="AC368" s="208"/>
      <c r="AD368" s="208"/>
      <c r="AE368" s="208">
        <v>1</v>
      </c>
      <c r="AF368" s="208">
        <v>0</v>
      </c>
      <c r="AG368" s="208">
        <v>1</v>
      </c>
      <c r="AH368" s="208">
        <v>0</v>
      </c>
      <c r="AI368" s="208">
        <v>0</v>
      </c>
      <c r="AJ368" s="208">
        <v>0</v>
      </c>
      <c r="AK368" s="208">
        <v>0</v>
      </c>
      <c r="AL368" s="208">
        <v>0</v>
      </c>
      <c r="AM368" s="208">
        <v>0</v>
      </c>
      <c r="AN368" s="310">
        <v>1</v>
      </c>
      <c r="AO368" s="310"/>
      <c r="AP368" s="212">
        <v>1</v>
      </c>
      <c r="AQ368" s="302">
        <v>0</v>
      </c>
      <c r="AR368" s="303">
        <v>0</v>
      </c>
      <c r="AS368" s="302">
        <v>0</v>
      </c>
      <c r="AT368" s="302">
        <v>0</v>
      </c>
      <c r="AU368" s="302">
        <v>0</v>
      </c>
      <c r="AV368" s="304">
        <v>0</v>
      </c>
      <c r="AW368" s="311">
        <v>0</v>
      </c>
      <c r="AX368" s="306">
        <v>0</v>
      </c>
      <c r="AY368" s="214">
        <v>0</v>
      </c>
      <c r="AZ368" s="214">
        <v>0</v>
      </c>
      <c r="BA368" s="214">
        <v>0</v>
      </c>
      <c r="BB368" s="307">
        <v>0</v>
      </c>
      <c r="BC368" s="208" t="s">
        <v>1316</v>
      </c>
      <c r="BD368" s="208"/>
      <c r="BE368" s="208"/>
      <c r="BF368" s="208"/>
      <c r="BG368" s="208"/>
    </row>
    <row r="369" spans="1:59" x14ac:dyDescent="0.25">
      <c r="A369" s="208" t="s">
        <v>1029</v>
      </c>
      <c r="B369" s="208" t="s">
        <v>1362</v>
      </c>
      <c r="C369" s="208"/>
      <c r="D369" s="208" t="s">
        <v>1030</v>
      </c>
      <c r="E369" s="208" t="s">
        <v>1031</v>
      </c>
      <c r="F369" s="208"/>
      <c r="G369" s="309"/>
      <c r="H369" s="309" t="s">
        <v>1168</v>
      </c>
      <c r="I369" s="298" t="s">
        <v>1232</v>
      </c>
      <c r="J369" s="208"/>
      <c r="K369" s="308"/>
      <c r="L369" s="319">
        <v>520088</v>
      </c>
      <c r="M369" s="319">
        <v>175029</v>
      </c>
      <c r="N369" s="208"/>
      <c r="O369" s="208">
        <v>2</v>
      </c>
      <c r="P369" s="208"/>
      <c r="Q369" s="208"/>
      <c r="R369" s="208"/>
      <c r="S369" s="208"/>
      <c r="T369" s="208"/>
      <c r="U369" s="208"/>
      <c r="V369" s="208">
        <v>2</v>
      </c>
      <c r="W369" s="208"/>
      <c r="X369" s="208"/>
      <c r="Y369" s="208"/>
      <c r="Z369" s="208">
        <v>1</v>
      </c>
      <c r="AA369" s="208"/>
      <c r="AB369" s="208"/>
      <c r="AC369" s="208"/>
      <c r="AD369" s="208"/>
      <c r="AE369" s="208">
        <v>1</v>
      </c>
      <c r="AF369" s="208">
        <v>0</v>
      </c>
      <c r="AG369" s="208">
        <v>-2</v>
      </c>
      <c r="AH369" s="208">
        <v>0</v>
      </c>
      <c r="AI369" s="208">
        <v>1</v>
      </c>
      <c r="AJ369" s="208">
        <v>0</v>
      </c>
      <c r="AK369" s="208">
        <v>0</v>
      </c>
      <c r="AL369" s="208">
        <v>0</v>
      </c>
      <c r="AM369" s="208">
        <v>0</v>
      </c>
      <c r="AN369" s="310">
        <v>-1</v>
      </c>
      <c r="AO369" s="310"/>
      <c r="AP369" s="213">
        <v>0</v>
      </c>
      <c r="AQ369" s="302">
        <v>0</v>
      </c>
      <c r="AR369" s="217">
        <v>-0.33333333333333331</v>
      </c>
      <c r="AS369" s="215">
        <v>-0.33333333333333331</v>
      </c>
      <c r="AT369" s="215">
        <v>-0.33333333333333331</v>
      </c>
      <c r="AU369" s="302">
        <v>0</v>
      </c>
      <c r="AV369" s="304">
        <v>0</v>
      </c>
      <c r="AW369" s="311" t="s">
        <v>4</v>
      </c>
      <c r="AX369" s="306">
        <v>0</v>
      </c>
      <c r="AY369" s="214">
        <v>0</v>
      </c>
      <c r="AZ369" s="214">
        <v>0</v>
      </c>
      <c r="BA369" s="214">
        <v>0</v>
      </c>
      <c r="BB369" s="307">
        <v>0</v>
      </c>
      <c r="BC369" s="208" t="s">
        <v>1293</v>
      </c>
      <c r="BD369" s="208"/>
      <c r="BE369" s="208"/>
      <c r="BF369" s="208"/>
      <c r="BG369" s="208"/>
    </row>
    <row r="370" spans="1:59" x14ac:dyDescent="0.25">
      <c r="A370" s="208" t="s">
        <v>1032</v>
      </c>
      <c r="B370" s="208" t="s">
        <v>1361</v>
      </c>
      <c r="C370" s="208" t="s">
        <v>1366</v>
      </c>
      <c r="D370" s="208" t="s">
        <v>1033</v>
      </c>
      <c r="E370" s="208" t="s">
        <v>1034</v>
      </c>
      <c r="F370" s="208"/>
      <c r="G370" s="309"/>
      <c r="H370" s="309" t="s">
        <v>1168</v>
      </c>
      <c r="I370" s="298" t="s">
        <v>1232</v>
      </c>
      <c r="J370" s="208">
        <v>3</v>
      </c>
      <c r="K370" s="308"/>
      <c r="L370" s="319">
        <v>520541</v>
      </c>
      <c r="M370" s="319">
        <v>175760</v>
      </c>
      <c r="N370" s="208"/>
      <c r="O370" s="208"/>
      <c r="P370" s="208"/>
      <c r="Q370" s="208"/>
      <c r="R370" s="208"/>
      <c r="S370" s="208"/>
      <c r="T370" s="208"/>
      <c r="U370" s="208"/>
      <c r="V370" s="208">
        <v>0</v>
      </c>
      <c r="W370" s="208"/>
      <c r="X370" s="208"/>
      <c r="Y370" s="208">
        <v>3</v>
      </c>
      <c r="Z370" s="208"/>
      <c r="AA370" s="208"/>
      <c r="AB370" s="208"/>
      <c r="AC370" s="208"/>
      <c r="AD370" s="208"/>
      <c r="AE370" s="208">
        <v>3</v>
      </c>
      <c r="AF370" s="208">
        <v>0</v>
      </c>
      <c r="AG370" s="208">
        <v>0</v>
      </c>
      <c r="AH370" s="208">
        <v>3</v>
      </c>
      <c r="AI370" s="208">
        <v>0</v>
      </c>
      <c r="AJ370" s="208">
        <v>0</v>
      </c>
      <c r="AK370" s="208">
        <v>0</v>
      </c>
      <c r="AL370" s="208">
        <v>0</v>
      </c>
      <c r="AM370" s="208">
        <v>0</v>
      </c>
      <c r="AN370" s="310">
        <v>3</v>
      </c>
      <c r="AO370" s="310"/>
      <c r="AP370" s="213">
        <v>0</v>
      </c>
      <c r="AQ370" s="302">
        <v>0</v>
      </c>
      <c r="AR370" s="217">
        <v>1</v>
      </c>
      <c r="AS370" s="215">
        <v>1</v>
      </c>
      <c r="AT370" s="215">
        <v>1</v>
      </c>
      <c r="AU370" s="302">
        <v>0</v>
      </c>
      <c r="AV370" s="304">
        <v>0</v>
      </c>
      <c r="AW370" s="311" t="s">
        <v>4</v>
      </c>
      <c r="AX370" s="306">
        <v>0</v>
      </c>
      <c r="AY370" s="214">
        <v>0</v>
      </c>
      <c r="AZ370" s="214">
        <v>0</v>
      </c>
      <c r="BA370" s="214">
        <v>0</v>
      </c>
      <c r="BB370" s="307">
        <v>0</v>
      </c>
      <c r="BC370" s="208" t="s">
        <v>1293</v>
      </c>
      <c r="BD370" s="208"/>
      <c r="BE370" s="208"/>
      <c r="BF370" s="208" t="s">
        <v>1293</v>
      </c>
      <c r="BG370" s="208"/>
    </row>
    <row r="371" spans="1:59" x14ac:dyDescent="0.25">
      <c r="A371" s="208" t="s">
        <v>1035</v>
      </c>
      <c r="B371" s="208" t="s">
        <v>1361</v>
      </c>
      <c r="C371" s="208"/>
      <c r="D371" s="208" t="s">
        <v>1036</v>
      </c>
      <c r="E371" s="208" t="s">
        <v>1037</v>
      </c>
      <c r="F371" s="301">
        <v>43070</v>
      </c>
      <c r="G371" s="309"/>
      <c r="H371" s="301" t="s">
        <v>1167</v>
      </c>
      <c r="I371" s="298" t="s">
        <v>1232</v>
      </c>
      <c r="J371" s="208"/>
      <c r="K371" s="308"/>
      <c r="L371" s="319">
        <v>517721</v>
      </c>
      <c r="M371" s="319">
        <v>174827</v>
      </c>
      <c r="N371" s="208"/>
      <c r="O371" s="208"/>
      <c r="P371" s="208"/>
      <c r="Q371" s="208"/>
      <c r="R371" s="208"/>
      <c r="S371" s="208"/>
      <c r="T371" s="208"/>
      <c r="U371" s="208"/>
      <c r="V371" s="208">
        <v>0</v>
      </c>
      <c r="W371" s="208"/>
      <c r="X371" s="208">
        <v>1</v>
      </c>
      <c r="Y371" s="208"/>
      <c r="Z371" s="208"/>
      <c r="AA371" s="208"/>
      <c r="AB371" s="208"/>
      <c r="AC371" s="208"/>
      <c r="AD371" s="208"/>
      <c r="AE371" s="208">
        <v>1</v>
      </c>
      <c r="AF371" s="208">
        <v>0</v>
      </c>
      <c r="AG371" s="208">
        <v>1</v>
      </c>
      <c r="AH371" s="208">
        <v>0</v>
      </c>
      <c r="AI371" s="208">
        <v>0</v>
      </c>
      <c r="AJ371" s="208">
        <v>0</v>
      </c>
      <c r="AK371" s="208">
        <v>0</v>
      </c>
      <c r="AL371" s="208">
        <v>0</v>
      </c>
      <c r="AM371" s="208">
        <v>0</v>
      </c>
      <c r="AN371" s="310">
        <v>1</v>
      </c>
      <c r="AO371" s="310"/>
      <c r="AP371" s="214">
        <v>0</v>
      </c>
      <c r="AQ371" s="218">
        <v>0</v>
      </c>
      <c r="AR371" s="217">
        <v>0.33333333333333331</v>
      </c>
      <c r="AS371" s="215">
        <v>0.33333333333333331</v>
      </c>
      <c r="AT371" s="215">
        <v>0.33333333333333331</v>
      </c>
      <c r="AU371" s="218">
        <v>0</v>
      </c>
      <c r="AV371" s="307">
        <v>0</v>
      </c>
      <c r="AW371" s="311" t="s">
        <v>4</v>
      </c>
      <c r="AX371" s="306">
        <v>0</v>
      </c>
      <c r="AY371" s="214">
        <v>0</v>
      </c>
      <c r="AZ371" s="214">
        <v>0</v>
      </c>
      <c r="BA371" s="214">
        <v>0</v>
      </c>
      <c r="BB371" s="307">
        <v>0</v>
      </c>
      <c r="BC371" s="208" t="s">
        <v>1316</v>
      </c>
      <c r="BD371" s="208"/>
      <c r="BE371" s="208"/>
      <c r="BF371" s="208" t="s">
        <v>1294</v>
      </c>
      <c r="BG371" s="208"/>
    </row>
    <row r="372" spans="1:59" x14ac:dyDescent="0.25">
      <c r="A372" s="208" t="s">
        <v>1038</v>
      </c>
      <c r="B372" s="208" t="s">
        <v>1365</v>
      </c>
      <c r="C372" s="208"/>
      <c r="D372" s="208" t="s">
        <v>1039</v>
      </c>
      <c r="E372" s="208" t="s">
        <v>1040</v>
      </c>
      <c r="F372" s="208"/>
      <c r="G372" s="309"/>
      <c r="H372" s="309" t="s">
        <v>1168</v>
      </c>
      <c r="I372" s="298" t="s">
        <v>1232</v>
      </c>
      <c r="J372" s="208"/>
      <c r="K372" s="308"/>
      <c r="L372" s="319">
        <v>514169</v>
      </c>
      <c r="M372" s="319">
        <v>170167</v>
      </c>
      <c r="N372" s="208"/>
      <c r="O372" s="208"/>
      <c r="P372" s="208"/>
      <c r="Q372" s="208"/>
      <c r="R372" s="208">
        <v>1</v>
      </c>
      <c r="S372" s="208"/>
      <c r="T372" s="208"/>
      <c r="U372" s="208"/>
      <c r="V372" s="208">
        <v>1</v>
      </c>
      <c r="W372" s="208"/>
      <c r="X372" s="208"/>
      <c r="Y372" s="208"/>
      <c r="Z372" s="208"/>
      <c r="AA372" s="208">
        <v>2</v>
      </c>
      <c r="AB372" s="208">
        <v>1</v>
      </c>
      <c r="AC372" s="208"/>
      <c r="AD372" s="208"/>
      <c r="AE372" s="208">
        <v>3</v>
      </c>
      <c r="AF372" s="208">
        <v>0</v>
      </c>
      <c r="AG372" s="208">
        <v>0</v>
      </c>
      <c r="AH372" s="208">
        <v>0</v>
      </c>
      <c r="AI372" s="208">
        <v>0</v>
      </c>
      <c r="AJ372" s="208">
        <v>1</v>
      </c>
      <c r="AK372" s="208">
        <v>1</v>
      </c>
      <c r="AL372" s="208">
        <v>0</v>
      </c>
      <c r="AM372" s="208">
        <v>0</v>
      </c>
      <c r="AN372" s="310">
        <v>2</v>
      </c>
      <c r="AO372" s="310"/>
      <c r="AP372" s="213">
        <v>0</v>
      </c>
      <c r="AQ372" s="302">
        <v>0</v>
      </c>
      <c r="AR372" s="217">
        <v>0.66666666666666663</v>
      </c>
      <c r="AS372" s="215">
        <v>0.66666666666666663</v>
      </c>
      <c r="AT372" s="215">
        <v>0.66666666666666663</v>
      </c>
      <c r="AU372" s="302">
        <v>0</v>
      </c>
      <c r="AV372" s="304">
        <v>0</v>
      </c>
      <c r="AW372" s="311" t="s">
        <v>4</v>
      </c>
      <c r="AX372" s="306">
        <v>0</v>
      </c>
      <c r="AY372" s="214">
        <v>0</v>
      </c>
      <c r="AZ372" s="214">
        <v>0</v>
      </c>
      <c r="BA372" s="214">
        <v>0</v>
      </c>
      <c r="BB372" s="307">
        <v>0</v>
      </c>
      <c r="BC372" s="208" t="s">
        <v>1310</v>
      </c>
      <c r="BD372" s="208"/>
      <c r="BE372" s="208"/>
      <c r="BF372" s="208"/>
      <c r="BG372" s="208"/>
    </row>
    <row r="373" spans="1:59" x14ac:dyDescent="0.25">
      <c r="A373" s="208" t="s">
        <v>1041</v>
      </c>
      <c r="B373" s="208" t="s">
        <v>1361</v>
      </c>
      <c r="C373" s="208" t="s">
        <v>1366</v>
      </c>
      <c r="D373" s="208" t="s">
        <v>1042</v>
      </c>
      <c r="E373" s="208" t="s">
        <v>1043</v>
      </c>
      <c r="F373" s="208"/>
      <c r="G373" s="309"/>
      <c r="H373" s="309" t="s">
        <v>1168</v>
      </c>
      <c r="I373" s="298" t="s">
        <v>1232</v>
      </c>
      <c r="J373" s="208">
        <v>1</v>
      </c>
      <c r="K373" s="308"/>
      <c r="L373" s="319">
        <v>520531</v>
      </c>
      <c r="M373" s="319">
        <v>175416</v>
      </c>
      <c r="N373" s="208"/>
      <c r="O373" s="208"/>
      <c r="P373" s="208"/>
      <c r="Q373" s="208"/>
      <c r="R373" s="208"/>
      <c r="S373" s="208"/>
      <c r="T373" s="208"/>
      <c r="U373" s="208"/>
      <c r="V373" s="208">
        <v>0</v>
      </c>
      <c r="W373" s="208"/>
      <c r="X373" s="208">
        <v>1</v>
      </c>
      <c r="Y373" s="208"/>
      <c r="Z373" s="208"/>
      <c r="AA373" s="208"/>
      <c r="AB373" s="208"/>
      <c r="AC373" s="208"/>
      <c r="AD373" s="208"/>
      <c r="AE373" s="208">
        <v>1</v>
      </c>
      <c r="AF373" s="208">
        <v>0</v>
      </c>
      <c r="AG373" s="208">
        <v>1</v>
      </c>
      <c r="AH373" s="208">
        <v>0</v>
      </c>
      <c r="AI373" s="208">
        <v>0</v>
      </c>
      <c r="AJ373" s="208">
        <v>0</v>
      </c>
      <c r="AK373" s="208">
        <v>0</v>
      </c>
      <c r="AL373" s="208">
        <v>0</v>
      </c>
      <c r="AM373" s="208">
        <v>0</v>
      </c>
      <c r="AN373" s="310">
        <v>1</v>
      </c>
      <c r="AO373" s="310"/>
      <c r="AP373" s="213">
        <v>0</v>
      </c>
      <c r="AQ373" s="302">
        <v>0</v>
      </c>
      <c r="AR373" s="217">
        <v>0.33333333333333331</v>
      </c>
      <c r="AS373" s="215">
        <v>0.33333333333333331</v>
      </c>
      <c r="AT373" s="215">
        <v>0.33333333333333331</v>
      </c>
      <c r="AU373" s="302">
        <v>0</v>
      </c>
      <c r="AV373" s="304">
        <v>0</v>
      </c>
      <c r="AW373" s="311" t="s">
        <v>4</v>
      </c>
      <c r="AX373" s="306">
        <v>0</v>
      </c>
      <c r="AY373" s="214">
        <v>0</v>
      </c>
      <c r="AZ373" s="214">
        <v>0</v>
      </c>
      <c r="BA373" s="214">
        <v>0</v>
      </c>
      <c r="BB373" s="307">
        <v>0</v>
      </c>
      <c r="BC373" s="208" t="s">
        <v>1293</v>
      </c>
      <c r="BD373" s="208"/>
      <c r="BE373" s="208"/>
      <c r="BF373" s="208" t="s">
        <v>1293</v>
      </c>
      <c r="BG373" s="208"/>
    </row>
    <row r="374" spans="1:59" x14ac:dyDescent="0.25">
      <c r="A374" s="208" t="s">
        <v>1044</v>
      </c>
      <c r="B374" s="208" t="s">
        <v>1365</v>
      </c>
      <c r="C374" s="208"/>
      <c r="D374" s="208" t="s">
        <v>1045</v>
      </c>
      <c r="E374" s="208" t="s">
        <v>1046</v>
      </c>
      <c r="F374" s="301">
        <v>42492</v>
      </c>
      <c r="G374" s="309"/>
      <c r="H374" s="301" t="s">
        <v>1166</v>
      </c>
      <c r="I374" s="298" t="s">
        <v>1432</v>
      </c>
      <c r="J374" s="208"/>
      <c r="K374" s="308"/>
      <c r="L374" s="319">
        <v>518534</v>
      </c>
      <c r="M374" s="319">
        <v>171320</v>
      </c>
      <c r="N374" s="208"/>
      <c r="O374" s="208"/>
      <c r="P374" s="208"/>
      <c r="Q374" s="208"/>
      <c r="R374" s="208"/>
      <c r="S374" s="208"/>
      <c r="T374" s="208"/>
      <c r="U374" s="208"/>
      <c r="V374" s="208">
        <v>0</v>
      </c>
      <c r="W374" s="208"/>
      <c r="X374" s="208"/>
      <c r="Y374" s="208"/>
      <c r="Z374" s="208">
        <v>7</v>
      </c>
      <c r="AA374" s="208">
        <v>5</v>
      </c>
      <c r="AB374" s="208"/>
      <c r="AC374" s="208"/>
      <c r="AD374" s="208"/>
      <c r="AE374" s="208">
        <v>12</v>
      </c>
      <c r="AF374" s="208">
        <v>0</v>
      </c>
      <c r="AG374" s="208">
        <v>0</v>
      </c>
      <c r="AH374" s="208">
        <v>0</v>
      </c>
      <c r="AI374" s="208">
        <v>7</v>
      </c>
      <c r="AJ374" s="208">
        <v>5</v>
      </c>
      <c r="AK374" s="208">
        <v>0</v>
      </c>
      <c r="AL374" s="208">
        <v>0</v>
      </c>
      <c r="AM374" s="208">
        <v>0</v>
      </c>
      <c r="AN374" s="310">
        <v>12</v>
      </c>
      <c r="AO374" s="310" t="s">
        <v>4</v>
      </c>
      <c r="AP374" s="212">
        <v>12</v>
      </c>
      <c r="AQ374" s="218">
        <v>0</v>
      </c>
      <c r="AR374" s="306">
        <v>0</v>
      </c>
      <c r="AS374" s="218">
        <v>0</v>
      </c>
      <c r="AT374" s="218">
        <v>0</v>
      </c>
      <c r="AU374" s="218">
        <v>0</v>
      </c>
      <c r="AV374" s="307">
        <v>0</v>
      </c>
      <c r="AW374" s="311">
        <v>0</v>
      </c>
      <c r="AX374" s="306">
        <v>0</v>
      </c>
      <c r="AY374" s="214">
        <v>0</v>
      </c>
      <c r="AZ374" s="214">
        <v>0</v>
      </c>
      <c r="BA374" s="214">
        <v>0</v>
      </c>
      <c r="BB374" s="307">
        <v>0</v>
      </c>
      <c r="BC374" s="208" t="s">
        <v>1508</v>
      </c>
      <c r="BD374" s="208"/>
      <c r="BE374" s="208"/>
      <c r="BF374" s="208"/>
      <c r="BG374" s="208"/>
    </row>
    <row r="375" spans="1:59" x14ac:dyDescent="0.25">
      <c r="A375" s="208" t="s">
        <v>1044</v>
      </c>
      <c r="B375" s="208" t="s">
        <v>1365</v>
      </c>
      <c r="C375" s="208"/>
      <c r="D375" s="208" t="s">
        <v>1045</v>
      </c>
      <c r="E375" s="208" t="s">
        <v>1046</v>
      </c>
      <c r="F375" s="301">
        <v>42492</v>
      </c>
      <c r="G375" s="309"/>
      <c r="H375" s="301" t="s">
        <v>1166</v>
      </c>
      <c r="I375" s="301" t="s">
        <v>1237</v>
      </c>
      <c r="J375" s="208"/>
      <c r="K375" s="308"/>
      <c r="L375" s="319">
        <v>518534</v>
      </c>
      <c r="M375" s="319">
        <v>171320</v>
      </c>
      <c r="N375" s="208"/>
      <c r="O375" s="208"/>
      <c r="P375" s="208"/>
      <c r="Q375" s="208"/>
      <c r="R375" s="208"/>
      <c r="S375" s="208"/>
      <c r="T375" s="208"/>
      <c r="U375" s="208"/>
      <c r="V375" s="208">
        <v>0</v>
      </c>
      <c r="W375" s="208"/>
      <c r="X375" s="208"/>
      <c r="Y375" s="208"/>
      <c r="Z375" s="208">
        <v>1</v>
      </c>
      <c r="AA375" s="208"/>
      <c r="AB375" s="208"/>
      <c r="AC375" s="208"/>
      <c r="AD375" s="208"/>
      <c r="AE375" s="208">
        <v>1</v>
      </c>
      <c r="AF375" s="208">
        <v>0</v>
      </c>
      <c r="AG375" s="208">
        <v>0</v>
      </c>
      <c r="AH375" s="208">
        <v>0</v>
      </c>
      <c r="AI375" s="208">
        <v>1</v>
      </c>
      <c r="AJ375" s="208">
        <v>0</v>
      </c>
      <c r="AK375" s="208">
        <v>0</v>
      </c>
      <c r="AL375" s="208">
        <v>0</v>
      </c>
      <c r="AM375" s="208">
        <v>0</v>
      </c>
      <c r="AN375" s="310">
        <v>1</v>
      </c>
      <c r="AO375" s="310" t="s">
        <v>4</v>
      </c>
      <c r="AP375" s="212">
        <v>1</v>
      </c>
      <c r="AQ375" s="218">
        <v>0</v>
      </c>
      <c r="AR375" s="306">
        <v>0</v>
      </c>
      <c r="AS375" s="218">
        <v>0</v>
      </c>
      <c r="AT375" s="218">
        <v>0</v>
      </c>
      <c r="AU375" s="218">
        <v>0</v>
      </c>
      <c r="AV375" s="307">
        <v>0</v>
      </c>
      <c r="AW375" s="311">
        <v>0</v>
      </c>
      <c r="AX375" s="306">
        <v>0</v>
      </c>
      <c r="AY375" s="214">
        <v>0</v>
      </c>
      <c r="AZ375" s="214">
        <v>0</v>
      </c>
      <c r="BA375" s="214">
        <v>0</v>
      </c>
      <c r="BB375" s="307">
        <v>0</v>
      </c>
      <c r="BC375" s="208" t="s">
        <v>1508</v>
      </c>
      <c r="BD375" s="208"/>
      <c r="BE375" s="208"/>
      <c r="BF375" s="208"/>
      <c r="BG375" s="208"/>
    </row>
    <row r="376" spans="1:59" x14ac:dyDescent="0.25">
      <c r="A376" s="208" t="s">
        <v>1044</v>
      </c>
      <c r="B376" s="208" t="s">
        <v>1365</v>
      </c>
      <c r="C376" s="208"/>
      <c r="D376" s="208" t="s">
        <v>1045</v>
      </c>
      <c r="E376" s="208" t="s">
        <v>1046</v>
      </c>
      <c r="F376" s="301">
        <v>42492</v>
      </c>
      <c r="G376" s="309"/>
      <c r="H376" s="301" t="s">
        <v>1167</v>
      </c>
      <c r="I376" s="298" t="s">
        <v>1232</v>
      </c>
      <c r="J376" s="208"/>
      <c r="K376" s="308"/>
      <c r="L376" s="319">
        <v>518534</v>
      </c>
      <c r="M376" s="319">
        <v>171320</v>
      </c>
      <c r="N376" s="208"/>
      <c r="O376" s="208"/>
      <c r="P376" s="208"/>
      <c r="Q376" s="208"/>
      <c r="R376" s="208"/>
      <c r="S376" s="208"/>
      <c r="T376" s="208"/>
      <c r="U376" s="208"/>
      <c r="V376" s="208">
        <v>0</v>
      </c>
      <c r="W376" s="208"/>
      <c r="X376" s="208">
        <v>1</v>
      </c>
      <c r="Y376" s="208">
        <v>4</v>
      </c>
      <c r="Z376" s="208">
        <v>7</v>
      </c>
      <c r="AA376" s="208">
        <v>11</v>
      </c>
      <c r="AB376" s="208">
        <v>6</v>
      </c>
      <c r="AC376" s="208"/>
      <c r="AD376" s="208"/>
      <c r="AE376" s="208">
        <v>29</v>
      </c>
      <c r="AF376" s="208">
        <v>0</v>
      </c>
      <c r="AG376" s="208">
        <v>1</v>
      </c>
      <c r="AH376" s="208">
        <v>4</v>
      </c>
      <c r="AI376" s="208">
        <v>7</v>
      </c>
      <c r="AJ376" s="208">
        <v>11</v>
      </c>
      <c r="AK376" s="208">
        <v>6</v>
      </c>
      <c r="AL376" s="208">
        <v>0</v>
      </c>
      <c r="AM376" s="208">
        <v>0</v>
      </c>
      <c r="AN376" s="310">
        <v>29</v>
      </c>
      <c r="AO376" s="310"/>
      <c r="AP376" s="214">
        <v>0</v>
      </c>
      <c r="AQ376" s="215">
        <v>14.5</v>
      </c>
      <c r="AR376" s="217">
        <v>14.5</v>
      </c>
      <c r="AS376" s="218">
        <v>0</v>
      </c>
      <c r="AT376" s="218">
        <v>0</v>
      </c>
      <c r="AU376" s="218">
        <v>0</v>
      </c>
      <c r="AV376" s="307">
        <v>0</v>
      </c>
      <c r="AW376" s="311" t="s">
        <v>4</v>
      </c>
      <c r="AX376" s="306">
        <v>0</v>
      </c>
      <c r="AY376" s="214">
        <v>0</v>
      </c>
      <c r="AZ376" s="214">
        <v>0</v>
      </c>
      <c r="BA376" s="214">
        <v>0</v>
      </c>
      <c r="BB376" s="307">
        <v>0</v>
      </c>
      <c r="BC376" s="208" t="s">
        <v>1508</v>
      </c>
      <c r="BD376" s="208"/>
      <c r="BE376" s="208"/>
      <c r="BF376" s="208"/>
      <c r="BG376" s="208"/>
    </row>
    <row r="377" spans="1:59" x14ac:dyDescent="0.25">
      <c r="A377" s="208" t="s">
        <v>1047</v>
      </c>
      <c r="B377" s="208" t="s">
        <v>1362</v>
      </c>
      <c r="C377" s="208"/>
      <c r="D377" s="208" t="s">
        <v>1048</v>
      </c>
      <c r="E377" s="208" t="s">
        <v>1049</v>
      </c>
      <c r="F377" s="301"/>
      <c r="G377" s="301">
        <v>42996</v>
      </c>
      <c r="H377" s="301" t="s">
        <v>1166</v>
      </c>
      <c r="I377" s="298" t="s">
        <v>1232</v>
      </c>
      <c r="J377" s="208"/>
      <c r="K377" s="308"/>
      <c r="L377" s="319">
        <v>518001</v>
      </c>
      <c r="M377" s="319">
        <v>174606</v>
      </c>
      <c r="N377" s="208"/>
      <c r="O377" s="208">
        <v>1</v>
      </c>
      <c r="P377" s="208">
        <v>1</v>
      </c>
      <c r="Q377" s="208"/>
      <c r="R377" s="208"/>
      <c r="S377" s="208"/>
      <c r="T377" s="208"/>
      <c r="U377" s="208"/>
      <c r="V377" s="208">
        <v>2</v>
      </c>
      <c r="W377" s="208"/>
      <c r="X377" s="208"/>
      <c r="Y377" s="208"/>
      <c r="Z377" s="208">
        <v>1</v>
      </c>
      <c r="AA377" s="208"/>
      <c r="AB377" s="208"/>
      <c r="AC377" s="208"/>
      <c r="AD377" s="208"/>
      <c r="AE377" s="208">
        <v>1</v>
      </c>
      <c r="AF377" s="208">
        <v>0</v>
      </c>
      <c r="AG377" s="208">
        <v>-1</v>
      </c>
      <c r="AH377" s="208">
        <v>-1</v>
      </c>
      <c r="AI377" s="208">
        <v>1</v>
      </c>
      <c r="AJ377" s="208">
        <v>0</v>
      </c>
      <c r="AK377" s="208">
        <v>0</v>
      </c>
      <c r="AL377" s="208">
        <v>0</v>
      </c>
      <c r="AM377" s="208">
        <v>0</v>
      </c>
      <c r="AN377" s="310">
        <v>-1</v>
      </c>
      <c r="AO377" s="310"/>
      <c r="AP377" s="212">
        <v>-1</v>
      </c>
      <c r="AQ377" s="302">
        <v>0</v>
      </c>
      <c r="AR377" s="303">
        <v>0</v>
      </c>
      <c r="AS377" s="302">
        <v>0</v>
      </c>
      <c r="AT377" s="302">
        <v>0</v>
      </c>
      <c r="AU377" s="302">
        <v>0</v>
      </c>
      <c r="AV377" s="304">
        <v>0</v>
      </c>
      <c r="AW377" s="311">
        <v>0</v>
      </c>
      <c r="AX377" s="306">
        <v>0</v>
      </c>
      <c r="AY377" s="214">
        <v>0</v>
      </c>
      <c r="AZ377" s="214">
        <v>0</v>
      </c>
      <c r="BA377" s="214">
        <v>0</v>
      </c>
      <c r="BB377" s="307">
        <v>0</v>
      </c>
      <c r="BC377" s="208" t="s">
        <v>1316</v>
      </c>
      <c r="BD377" s="208"/>
      <c r="BE377" s="208"/>
      <c r="BF377" s="208"/>
      <c r="BG377" s="208"/>
    </row>
    <row r="378" spans="1:59" x14ac:dyDescent="0.25">
      <c r="A378" s="208" t="s">
        <v>1050</v>
      </c>
      <c r="B378" s="208" t="s">
        <v>1362</v>
      </c>
      <c r="C378" s="208"/>
      <c r="D378" s="208" t="s">
        <v>1051</v>
      </c>
      <c r="E378" s="208" t="s">
        <v>1052</v>
      </c>
      <c r="F378" s="301"/>
      <c r="G378" s="309"/>
      <c r="H378" s="309" t="s">
        <v>1168</v>
      </c>
      <c r="I378" s="298" t="s">
        <v>1232</v>
      </c>
      <c r="J378" s="208"/>
      <c r="K378" s="308"/>
      <c r="L378" s="319">
        <v>521888</v>
      </c>
      <c r="M378" s="319">
        <v>176163</v>
      </c>
      <c r="N378" s="208"/>
      <c r="O378" s="208">
        <v>1</v>
      </c>
      <c r="P378" s="208"/>
      <c r="Q378" s="208"/>
      <c r="R378" s="208">
        <v>1</v>
      </c>
      <c r="S378" s="208"/>
      <c r="T378" s="208"/>
      <c r="U378" s="208"/>
      <c r="V378" s="208">
        <v>2</v>
      </c>
      <c r="W378" s="208"/>
      <c r="X378" s="208"/>
      <c r="Y378" s="208"/>
      <c r="Z378" s="208"/>
      <c r="AA378" s="208"/>
      <c r="AB378" s="208"/>
      <c r="AC378" s="208">
        <v>1</v>
      </c>
      <c r="AD378" s="208"/>
      <c r="AE378" s="208">
        <v>1</v>
      </c>
      <c r="AF378" s="208">
        <v>0</v>
      </c>
      <c r="AG378" s="208">
        <v>-1</v>
      </c>
      <c r="AH378" s="208">
        <v>0</v>
      </c>
      <c r="AI378" s="208">
        <v>0</v>
      </c>
      <c r="AJ378" s="208">
        <v>-1</v>
      </c>
      <c r="AK378" s="208">
        <v>0</v>
      </c>
      <c r="AL378" s="208">
        <v>1</v>
      </c>
      <c r="AM378" s="208">
        <v>0</v>
      </c>
      <c r="AN378" s="310">
        <v>-1</v>
      </c>
      <c r="AO378" s="310"/>
      <c r="AP378" s="213">
        <v>0</v>
      </c>
      <c r="AQ378" s="302">
        <v>0</v>
      </c>
      <c r="AR378" s="217">
        <v>-0.33333333333333331</v>
      </c>
      <c r="AS378" s="215">
        <v>-0.33333333333333331</v>
      </c>
      <c r="AT378" s="215">
        <v>-0.33333333333333331</v>
      </c>
      <c r="AU378" s="302">
        <v>0</v>
      </c>
      <c r="AV378" s="304">
        <v>0</v>
      </c>
      <c r="AW378" s="311" t="s">
        <v>4</v>
      </c>
      <c r="AX378" s="306">
        <v>0</v>
      </c>
      <c r="AY378" s="214">
        <v>0</v>
      </c>
      <c r="AZ378" s="214">
        <v>0</v>
      </c>
      <c r="BA378" s="214">
        <v>0</v>
      </c>
      <c r="BB378" s="307">
        <v>0</v>
      </c>
      <c r="BC378" s="208" t="s">
        <v>1351</v>
      </c>
      <c r="BD378" s="208"/>
      <c r="BE378" s="208"/>
      <c r="BF378" s="208"/>
      <c r="BG378" s="208"/>
    </row>
    <row r="379" spans="1:59" x14ac:dyDescent="0.25">
      <c r="A379" s="208" t="s">
        <v>1053</v>
      </c>
      <c r="B379" s="208" t="s">
        <v>1361</v>
      </c>
      <c r="C379" s="208"/>
      <c r="D379" s="208" t="s">
        <v>1054</v>
      </c>
      <c r="E379" s="208" t="s">
        <v>1055</v>
      </c>
      <c r="F379" s="301"/>
      <c r="G379" s="309"/>
      <c r="H379" s="309" t="s">
        <v>1168</v>
      </c>
      <c r="I379" s="298" t="s">
        <v>1232</v>
      </c>
      <c r="J379" s="208"/>
      <c r="K379" s="308"/>
      <c r="L379" s="319">
        <v>521310</v>
      </c>
      <c r="M379" s="319">
        <v>175864</v>
      </c>
      <c r="N379" s="208"/>
      <c r="O379" s="208"/>
      <c r="P379" s="208"/>
      <c r="Q379" s="208"/>
      <c r="R379" s="208"/>
      <c r="S379" s="208"/>
      <c r="T379" s="208"/>
      <c r="U379" s="208"/>
      <c r="V379" s="208">
        <v>0</v>
      </c>
      <c r="W379" s="208"/>
      <c r="X379" s="208">
        <v>1</v>
      </c>
      <c r="Y379" s="208"/>
      <c r="Z379" s="208"/>
      <c r="AA379" s="208"/>
      <c r="AB379" s="208"/>
      <c r="AC379" s="208"/>
      <c r="AD379" s="208"/>
      <c r="AE379" s="208">
        <v>1</v>
      </c>
      <c r="AF379" s="208">
        <v>0</v>
      </c>
      <c r="AG379" s="208">
        <v>1</v>
      </c>
      <c r="AH379" s="208">
        <v>0</v>
      </c>
      <c r="AI379" s="208">
        <v>0</v>
      </c>
      <c r="AJ379" s="208">
        <v>0</v>
      </c>
      <c r="AK379" s="208">
        <v>0</v>
      </c>
      <c r="AL379" s="208">
        <v>0</v>
      </c>
      <c r="AM379" s="208">
        <v>0</v>
      </c>
      <c r="AN379" s="310">
        <v>1</v>
      </c>
      <c r="AO379" s="310"/>
      <c r="AP379" s="213">
        <v>0</v>
      </c>
      <c r="AQ379" s="302">
        <v>0</v>
      </c>
      <c r="AR379" s="217">
        <v>0.33333333333333331</v>
      </c>
      <c r="AS379" s="215">
        <v>0.33333333333333331</v>
      </c>
      <c r="AT379" s="215">
        <v>0.33333333333333331</v>
      </c>
      <c r="AU379" s="302">
        <v>0</v>
      </c>
      <c r="AV379" s="304">
        <v>0</v>
      </c>
      <c r="AW379" s="311" t="s">
        <v>4</v>
      </c>
      <c r="AX379" s="306">
        <v>0</v>
      </c>
      <c r="AY379" s="214">
        <v>0</v>
      </c>
      <c r="AZ379" s="214">
        <v>0</v>
      </c>
      <c r="BA379" s="214">
        <v>0</v>
      </c>
      <c r="BB379" s="307">
        <v>0</v>
      </c>
      <c r="BC379" s="208" t="s">
        <v>1351</v>
      </c>
      <c r="BD379" s="208"/>
      <c r="BE379" s="208" t="s">
        <v>1512</v>
      </c>
      <c r="BF379" s="208"/>
      <c r="BG379" s="208"/>
    </row>
    <row r="380" spans="1:59" x14ac:dyDescent="0.25">
      <c r="A380" s="208" t="s">
        <v>1056</v>
      </c>
      <c r="B380" s="208" t="s">
        <v>1362</v>
      </c>
      <c r="C380" s="208"/>
      <c r="D380" s="208" t="s">
        <v>1057</v>
      </c>
      <c r="E380" s="208" t="s">
        <v>1058</v>
      </c>
      <c r="F380" s="301"/>
      <c r="G380" s="309"/>
      <c r="H380" s="309" t="s">
        <v>1168</v>
      </c>
      <c r="I380" s="298" t="s">
        <v>1232</v>
      </c>
      <c r="J380" s="208"/>
      <c r="K380" s="308"/>
      <c r="L380" s="319">
        <v>514558</v>
      </c>
      <c r="M380" s="319">
        <v>171264</v>
      </c>
      <c r="N380" s="208"/>
      <c r="O380" s="208"/>
      <c r="P380" s="208"/>
      <c r="Q380" s="208">
        <v>1</v>
      </c>
      <c r="R380" s="208"/>
      <c r="S380" s="208"/>
      <c r="T380" s="208"/>
      <c r="U380" s="208"/>
      <c r="V380" s="208">
        <v>1</v>
      </c>
      <c r="W380" s="208"/>
      <c r="X380" s="208">
        <v>2</v>
      </c>
      <c r="Y380" s="208"/>
      <c r="Z380" s="208"/>
      <c r="AA380" s="208"/>
      <c r="AB380" s="208"/>
      <c r="AC380" s="208"/>
      <c r="AD380" s="208"/>
      <c r="AE380" s="208">
        <v>2</v>
      </c>
      <c r="AF380" s="208">
        <v>0</v>
      </c>
      <c r="AG380" s="208">
        <v>2</v>
      </c>
      <c r="AH380" s="208">
        <v>0</v>
      </c>
      <c r="AI380" s="208">
        <v>-1</v>
      </c>
      <c r="AJ380" s="208">
        <v>0</v>
      </c>
      <c r="AK380" s="208">
        <v>0</v>
      </c>
      <c r="AL380" s="208">
        <v>0</v>
      </c>
      <c r="AM380" s="208">
        <v>0</v>
      </c>
      <c r="AN380" s="310">
        <v>1</v>
      </c>
      <c r="AO380" s="310"/>
      <c r="AP380" s="213">
        <v>0</v>
      </c>
      <c r="AQ380" s="302">
        <v>0</v>
      </c>
      <c r="AR380" s="217">
        <v>0.33333333333333331</v>
      </c>
      <c r="AS380" s="215">
        <v>0.33333333333333331</v>
      </c>
      <c r="AT380" s="215">
        <v>0.33333333333333331</v>
      </c>
      <c r="AU380" s="302">
        <v>0</v>
      </c>
      <c r="AV380" s="304">
        <v>0</v>
      </c>
      <c r="AW380" s="311" t="s">
        <v>4</v>
      </c>
      <c r="AX380" s="306">
        <v>0</v>
      </c>
      <c r="AY380" s="214">
        <v>0</v>
      </c>
      <c r="AZ380" s="214">
        <v>0</v>
      </c>
      <c r="BA380" s="214">
        <v>0</v>
      </c>
      <c r="BB380" s="307">
        <v>0</v>
      </c>
      <c r="BC380" s="208" t="s">
        <v>1349</v>
      </c>
      <c r="BD380" s="208"/>
      <c r="BE380" s="208" t="s">
        <v>1380</v>
      </c>
      <c r="BF380" s="208"/>
      <c r="BG380" s="208"/>
    </row>
    <row r="381" spans="1:59" x14ac:dyDescent="0.25">
      <c r="A381" s="208" t="s">
        <v>1059</v>
      </c>
      <c r="B381" s="208" t="s">
        <v>1361</v>
      </c>
      <c r="C381" s="208"/>
      <c r="D381" s="208" t="s">
        <v>1060</v>
      </c>
      <c r="E381" s="208" t="s">
        <v>1061</v>
      </c>
      <c r="F381" s="301">
        <v>43191</v>
      </c>
      <c r="G381" s="309"/>
      <c r="H381" s="309" t="s">
        <v>1168</v>
      </c>
      <c r="I381" s="298" t="s">
        <v>1232</v>
      </c>
      <c r="J381" s="208"/>
      <c r="K381" s="308"/>
      <c r="L381" s="319">
        <v>515113</v>
      </c>
      <c r="M381" s="319">
        <v>171634</v>
      </c>
      <c r="N381" s="208"/>
      <c r="O381" s="208"/>
      <c r="P381" s="208"/>
      <c r="Q381" s="208"/>
      <c r="R381" s="208"/>
      <c r="S381" s="208"/>
      <c r="T381" s="208"/>
      <c r="U381" s="208"/>
      <c r="V381" s="208">
        <v>0</v>
      </c>
      <c r="W381" s="208"/>
      <c r="X381" s="208">
        <v>1</v>
      </c>
      <c r="Y381" s="208">
        <v>1</v>
      </c>
      <c r="Z381" s="208"/>
      <c r="AA381" s="208"/>
      <c r="AB381" s="208"/>
      <c r="AC381" s="208"/>
      <c r="AD381" s="208"/>
      <c r="AE381" s="208">
        <v>2</v>
      </c>
      <c r="AF381" s="208">
        <v>0</v>
      </c>
      <c r="AG381" s="208">
        <v>1</v>
      </c>
      <c r="AH381" s="208">
        <v>1</v>
      </c>
      <c r="AI381" s="208">
        <v>0</v>
      </c>
      <c r="AJ381" s="208">
        <v>0</v>
      </c>
      <c r="AK381" s="208">
        <v>0</v>
      </c>
      <c r="AL381" s="208">
        <v>0</v>
      </c>
      <c r="AM381" s="208">
        <v>0</v>
      </c>
      <c r="AN381" s="310">
        <v>2</v>
      </c>
      <c r="AO381" s="310"/>
      <c r="AP381" s="213">
        <v>0</v>
      </c>
      <c r="AQ381" s="302">
        <v>0</v>
      </c>
      <c r="AR381" s="217">
        <v>0.66666666666666663</v>
      </c>
      <c r="AS381" s="215">
        <v>0.66666666666666663</v>
      </c>
      <c r="AT381" s="215">
        <v>0.66666666666666663</v>
      </c>
      <c r="AU381" s="302">
        <v>0</v>
      </c>
      <c r="AV381" s="304">
        <v>0</v>
      </c>
      <c r="AW381" s="311" t="s">
        <v>4</v>
      </c>
      <c r="AX381" s="306">
        <v>0</v>
      </c>
      <c r="AY381" s="214">
        <v>0</v>
      </c>
      <c r="AZ381" s="214">
        <v>0</v>
      </c>
      <c r="BA381" s="214">
        <v>0</v>
      </c>
      <c r="BB381" s="307">
        <v>0</v>
      </c>
      <c r="BC381" s="208" t="s">
        <v>1349</v>
      </c>
      <c r="BD381" s="208"/>
      <c r="BE381" s="208" t="s">
        <v>1510</v>
      </c>
      <c r="BF381" s="208"/>
      <c r="BG381" s="208"/>
    </row>
    <row r="382" spans="1:59" x14ac:dyDescent="0.25">
      <c r="A382" s="208" t="s">
        <v>1062</v>
      </c>
      <c r="B382" s="208" t="s">
        <v>1361</v>
      </c>
      <c r="C382" s="208" t="s">
        <v>1366</v>
      </c>
      <c r="D382" s="208" t="s">
        <v>871</v>
      </c>
      <c r="E382" s="208" t="s">
        <v>1063</v>
      </c>
      <c r="F382" s="208"/>
      <c r="G382" s="309">
        <v>43164</v>
      </c>
      <c r="H382" s="301" t="s">
        <v>1166</v>
      </c>
      <c r="I382" s="298" t="s">
        <v>1232</v>
      </c>
      <c r="J382" s="208">
        <v>4</v>
      </c>
      <c r="K382" s="308"/>
      <c r="L382" s="319">
        <v>513416</v>
      </c>
      <c r="M382" s="319">
        <v>169771</v>
      </c>
      <c r="N382" s="208"/>
      <c r="O382" s="208"/>
      <c r="P382" s="208"/>
      <c r="Q382" s="208"/>
      <c r="R382" s="208"/>
      <c r="S382" s="208"/>
      <c r="T382" s="208"/>
      <c r="U382" s="208"/>
      <c r="V382" s="208">
        <v>0</v>
      </c>
      <c r="W382" s="208"/>
      <c r="X382" s="208">
        <v>4</v>
      </c>
      <c r="Y382" s="208"/>
      <c r="Z382" s="208"/>
      <c r="AA382" s="208"/>
      <c r="AB382" s="208"/>
      <c r="AC382" s="208"/>
      <c r="AD382" s="208"/>
      <c r="AE382" s="208">
        <v>4</v>
      </c>
      <c r="AF382" s="208">
        <v>0</v>
      </c>
      <c r="AG382" s="208">
        <v>4</v>
      </c>
      <c r="AH382" s="208">
        <v>0</v>
      </c>
      <c r="AI382" s="208">
        <v>0</v>
      </c>
      <c r="AJ382" s="208">
        <v>0</v>
      </c>
      <c r="AK382" s="208">
        <v>0</v>
      </c>
      <c r="AL382" s="208">
        <v>0</v>
      </c>
      <c r="AM382" s="208">
        <v>0</v>
      </c>
      <c r="AN382" s="310">
        <v>4</v>
      </c>
      <c r="AO382" s="310"/>
      <c r="AP382" s="212">
        <v>4</v>
      </c>
      <c r="AQ382" s="302">
        <v>0</v>
      </c>
      <c r="AR382" s="303">
        <v>0</v>
      </c>
      <c r="AS382" s="302">
        <v>0</v>
      </c>
      <c r="AT382" s="302">
        <v>0</v>
      </c>
      <c r="AU382" s="302">
        <v>0</v>
      </c>
      <c r="AV382" s="304">
        <v>0</v>
      </c>
      <c r="AW382" s="311">
        <v>0</v>
      </c>
      <c r="AX382" s="306">
        <v>0</v>
      </c>
      <c r="AY382" s="214">
        <v>0</v>
      </c>
      <c r="AZ382" s="214">
        <v>0</v>
      </c>
      <c r="BA382" s="214">
        <v>0</v>
      </c>
      <c r="BB382" s="307">
        <v>0</v>
      </c>
      <c r="BC382" s="208" t="s">
        <v>1310</v>
      </c>
      <c r="BD382" s="208"/>
      <c r="BE382" s="208" t="s">
        <v>1515</v>
      </c>
      <c r="BF382" s="208"/>
      <c r="BG382" s="208"/>
    </row>
    <row r="383" spans="1:59" x14ac:dyDescent="0.25">
      <c r="A383" s="208" t="s">
        <v>1064</v>
      </c>
      <c r="B383" s="208" t="s">
        <v>1362</v>
      </c>
      <c r="C383" s="208"/>
      <c r="D383" s="208" t="s">
        <v>1065</v>
      </c>
      <c r="E383" s="208" t="s">
        <v>1066</v>
      </c>
      <c r="F383" s="301"/>
      <c r="G383" s="309"/>
      <c r="H383" s="309" t="s">
        <v>1168</v>
      </c>
      <c r="I383" s="298" t="s">
        <v>1232</v>
      </c>
      <c r="J383" s="208"/>
      <c r="K383" s="308"/>
      <c r="L383" s="319">
        <v>517294</v>
      </c>
      <c r="M383" s="319">
        <v>169887</v>
      </c>
      <c r="N383" s="208"/>
      <c r="O383" s="208"/>
      <c r="P383" s="208">
        <v>1</v>
      </c>
      <c r="Q383" s="208">
        <v>1</v>
      </c>
      <c r="R383" s="208"/>
      <c r="S383" s="208"/>
      <c r="T383" s="208"/>
      <c r="U383" s="208"/>
      <c r="V383" s="208">
        <v>2</v>
      </c>
      <c r="W383" s="208"/>
      <c r="X383" s="208"/>
      <c r="Y383" s="208"/>
      <c r="Z383" s="208"/>
      <c r="AA383" s="208"/>
      <c r="AB383" s="208">
        <v>1</v>
      </c>
      <c r="AC383" s="208"/>
      <c r="AD383" s="208"/>
      <c r="AE383" s="208">
        <v>1</v>
      </c>
      <c r="AF383" s="208">
        <v>0</v>
      </c>
      <c r="AG383" s="208">
        <v>0</v>
      </c>
      <c r="AH383" s="208">
        <v>-1</v>
      </c>
      <c r="AI383" s="208">
        <v>-1</v>
      </c>
      <c r="AJ383" s="208">
        <v>0</v>
      </c>
      <c r="AK383" s="208">
        <v>1</v>
      </c>
      <c r="AL383" s="208">
        <v>0</v>
      </c>
      <c r="AM383" s="208">
        <v>0</v>
      </c>
      <c r="AN383" s="310">
        <v>-1</v>
      </c>
      <c r="AO383" s="310"/>
      <c r="AP383" s="213">
        <v>0</v>
      </c>
      <c r="AQ383" s="302">
        <v>0</v>
      </c>
      <c r="AR383" s="217">
        <v>-0.33333333333333331</v>
      </c>
      <c r="AS383" s="215">
        <v>-0.33333333333333331</v>
      </c>
      <c r="AT383" s="215">
        <v>-0.33333333333333331</v>
      </c>
      <c r="AU383" s="302">
        <v>0</v>
      </c>
      <c r="AV383" s="304">
        <v>0</v>
      </c>
      <c r="AW383" s="311" t="s">
        <v>4</v>
      </c>
      <c r="AX383" s="306">
        <v>0</v>
      </c>
      <c r="AY383" s="214">
        <v>0</v>
      </c>
      <c r="AZ383" s="214">
        <v>0</v>
      </c>
      <c r="BA383" s="214">
        <v>0</v>
      </c>
      <c r="BB383" s="307">
        <v>0</v>
      </c>
      <c r="BC383" s="208" t="s">
        <v>1311</v>
      </c>
      <c r="BD383" s="208"/>
      <c r="BE383" s="208" t="s">
        <v>1311</v>
      </c>
      <c r="BF383" s="208"/>
      <c r="BG383" s="208"/>
    </row>
    <row r="384" spans="1:59" x14ac:dyDescent="0.25">
      <c r="A384" s="208" t="s">
        <v>1067</v>
      </c>
      <c r="B384" s="208" t="s">
        <v>1365</v>
      </c>
      <c r="C384" s="208"/>
      <c r="D384" s="208" t="s">
        <v>1068</v>
      </c>
      <c r="E384" s="208" t="s">
        <v>1069</v>
      </c>
      <c r="F384" s="301"/>
      <c r="G384" s="309"/>
      <c r="H384" s="309" t="s">
        <v>1168</v>
      </c>
      <c r="I384" s="298" t="s">
        <v>1232</v>
      </c>
      <c r="J384" s="208"/>
      <c r="K384" s="308"/>
      <c r="L384" s="319">
        <v>516426</v>
      </c>
      <c r="M384" s="319">
        <v>173349</v>
      </c>
      <c r="N384" s="208"/>
      <c r="O384" s="208"/>
      <c r="P384" s="208"/>
      <c r="Q384" s="208"/>
      <c r="R384" s="208"/>
      <c r="S384" s="208"/>
      <c r="T384" s="208"/>
      <c r="U384" s="208"/>
      <c r="V384" s="208">
        <v>0</v>
      </c>
      <c r="W384" s="208"/>
      <c r="X384" s="208"/>
      <c r="Y384" s="208"/>
      <c r="Z384" s="208"/>
      <c r="AA384" s="208">
        <v>1</v>
      </c>
      <c r="AB384" s="208"/>
      <c r="AC384" s="208"/>
      <c r="AD384" s="208"/>
      <c r="AE384" s="208">
        <v>1</v>
      </c>
      <c r="AF384" s="208">
        <v>0</v>
      </c>
      <c r="AG384" s="208">
        <v>0</v>
      </c>
      <c r="AH384" s="208">
        <v>0</v>
      </c>
      <c r="AI384" s="208">
        <v>0</v>
      </c>
      <c r="AJ384" s="208">
        <v>1</v>
      </c>
      <c r="AK384" s="208">
        <v>0</v>
      </c>
      <c r="AL384" s="208">
        <v>0</v>
      </c>
      <c r="AM384" s="208">
        <v>0</v>
      </c>
      <c r="AN384" s="310">
        <v>1</v>
      </c>
      <c r="AO384" s="310"/>
      <c r="AP384" s="213">
        <v>0</v>
      </c>
      <c r="AQ384" s="302">
        <v>0</v>
      </c>
      <c r="AR384" s="217">
        <v>0.33333333333333331</v>
      </c>
      <c r="AS384" s="215">
        <v>0.33333333333333331</v>
      </c>
      <c r="AT384" s="215">
        <v>0.33333333333333331</v>
      </c>
      <c r="AU384" s="302">
        <v>0</v>
      </c>
      <c r="AV384" s="304">
        <v>0</v>
      </c>
      <c r="AW384" s="311" t="s">
        <v>4</v>
      </c>
      <c r="AX384" s="306">
        <v>0</v>
      </c>
      <c r="AY384" s="214">
        <v>0</v>
      </c>
      <c r="AZ384" s="214">
        <v>0</v>
      </c>
      <c r="BA384" s="214">
        <v>0</v>
      </c>
      <c r="BB384" s="307">
        <v>0</v>
      </c>
      <c r="BC384" s="208" t="s">
        <v>1319</v>
      </c>
      <c r="BD384" s="208"/>
      <c r="BE384" s="208"/>
      <c r="BF384" s="208" t="s">
        <v>1298</v>
      </c>
      <c r="BG384" s="208"/>
    </row>
    <row r="385" spans="1:59" x14ac:dyDescent="0.25">
      <c r="A385" s="208" t="s">
        <v>1070</v>
      </c>
      <c r="B385" s="208" t="s">
        <v>1365</v>
      </c>
      <c r="C385" s="208"/>
      <c r="D385" s="208" t="s">
        <v>1071</v>
      </c>
      <c r="E385" s="208" t="s">
        <v>1072</v>
      </c>
      <c r="F385" s="208"/>
      <c r="G385" s="309"/>
      <c r="H385" s="309" t="s">
        <v>1168</v>
      </c>
      <c r="I385" s="298" t="s">
        <v>1232</v>
      </c>
      <c r="J385" s="208"/>
      <c r="K385" s="308"/>
      <c r="L385" s="319">
        <v>521978</v>
      </c>
      <c r="M385" s="319">
        <v>177062</v>
      </c>
      <c r="N385" s="208"/>
      <c r="O385" s="208"/>
      <c r="P385" s="208"/>
      <c r="Q385" s="208"/>
      <c r="R385" s="208">
        <v>1</v>
      </c>
      <c r="S385" s="208"/>
      <c r="T385" s="208"/>
      <c r="U385" s="208"/>
      <c r="V385" s="208">
        <v>1</v>
      </c>
      <c r="W385" s="208"/>
      <c r="X385" s="208"/>
      <c r="Y385" s="208"/>
      <c r="Z385" s="208"/>
      <c r="AA385" s="208"/>
      <c r="AB385" s="208">
        <v>1</v>
      </c>
      <c r="AC385" s="208"/>
      <c r="AD385" s="208"/>
      <c r="AE385" s="208">
        <v>1</v>
      </c>
      <c r="AF385" s="208">
        <v>0</v>
      </c>
      <c r="AG385" s="208">
        <v>0</v>
      </c>
      <c r="AH385" s="208">
        <v>0</v>
      </c>
      <c r="AI385" s="208">
        <v>0</v>
      </c>
      <c r="AJ385" s="208">
        <v>-1</v>
      </c>
      <c r="AK385" s="208">
        <v>1</v>
      </c>
      <c r="AL385" s="208">
        <v>0</v>
      </c>
      <c r="AM385" s="208">
        <v>0</v>
      </c>
      <c r="AN385" s="310">
        <v>0</v>
      </c>
      <c r="AO385" s="310"/>
      <c r="AP385" s="213">
        <v>0</v>
      </c>
      <c r="AQ385" s="302">
        <v>0</v>
      </c>
      <c r="AR385" s="217">
        <v>0</v>
      </c>
      <c r="AS385" s="302">
        <v>0</v>
      </c>
      <c r="AT385" s="302">
        <v>0</v>
      </c>
      <c r="AU385" s="302">
        <v>0</v>
      </c>
      <c r="AV385" s="304">
        <v>0</v>
      </c>
      <c r="AW385" s="311">
        <v>0</v>
      </c>
      <c r="AX385" s="306">
        <v>0</v>
      </c>
      <c r="AY385" s="214">
        <v>0</v>
      </c>
      <c r="AZ385" s="214">
        <v>0</v>
      </c>
      <c r="BA385" s="214">
        <v>0</v>
      </c>
      <c r="BB385" s="307">
        <v>0</v>
      </c>
      <c r="BC385" s="208" t="s">
        <v>1306</v>
      </c>
      <c r="BD385" s="208"/>
      <c r="BE385" s="208"/>
      <c r="BF385" s="208"/>
      <c r="BG385" s="208"/>
    </row>
    <row r="386" spans="1:59" x14ac:dyDescent="0.25">
      <c r="A386" s="208" t="s">
        <v>1073</v>
      </c>
      <c r="B386" s="208" t="s">
        <v>1365</v>
      </c>
      <c r="C386" s="208"/>
      <c r="D386" s="208" t="s">
        <v>1074</v>
      </c>
      <c r="E386" s="208" t="s">
        <v>1075</v>
      </c>
      <c r="F386" s="301"/>
      <c r="G386" s="309"/>
      <c r="H386" s="309" t="s">
        <v>1168</v>
      </c>
      <c r="I386" s="298" t="s">
        <v>1232</v>
      </c>
      <c r="J386" s="208"/>
      <c r="K386" s="308"/>
      <c r="L386" s="319">
        <v>522475</v>
      </c>
      <c r="M386" s="319">
        <v>177141</v>
      </c>
      <c r="N386" s="208"/>
      <c r="O386" s="208"/>
      <c r="P386" s="208"/>
      <c r="Q386" s="208">
        <v>1</v>
      </c>
      <c r="R386" s="208"/>
      <c r="S386" s="208"/>
      <c r="T386" s="208"/>
      <c r="U386" s="208"/>
      <c r="V386" s="208">
        <v>1</v>
      </c>
      <c r="W386" s="208"/>
      <c r="X386" s="208"/>
      <c r="Y386" s="208"/>
      <c r="Z386" s="208"/>
      <c r="AA386" s="208"/>
      <c r="AB386" s="208">
        <v>1</v>
      </c>
      <c r="AC386" s="208"/>
      <c r="AD386" s="208"/>
      <c r="AE386" s="208">
        <v>1</v>
      </c>
      <c r="AF386" s="208">
        <v>0</v>
      </c>
      <c r="AG386" s="208">
        <v>0</v>
      </c>
      <c r="AH386" s="208">
        <v>0</v>
      </c>
      <c r="AI386" s="208">
        <v>-1</v>
      </c>
      <c r="AJ386" s="208">
        <v>0</v>
      </c>
      <c r="AK386" s="208">
        <v>1</v>
      </c>
      <c r="AL386" s="208">
        <v>0</v>
      </c>
      <c r="AM386" s="208">
        <v>0</v>
      </c>
      <c r="AN386" s="310">
        <v>0</v>
      </c>
      <c r="AO386" s="310"/>
      <c r="AP386" s="213">
        <v>0</v>
      </c>
      <c r="AQ386" s="302">
        <v>0</v>
      </c>
      <c r="AR386" s="217">
        <v>0</v>
      </c>
      <c r="AS386" s="302">
        <v>0</v>
      </c>
      <c r="AT386" s="302">
        <v>0</v>
      </c>
      <c r="AU386" s="302">
        <v>0</v>
      </c>
      <c r="AV386" s="304">
        <v>0</v>
      </c>
      <c r="AW386" s="311">
        <v>0</v>
      </c>
      <c r="AX386" s="306">
        <v>0</v>
      </c>
      <c r="AY386" s="214">
        <v>0</v>
      </c>
      <c r="AZ386" s="214">
        <v>0</v>
      </c>
      <c r="BA386" s="214">
        <v>0</v>
      </c>
      <c r="BB386" s="307">
        <v>0</v>
      </c>
      <c r="BC386" s="208" t="s">
        <v>1306</v>
      </c>
      <c r="BD386" s="208"/>
      <c r="BE386" s="208"/>
      <c r="BF386" s="208"/>
      <c r="BG386" s="208"/>
    </row>
    <row r="387" spans="1:59" x14ac:dyDescent="0.25">
      <c r="A387" s="208" t="s">
        <v>1076</v>
      </c>
      <c r="B387" s="208" t="s">
        <v>1361</v>
      </c>
      <c r="C387" s="208" t="s">
        <v>1366</v>
      </c>
      <c r="D387" s="208" t="s">
        <v>1077</v>
      </c>
      <c r="E387" s="208" t="s">
        <v>1078</v>
      </c>
      <c r="F387" s="208"/>
      <c r="G387" s="309"/>
      <c r="H387" s="309" t="s">
        <v>1168</v>
      </c>
      <c r="I387" s="298" t="s">
        <v>1232</v>
      </c>
      <c r="J387" s="208">
        <v>1</v>
      </c>
      <c r="K387" s="308"/>
      <c r="L387" s="319">
        <v>516208</v>
      </c>
      <c r="M387" s="319">
        <v>171077</v>
      </c>
      <c r="N387" s="208"/>
      <c r="O387" s="208"/>
      <c r="P387" s="208"/>
      <c r="Q387" s="208"/>
      <c r="R387" s="208"/>
      <c r="S387" s="208"/>
      <c r="T387" s="208"/>
      <c r="U387" s="208"/>
      <c r="V387" s="208">
        <v>0</v>
      </c>
      <c r="W387" s="208"/>
      <c r="X387" s="208">
        <v>1</v>
      </c>
      <c r="Y387" s="208"/>
      <c r="Z387" s="208"/>
      <c r="AA387" s="208"/>
      <c r="AB387" s="208"/>
      <c r="AC387" s="208"/>
      <c r="AD387" s="208"/>
      <c r="AE387" s="208">
        <v>1</v>
      </c>
      <c r="AF387" s="208">
        <v>0</v>
      </c>
      <c r="AG387" s="208">
        <v>1</v>
      </c>
      <c r="AH387" s="208">
        <v>0</v>
      </c>
      <c r="AI387" s="208">
        <v>0</v>
      </c>
      <c r="AJ387" s="208">
        <v>0</v>
      </c>
      <c r="AK387" s="208">
        <v>0</v>
      </c>
      <c r="AL387" s="208">
        <v>0</v>
      </c>
      <c r="AM387" s="208">
        <v>0</v>
      </c>
      <c r="AN387" s="310">
        <v>1</v>
      </c>
      <c r="AO387" s="310"/>
      <c r="AP387" s="213">
        <v>0</v>
      </c>
      <c r="AQ387" s="302">
        <v>0</v>
      </c>
      <c r="AR387" s="217">
        <v>0.33333333333333331</v>
      </c>
      <c r="AS387" s="215">
        <v>0.33333333333333331</v>
      </c>
      <c r="AT387" s="215">
        <v>0.33333333333333331</v>
      </c>
      <c r="AU387" s="302">
        <v>0</v>
      </c>
      <c r="AV387" s="304">
        <v>0</v>
      </c>
      <c r="AW387" s="311" t="s">
        <v>4</v>
      </c>
      <c r="AX387" s="306">
        <v>0</v>
      </c>
      <c r="AY387" s="214">
        <v>0</v>
      </c>
      <c r="AZ387" s="214">
        <v>0</v>
      </c>
      <c r="BA387" s="214">
        <v>0</v>
      </c>
      <c r="BB387" s="307">
        <v>0</v>
      </c>
      <c r="BC387" s="208" t="s">
        <v>1296</v>
      </c>
      <c r="BD387" s="208"/>
      <c r="BE387" s="208"/>
      <c r="BF387" s="208" t="s">
        <v>1296</v>
      </c>
      <c r="BG387" s="208"/>
    </row>
    <row r="388" spans="1:59" x14ac:dyDescent="0.25">
      <c r="A388" s="208" t="s">
        <v>1079</v>
      </c>
      <c r="B388" s="208" t="s">
        <v>1361</v>
      </c>
      <c r="C388" s="208"/>
      <c r="D388" s="208" t="s">
        <v>1080</v>
      </c>
      <c r="E388" s="208" t="s">
        <v>1081</v>
      </c>
      <c r="F388" s="208"/>
      <c r="G388" s="309"/>
      <c r="H388" s="309" t="s">
        <v>1168</v>
      </c>
      <c r="I388" s="298" t="s">
        <v>1232</v>
      </c>
      <c r="J388" s="208"/>
      <c r="K388" s="308"/>
      <c r="L388" s="319">
        <v>515091</v>
      </c>
      <c r="M388" s="319">
        <v>171518</v>
      </c>
      <c r="N388" s="208"/>
      <c r="O388" s="208">
        <v>1</v>
      </c>
      <c r="P388" s="208"/>
      <c r="Q388" s="208"/>
      <c r="R388" s="208"/>
      <c r="S388" s="208"/>
      <c r="T388" s="208"/>
      <c r="U388" s="208"/>
      <c r="V388" s="208">
        <v>1</v>
      </c>
      <c r="W388" s="208"/>
      <c r="X388" s="208"/>
      <c r="Y388" s="208"/>
      <c r="Z388" s="208"/>
      <c r="AA388" s="208"/>
      <c r="AB388" s="208"/>
      <c r="AC388" s="208"/>
      <c r="AD388" s="208"/>
      <c r="AE388" s="208">
        <v>0</v>
      </c>
      <c r="AF388" s="208">
        <v>0</v>
      </c>
      <c r="AG388" s="208">
        <v>-1</v>
      </c>
      <c r="AH388" s="208">
        <v>0</v>
      </c>
      <c r="AI388" s="208">
        <v>0</v>
      </c>
      <c r="AJ388" s="208">
        <v>0</v>
      </c>
      <c r="AK388" s="208">
        <v>0</v>
      </c>
      <c r="AL388" s="208">
        <v>0</v>
      </c>
      <c r="AM388" s="208">
        <v>0</v>
      </c>
      <c r="AN388" s="310">
        <v>-1</v>
      </c>
      <c r="AO388" s="310"/>
      <c r="AP388" s="213">
        <v>0</v>
      </c>
      <c r="AQ388" s="302">
        <v>0</v>
      </c>
      <c r="AR388" s="217">
        <v>-0.33333333333333331</v>
      </c>
      <c r="AS388" s="215">
        <v>-0.33333333333333331</v>
      </c>
      <c r="AT388" s="215">
        <v>-0.33333333333333331</v>
      </c>
      <c r="AU388" s="302">
        <v>0</v>
      </c>
      <c r="AV388" s="304">
        <v>0</v>
      </c>
      <c r="AW388" s="311" t="s">
        <v>4</v>
      </c>
      <c r="AX388" s="306">
        <v>0</v>
      </c>
      <c r="AY388" s="214">
        <v>0</v>
      </c>
      <c r="AZ388" s="214">
        <v>0</v>
      </c>
      <c r="BA388" s="214">
        <v>0</v>
      </c>
      <c r="BB388" s="307">
        <v>0</v>
      </c>
      <c r="BC388" s="208" t="s">
        <v>1349</v>
      </c>
      <c r="BD388" s="208"/>
      <c r="BE388" s="208" t="s">
        <v>1510</v>
      </c>
      <c r="BF388" s="208"/>
      <c r="BG388" s="208"/>
    </row>
    <row r="389" spans="1:59" x14ac:dyDescent="0.25">
      <c r="A389" s="208" t="s">
        <v>1082</v>
      </c>
      <c r="B389" s="208" t="s">
        <v>1364</v>
      </c>
      <c r="C389" s="208"/>
      <c r="D389" s="208" t="s">
        <v>1083</v>
      </c>
      <c r="E389" s="208" t="s">
        <v>1084</v>
      </c>
      <c r="F389" s="301">
        <v>43132</v>
      </c>
      <c r="G389" s="309"/>
      <c r="H389" s="301" t="s">
        <v>1167</v>
      </c>
      <c r="I389" s="298" t="s">
        <v>1232</v>
      </c>
      <c r="J389" s="208"/>
      <c r="K389" s="308"/>
      <c r="L389" s="319">
        <v>517851</v>
      </c>
      <c r="M389" s="319">
        <v>174887</v>
      </c>
      <c r="N389" s="208"/>
      <c r="O389" s="208"/>
      <c r="P389" s="208"/>
      <c r="Q389" s="208"/>
      <c r="R389" s="208"/>
      <c r="S389" s="208"/>
      <c r="T389" s="208"/>
      <c r="U389" s="208"/>
      <c r="V389" s="208">
        <v>0</v>
      </c>
      <c r="W389" s="208"/>
      <c r="X389" s="208"/>
      <c r="Y389" s="208">
        <v>1</v>
      </c>
      <c r="Z389" s="208"/>
      <c r="AA389" s="208"/>
      <c r="AB389" s="208"/>
      <c r="AC389" s="208"/>
      <c r="AD389" s="208"/>
      <c r="AE389" s="208">
        <v>1</v>
      </c>
      <c r="AF389" s="208">
        <v>0</v>
      </c>
      <c r="AG389" s="208">
        <v>0</v>
      </c>
      <c r="AH389" s="208">
        <v>1</v>
      </c>
      <c r="AI389" s="208">
        <v>0</v>
      </c>
      <c r="AJ389" s="208">
        <v>0</v>
      </c>
      <c r="AK389" s="208">
        <v>0</v>
      </c>
      <c r="AL389" s="208">
        <v>0</v>
      </c>
      <c r="AM389" s="208">
        <v>0</v>
      </c>
      <c r="AN389" s="310">
        <v>1</v>
      </c>
      <c r="AO389" s="310"/>
      <c r="AP389" s="214">
        <v>0</v>
      </c>
      <c r="AQ389" s="215">
        <v>1</v>
      </c>
      <c r="AR389" s="306">
        <v>0</v>
      </c>
      <c r="AS389" s="218">
        <v>0</v>
      </c>
      <c r="AT389" s="218">
        <v>0</v>
      </c>
      <c r="AU389" s="218">
        <v>0</v>
      </c>
      <c r="AV389" s="307">
        <v>0</v>
      </c>
      <c r="AW389" s="311">
        <v>0</v>
      </c>
      <c r="AX389" s="306">
        <v>0</v>
      </c>
      <c r="AY389" s="214">
        <v>0</v>
      </c>
      <c r="AZ389" s="214">
        <v>0</v>
      </c>
      <c r="BA389" s="214">
        <v>0</v>
      </c>
      <c r="BB389" s="307">
        <v>0</v>
      </c>
      <c r="BC389" s="208" t="s">
        <v>1316</v>
      </c>
      <c r="BD389" s="208"/>
      <c r="BE389" s="208"/>
      <c r="BF389" s="208" t="s">
        <v>1294</v>
      </c>
      <c r="BG389" s="208"/>
    </row>
    <row r="390" spans="1:59" x14ac:dyDescent="0.25">
      <c r="A390" s="208" t="s">
        <v>1085</v>
      </c>
      <c r="B390" s="208" t="s">
        <v>1365</v>
      </c>
      <c r="C390" s="208"/>
      <c r="D390" s="208" t="s">
        <v>1086</v>
      </c>
      <c r="E390" s="208" t="s">
        <v>1087</v>
      </c>
      <c r="F390" s="208"/>
      <c r="G390" s="309"/>
      <c r="H390" s="309" t="s">
        <v>1168</v>
      </c>
      <c r="I390" s="298" t="s">
        <v>1232</v>
      </c>
      <c r="J390" s="208"/>
      <c r="K390" s="308"/>
      <c r="L390" s="319">
        <v>515465</v>
      </c>
      <c r="M390" s="319">
        <v>171212</v>
      </c>
      <c r="N390" s="208"/>
      <c r="O390" s="208"/>
      <c r="P390" s="208"/>
      <c r="Q390" s="208"/>
      <c r="R390" s="208"/>
      <c r="S390" s="208"/>
      <c r="T390" s="208"/>
      <c r="U390" s="208"/>
      <c r="V390" s="208">
        <v>0</v>
      </c>
      <c r="W390" s="208"/>
      <c r="X390" s="208"/>
      <c r="Y390" s="208"/>
      <c r="Z390" s="208">
        <v>1</v>
      </c>
      <c r="AA390" s="208"/>
      <c r="AB390" s="208"/>
      <c r="AC390" s="208"/>
      <c r="AD390" s="208"/>
      <c r="AE390" s="208">
        <v>1</v>
      </c>
      <c r="AF390" s="208">
        <v>0</v>
      </c>
      <c r="AG390" s="208">
        <v>0</v>
      </c>
      <c r="AH390" s="208">
        <v>0</v>
      </c>
      <c r="AI390" s="208">
        <v>1</v>
      </c>
      <c r="AJ390" s="208">
        <v>0</v>
      </c>
      <c r="AK390" s="208">
        <v>0</v>
      </c>
      <c r="AL390" s="208">
        <v>0</v>
      </c>
      <c r="AM390" s="208">
        <v>0</v>
      </c>
      <c r="AN390" s="310">
        <v>1</v>
      </c>
      <c r="AO390" s="310"/>
      <c r="AP390" s="213">
        <v>0</v>
      </c>
      <c r="AQ390" s="302">
        <v>0</v>
      </c>
      <c r="AR390" s="217">
        <v>0.33333333333333331</v>
      </c>
      <c r="AS390" s="215">
        <v>0.33333333333333331</v>
      </c>
      <c r="AT390" s="215">
        <v>0.33333333333333331</v>
      </c>
      <c r="AU390" s="302">
        <v>0</v>
      </c>
      <c r="AV390" s="304">
        <v>0</v>
      </c>
      <c r="AW390" s="311" t="s">
        <v>4</v>
      </c>
      <c r="AX390" s="306">
        <v>0</v>
      </c>
      <c r="AY390" s="214">
        <v>0</v>
      </c>
      <c r="AZ390" s="214">
        <v>0</v>
      </c>
      <c r="BA390" s="214">
        <v>0</v>
      </c>
      <c r="BB390" s="307">
        <v>0</v>
      </c>
      <c r="BC390" s="208" t="s">
        <v>1296</v>
      </c>
      <c r="BD390" s="208"/>
      <c r="BE390" s="208"/>
      <c r="BF390" s="208"/>
      <c r="BG390" s="208"/>
    </row>
    <row r="391" spans="1:59" x14ac:dyDescent="0.25">
      <c r="A391" s="208" t="s">
        <v>1088</v>
      </c>
      <c r="B391" s="208" t="s">
        <v>1364</v>
      </c>
      <c r="C391" s="208"/>
      <c r="D391" s="208" t="s">
        <v>1089</v>
      </c>
      <c r="E391" s="208" t="s">
        <v>1090</v>
      </c>
      <c r="F391" s="208"/>
      <c r="G391" s="309"/>
      <c r="H391" s="309" t="s">
        <v>1168</v>
      </c>
      <c r="I391" s="298" t="s">
        <v>1232</v>
      </c>
      <c r="J391" s="208"/>
      <c r="K391" s="308"/>
      <c r="L391" s="319">
        <v>521762</v>
      </c>
      <c r="M391" s="319">
        <v>176415</v>
      </c>
      <c r="N391" s="208"/>
      <c r="O391" s="208">
        <v>1</v>
      </c>
      <c r="P391" s="208">
        <v>2</v>
      </c>
      <c r="Q391" s="208"/>
      <c r="R391" s="208"/>
      <c r="S391" s="208"/>
      <c r="T391" s="208"/>
      <c r="U391" s="208"/>
      <c r="V391" s="208">
        <v>3</v>
      </c>
      <c r="W391" s="208"/>
      <c r="X391" s="208">
        <v>3</v>
      </c>
      <c r="Y391" s="208">
        <v>1</v>
      </c>
      <c r="Z391" s="208"/>
      <c r="AA391" s="208"/>
      <c r="AB391" s="208"/>
      <c r="AC391" s="208"/>
      <c r="AD391" s="208"/>
      <c r="AE391" s="208">
        <v>4</v>
      </c>
      <c r="AF391" s="208">
        <v>0</v>
      </c>
      <c r="AG391" s="208">
        <v>2</v>
      </c>
      <c r="AH391" s="208">
        <v>-1</v>
      </c>
      <c r="AI391" s="208">
        <v>0</v>
      </c>
      <c r="AJ391" s="208">
        <v>0</v>
      </c>
      <c r="AK391" s="208">
        <v>0</v>
      </c>
      <c r="AL391" s="208">
        <v>0</v>
      </c>
      <c r="AM391" s="208">
        <v>0</v>
      </c>
      <c r="AN391" s="310">
        <v>1</v>
      </c>
      <c r="AO391" s="310"/>
      <c r="AP391" s="213">
        <v>0</v>
      </c>
      <c r="AQ391" s="302">
        <v>0</v>
      </c>
      <c r="AR391" s="217">
        <v>0.33333333333333331</v>
      </c>
      <c r="AS391" s="215">
        <v>0.33333333333333331</v>
      </c>
      <c r="AT391" s="215">
        <v>0.33333333333333331</v>
      </c>
      <c r="AU391" s="302">
        <v>0</v>
      </c>
      <c r="AV391" s="304">
        <v>0</v>
      </c>
      <c r="AW391" s="311" t="s">
        <v>4</v>
      </c>
      <c r="AX391" s="306">
        <v>0</v>
      </c>
      <c r="AY391" s="214">
        <v>0</v>
      </c>
      <c r="AZ391" s="214">
        <v>0</v>
      </c>
      <c r="BA391" s="214">
        <v>0</v>
      </c>
      <c r="BB391" s="307">
        <v>0</v>
      </c>
      <c r="BC391" s="208" t="s">
        <v>1306</v>
      </c>
      <c r="BD391" s="208"/>
      <c r="BE391" s="208" t="s">
        <v>1380</v>
      </c>
      <c r="BF391" s="208"/>
      <c r="BG391" s="208"/>
    </row>
    <row r="392" spans="1:59" x14ac:dyDescent="0.25">
      <c r="A392" s="208" t="s">
        <v>1091</v>
      </c>
      <c r="B392" s="208" t="s">
        <v>1361</v>
      </c>
      <c r="C392" s="208" t="s">
        <v>1366</v>
      </c>
      <c r="D392" s="208" t="s">
        <v>1092</v>
      </c>
      <c r="E392" s="208" t="s">
        <v>1093</v>
      </c>
      <c r="F392" s="208"/>
      <c r="G392" s="309"/>
      <c r="H392" s="309" t="s">
        <v>1168</v>
      </c>
      <c r="I392" s="298" t="s">
        <v>1232</v>
      </c>
      <c r="J392" s="208">
        <v>6</v>
      </c>
      <c r="K392" s="308"/>
      <c r="L392" s="319">
        <v>520442</v>
      </c>
      <c r="M392" s="319">
        <v>175588</v>
      </c>
      <c r="N392" s="208"/>
      <c r="O392" s="208"/>
      <c r="P392" s="208"/>
      <c r="Q392" s="208"/>
      <c r="R392" s="208"/>
      <c r="S392" s="208"/>
      <c r="T392" s="208"/>
      <c r="U392" s="208"/>
      <c r="V392" s="208">
        <v>0</v>
      </c>
      <c r="W392" s="208"/>
      <c r="X392" s="208">
        <v>6</v>
      </c>
      <c r="Y392" s="208"/>
      <c r="Z392" s="208"/>
      <c r="AA392" s="208"/>
      <c r="AB392" s="208"/>
      <c r="AC392" s="208"/>
      <c r="AD392" s="208"/>
      <c r="AE392" s="208">
        <v>6</v>
      </c>
      <c r="AF392" s="208">
        <v>0</v>
      </c>
      <c r="AG392" s="208">
        <v>6</v>
      </c>
      <c r="AH392" s="208">
        <v>0</v>
      </c>
      <c r="AI392" s="208">
        <v>0</v>
      </c>
      <c r="AJ392" s="208">
        <v>0</v>
      </c>
      <c r="AK392" s="208">
        <v>0</v>
      </c>
      <c r="AL392" s="208">
        <v>0</v>
      </c>
      <c r="AM392" s="208">
        <v>0</v>
      </c>
      <c r="AN392" s="310">
        <v>6</v>
      </c>
      <c r="AO392" s="310"/>
      <c r="AP392" s="213">
        <v>0</v>
      </c>
      <c r="AQ392" s="302">
        <v>0</v>
      </c>
      <c r="AR392" s="217">
        <v>2</v>
      </c>
      <c r="AS392" s="215">
        <v>2</v>
      </c>
      <c r="AT392" s="215">
        <v>2</v>
      </c>
      <c r="AU392" s="302">
        <v>0</v>
      </c>
      <c r="AV392" s="304">
        <v>0</v>
      </c>
      <c r="AW392" s="311" t="s">
        <v>4</v>
      </c>
      <c r="AX392" s="306">
        <v>0</v>
      </c>
      <c r="AY392" s="214">
        <v>0</v>
      </c>
      <c r="AZ392" s="214">
        <v>0</v>
      </c>
      <c r="BA392" s="214">
        <v>0</v>
      </c>
      <c r="BB392" s="307">
        <v>0</v>
      </c>
      <c r="BC392" s="208" t="s">
        <v>1293</v>
      </c>
      <c r="BD392" s="208"/>
      <c r="BE392" s="208"/>
      <c r="BF392" s="208"/>
      <c r="BG392" s="208"/>
    </row>
    <row r="393" spans="1:59" x14ac:dyDescent="0.25">
      <c r="A393" s="208" t="s">
        <v>1094</v>
      </c>
      <c r="B393" s="208" t="s">
        <v>1361</v>
      </c>
      <c r="C393" s="208" t="s">
        <v>1366</v>
      </c>
      <c r="D393" s="208" t="s">
        <v>1095</v>
      </c>
      <c r="E393" s="208" t="s">
        <v>1096</v>
      </c>
      <c r="F393" s="208"/>
      <c r="G393" s="301">
        <v>43132</v>
      </c>
      <c r="H393" s="301" t="s">
        <v>1166</v>
      </c>
      <c r="I393" s="298" t="s">
        <v>1232</v>
      </c>
      <c r="J393" s="208">
        <v>1</v>
      </c>
      <c r="K393" s="308"/>
      <c r="L393" s="319">
        <v>518467</v>
      </c>
      <c r="M393" s="319">
        <v>174313</v>
      </c>
      <c r="N393" s="208"/>
      <c r="O393" s="208"/>
      <c r="P393" s="208"/>
      <c r="Q393" s="208"/>
      <c r="R393" s="208"/>
      <c r="S393" s="208"/>
      <c r="T393" s="208"/>
      <c r="U393" s="208"/>
      <c r="V393" s="208">
        <v>0</v>
      </c>
      <c r="W393" s="208"/>
      <c r="X393" s="208"/>
      <c r="Y393" s="208"/>
      <c r="Z393" s="208">
        <v>1</v>
      </c>
      <c r="AA393" s="208"/>
      <c r="AB393" s="208"/>
      <c r="AC393" s="208"/>
      <c r="AD393" s="208"/>
      <c r="AE393" s="208">
        <v>1</v>
      </c>
      <c r="AF393" s="208">
        <v>0</v>
      </c>
      <c r="AG393" s="208">
        <v>0</v>
      </c>
      <c r="AH393" s="208">
        <v>0</v>
      </c>
      <c r="AI393" s="208">
        <v>1</v>
      </c>
      <c r="AJ393" s="208">
        <v>0</v>
      </c>
      <c r="AK393" s="208">
        <v>0</v>
      </c>
      <c r="AL393" s="208">
        <v>0</v>
      </c>
      <c r="AM393" s="208">
        <v>0</v>
      </c>
      <c r="AN393" s="310">
        <v>1</v>
      </c>
      <c r="AO393" s="310"/>
      <c r="AP393" s="212">
        <v>1</v>
      </c>
      <c r="AQ393" s="302">
        <v>0</v>
      </c>
      <c r="AR393" s="303">
        <v>0</v>
      </c>
      <c r="AS393" s="302">
        <v>0</v>
      </c>
      <c r="AT393" s="302">
        <v>0</v>
      </c>
      <c r="AU393" s="302">
        <v>0</v>
      </c>
      <c r="AV393" s="304">
        <v>0</v>
      </c>
      <c r="AW393" s="311">
        <v>0</v>
      </c>
      <c r="AX393" s="306">
        <v>0</v>
      </c>
      <c r="AY393" s="214">
        <v>0</v>
      </c>
      <c r="AZ393" s="214">
        <v>0</v>
      </c>
      <c r="BA393" s="214">
        <v>0</v>
      </c>
      <c r="BB393" s="307">
        <v>0</v>
      </c>
      <c r="BC393" s="208" t="s">
        <v>1316</v>
      </c>
      <c r="BD393" s="208"/>
      <c r="BE393" s="208"/>
      <c r="BF393" s="208"/>
      <c r="BG393" s="208"/>
    </row>
    <row r="394" spans="1:59" x14ac:dyDescent="0.25">
      <c r="A394" s="208" t="s">
        <v>1097</v>
      </c>
      <c r="B394" s="208" t="s">
        <v>1363</v>
      </c>
      <c r="C394" s="208"/>
      <c r="D394" s="208" t="s">
        <v>1098</v>
      </c>
      <c r="E394" s="208" t="s">
        <v>1099</v>
      </c>
      <c r="F394" s="301">
        <v>43207</v>
      </c>
      <c r="G394" s="309">
        <v>43207</v>
      </c>
      <c r="H394" s="309" t="s">
        <v>1168</v>
      </c>
      <c r="I394" s="298" t="s">
        <v>1232</v>
      </c>
      <c r="J394" s="208"/>
      <c r="K394" s="308"/>
      <c r="L394" s="319">
        <v>519626</v>
      </c>
      <c r="M394" s="319">
        <v>175791</v>
      </c>
      <c r="N394" s="208"/>
      <c r="O394" s="208"/>
      <c r="P394" s="208"/>
      <c r="Q394" s="208"/>
      <c r="R394" s="208"/>
      <c r="S394" s="208"/>
      <c r="T394" s="208"/>
      <c r="U394" s="208"/>
      <c r="V394" s="208">
        <v>0</v>
      </c>
      <c r="W394" s="208"/>
      <c r="X394" s="208">
        <v>2</v>
      </c>
      <c r="Y394" s="208"/>
      <c r="Z394" s="208"/>
      <c r="AA394" s="208"/>
      <c r="AB394" s="208"/>
      <c r="AC394" s="208"/>
      <c r="AD394" s="208"/>
      <c r="AE394" s="208">
        <v>2</v>
      </c>
      <c r="AF394" s="208">
        <v>0</v>
      </c>
      <c r="AG394" s="208">
        <v>2</v>
      </c>
      <c r="AH394" s="208">
        <v>0</v>
      </c>
      <c r="AI394" s="208">
        <v>0</v>
      </c>
      <c r="AJ394" s="208">
        <v>0</v>
      </c>
      <c r="AK394" s="208">
        <v>0</v>
      </c>
      <c r="AL394" s="208">
        <v>0</v>
      </c>
      <c r="AM394" s="208">
        <v>0</v>
      </c>
      <c r="AN394" s="310">
        <v>2</v>
      </c>
      <c r="AO394" s="310"/>
      <c r="AP394" s="213">
        <v>0</v>
      </c>
      <c r="AQ394" s="215">
        <v>2</v>
      </c>
      <c r="AR394" s="303">
        <v>0</v>
      </c>
      <c r="AS394" s="302">
        <v>0</v>
      </c>
      <c r="AT394" s="302">
        <v>0</v>
      </c>
      <c r="AU394" s="302">
        <v>0</v>
      </c>
      <c r="AV394" s="304">
        <v>0</v>
      </c>
      <c r="AW394" s="311">
        <v>0</v>
      </c>
      <c r="AX394" s="306">
        <v>0</v>
      </c>
      <c r="AY394" s="214">
        <v>0</v>
      </c>
      <c r="AZ394" s="214">
        <v>0</v>
      </c>
      <c r="BA394" s="214">
        <v>0</v>
      </c>
      <c r="BB394" s="307">
        <v>0</v>
      </c>
      <c r="BC394" s="208" t="s">
        <v>1315</v>
      </c>
      <c r="BD394" s="208"/>
      <c r="BE394" s="208"/>
      <c r="BF394" s="208"/>
      <c r="BG394" s="208"/>
    </row>
    <row r="395" spans="1:59" x14ac:dyDescent="0.25">
      <c r="A395" s="208" t="s">
        <v>1100</v>
      </c>
      <c r="B395" s="208" t="s">
        <v>1361</v>
      </c>
      <c r="C395" s="208" t="s">
        <v>1366</v>
      </c>
      <c r="D395" s="208" t="s">
        <v>1101</v>
      </c>
      <c r="E395" s="208" t="s">
        <v>1102</v>
      </c>
      <c r="F395" s="301"/>
      <c r="G395" s="309"/>
      <c r="H395" s="309" t="s">
        <v>1168</v>
      </c>
      <c r="I395" s="298" t="s">
        <v>1232</v>
      </c>
      <c r="J395" s="208">
        <v>2</v>
      </c>
      <c r="K395" s="308"/>
      <c r="L395" s="319">
        <v>515664</v>
      </c>
      <c r="M395" s="319">
        <v>171121</v>
      </c>
      <c r="N395" s="208"/>
      <c r="O395" s="208"/>
      <c r="P395" s="208"/>
      <c r="Q395" s="208"/>
      <c r="R395" s="208"/>
      <c r="S395" s="208"/>
      <c r="T395" s="208"/>
      <c r="U395" s="208"/>
      <c r="V395" s="208">
        <v>0</v>
      </c>
      <c r="W395" s="208"/>
      <c r="X395" s="208"/>
      <c r="Y395" s="208">
        <v>1</v>
      </c>
      <c r="Z395" s="208">
        <v>1</v>
      </c>
      <c r="AA395" s="208"/>
      <c r="AB395" s="208"/>
      <c r="AC395" s="208"/>
      <c r="AD395" s="208"/>
      <c r="AE395" s="208">
        <v>2</v>
      </c>
      <c r="AF395" s="208">
        <v>0</v>
      </c>
      <c r="AG395" s="208">
        <v>0</v>
      </c>
      <c r="AH395" s="208">
        <v>1</v>
      </c>
      <c r="AI395" s="208">
        <v>1</v>
      </c>
      <c r="AJ395" s="208">
        <v>0</v>
      </c>
      <c r="AK395" s="208">
        <v>0</v>
      </c>
      <c r="AL395" s="208">
        <v>0</v>
      </c>
      <c r="AM395" s="208">
        <v>0</v>
      </c>
      <c r="AN395" s="310">
        <v>2</v>
      </c>
      <c r="AO395" s="310"/>
      <c r="AP395" s="213">
        <v>0</v>
      </c>
      <c r="AQ395" s="302">
        <v>0</v>
      </c>
      <c r="AR395" s="217">
        <v>0.66666666666666663</v>
      </c>
      <c r="AS395" s="215">
        <v>0.66666666666666663</v>
      </c>
      <c r="AT395" s="215">
        <v>0.66666666666666663</v>
      </c>
      <c r="AU395" s="302">
        <v>0</v>
      </c>
      <c r="AV395" s="304">
        <v>0</v>
      </c>
      <c r="AW395" s="311" t="s">
        <v>4</v>
      </c>
      <c r="AX395" s="306">
        <v>0</v>
      </c>
      <c r="AY395" s="214">
        <v>0</v>
      </c>
      <c r="AZ395" s="214">
        <v>0</v>
      </c>
      <c r="BA395" s="214">
        <v>0</v>
      </c>
      <c r="BB395" s="307">
        <v>0</v>
      </c>
      <c r="BC395" s="208" t="s">
        <v>1296</v>
      </c>
      <c r="BD395" s="208"/>
      <c r="BE395" s="208"/>
      <c r="BF395" s="208"/>
      <c r="BG395" s="208"/>
    </row>
    <row r="396" spans="1:59" x14ac:dyDescent="0.25">
      <c r="A396" s="208" t="s">
        <v>1103</v>
      </c>
      <c r="B396" s="208" t="s">
        <v>1361</v>
      </c>
      <c r="C396" s="208"/>
      <c r="D396" s="208" t="s">
        <v>1104</v>
      </c>
      <c r="E396" s="208" t="s">
        <v>1105</v>
      </c>
      <c r="F396" s="208"/>
      <c r="G396" s="301">
        <v>43140</v>
      </c>
      <c r="H396" s="301" t="s">
        <v>1166</v>
      </c>
      <c r="I396" s="298" t="s">
        <v>1232</v>
      </c>
      <c r="J396" s="208"/>
      <c r="K396" s="308"/>
      <c r="L396" s="319">
        <v>520793</v>
      </c>
      <c r="M396" s="319">
        <v>175413</v>
      </c>
      <c r="N396" s="208"/>
      <c r="O396" s="208"/>
      <c r="P396" s="208"/>
      <c r="Q396" s="208"/>
      <c r="R396" s="208"/>
      <c r="S396" s="208"/>
      <c r="T396" s="208"/>
      <c r="U396" s="208"/>
      <c r="V396" s="208">
        <v>0</v>
      </c>
      <c r="W396" s="208"/>
      <c r="X396" s="208">
        <v>1</v>
      </c>
      <c r="Y396" s="208"/>
      <c r="Z396" s="208"/>
      <c r="AA396" s="208"/>
      <c r="AB396" s="208"/>
      <c r="AC396" s="208"/>
      <c r="AD396" s="208"/>
      <c r="AE396" s="208">
        <v>1</v>
      </c>
      <c r="AF396" s="208">
        <v>0</v>
      </c>
      <c r="AG396" s="208">
        <v>1</v>
      </c>
      <c r="AH396" s="208">
        <v>0</v>
      </c>
      <c r="AI396" s="208">
        <v>0</v>
      </c>
      <c r="AJ396" s="208">
        <v>0</v>
      </c>
      <c r="AK396" s="208">
        <v>0</v>
      </c>
      <c r="AL396" s="208">
        <v>0</v>
      </c>
      <c r="AM396" s="208">
        <v>0</v>
      </c>
      <c r="AN396" s="310">
        <v>1</v>
      </c>
      <c r="AO396" s="310"/>
      <c r="AP396" s="212">
        <v>1</v>
      </c>
      <c r="AQ396" s="302">
        <v>0</v>
      </c>
      <c r="AR396" s="303">
        <v>0</v>
      </c>
      <c r="AS396" s="302">
        <v>0</v>
      </c>
      <c r="AT396" s="302">
        <v>0</v>
      </c>
      <c r="AU396" s="302">
        <v>0</v>
      </c>
      <c r="AV396" s="304">
        <v>0</v>
      </c>
      <c r="AW396" s="311">
        <v>0</v>
      </c>
      <c r="AX396" s="306">
        <v>0</v>
      </c>
      <c r="AY396" s="214">
        <v>0</v>
      </c>
      <c r="AZ396" s="214">
        <v>0</v>
      </c>
      <c r="BA396" s="214">
        <v>0</v>
      </c>
      <c r="BB396" s="307">
        <v>0</v>
      </c>
      <c r="BC396" s="208" t="s">
        <v>1293</v>
      </c>
      <c r="BD396" s="208"/>
      <c r="BE396" s="208"/>
      <c r="BF396" s="208" t="s">
        <v>1293</v>
      </c>
      <c r="BG396" s="208"/>
    </row>
    <row r="397" spans="1:59" x14ac:dyDescent="0.25">
      <c r="A397" s="208" t="s">
        <v>1106</v>
      </c>
      <c r="B397" s="208" t="s">
        <v>1362</v>
      </c>
      <c r="C397" s="208"/>
      <c r="D397" s="208" t="s">
        <v>1107</v>
      </c>
      <c r="E397" s="208" t="s">
        <v>1108</v>
      </c>
      <c r="F397" s="301">
        <v>43220</v>
      </c>
      <c r="G397" s="301">
        <v>43374</v>
      </c>
      <c r="H397" s="309" t="s">
        <v>1168</v>
      </c>
      <c r="I397" s="298" t="s">
        <v>1232</v>
      </c>
      <c r="J397" s="208"/>
      <c r="K397" s="308"/>
      <c r="L397" s="319">
        <v>517027</v>
      </c>
      <c r="M397" s="319">
        <v>170370</v>
      </c>
      <c r="N397" s="208"/>
      <c r="O397" s="208">
        <v>1</v>
      </c>
      <c r="P397" s="208">
        <v>1</v>
      </c>
      <c r="Q397" s="208"/>
      <c r="R397" s="208"/>
      <c r="S397" s="208"/>
      <c r="T397" s="208"/>
      <c r="U397" s="208"/>
      <c r="V397" s="208">
        <v>2</v>
      </c>
      <c r="W397" s="208"/>
      <c r="X397" s="208"/>
      <c r="Y397" s="208"/>
      <c r="Z397" s="208"/>
      <c r="AA397" s="208">
        <v>1</v>
      </c>
      <c r="AB397" s="208"/>
      <c r="AC397" s="208"/>
      <c r="AD397" s="208"/>
      <c r="AE397" s="208">
        <v>1</v>
      </c>
      <c r="AF397" s="208">
        <v>0</v>
      </c>
      <c r="AG397" s="208">
        <v>-1</v>
      </c>
      <c r="AH397" s="208">
        <v>-1</v>
      </c>
      <c r="AI397" s="208">
        <v>0</v>
      </c>
      <c r="AJ397" s="208">
        <v>1</v>
      </c>
      <c r="AK397" s="208">
        <v>0</v>
      </c>
      <c r="AL397" s="208">
        <v>0</v>
      </c>
      <c r="AM397" s="208">
        <v>0</v>
      </c>
      <c r="AN397" s="310">
        <v>-1</v>
      </c>
      <c r="AO397" s="310"/>
      <c r="AP397" s="213">
        <v>0</v>
      </c>
      <c r="AQ397" s="215">
        <v>-1</v>
      </c>
      <c r="AR397" s="303">
        <v>0</v>
      </c>
      <c r="AS397" s="302">
        <v>0</v>
      </c>
      <c r="AT397" s="302">
        <v>0</v>
      </c>
      <c r="AU397" s="302">
        <v>0</v>
      </c>
      <c r="AV397" s="304">
        <v>0</v>
      </c>
      <c r="AW397" s="311">
        <v>0</v>
      </c>
      <c r="AX397" s="306">
        <v>0</v>
      </c>
      <c r="AY397" s="214">
        <v>0</v>
      </c>
      <c r="AZ397" s="214">
        <v>0</v>
      </c>
      <c r="BA397" s="214">
        <v>0</v>
      </c>
      <c r="BB397" s="307">
        <v>0</v>
      </c>
      <c r="BC397" s="208" t="s">
        <v>1311</v>
      </c>
      <c r="BD397" s="208"/>
      <c r="BE397" s="208"/>
      <c r="BF397" s="208"/>
      <c r="BG397" s="208"/>
    </row>
    <row r="398" spans="1:59" x14ac:dyDescent="0.25">
      <c r="A398" s="208" t="s">
        <v>1109</v>
      </c>
      <c r="B398" s="208" t="s">
        <v>1361</v>
      </c>
      <c r="C398" s="208"/>
      <c r="D398" s="208" t="s">
        <v>1110</v>
      </c>
      <c r="E398" s="208" t="s">
        <v>1111</v>
      </c>
      <c r="F398" s="208"/>
      <c r="G398" s="309"/>
      <c r="H398" s="309" t="s">
        <v>1168</v>
      </c>
      <c r="I398" s="298" t="s">
        <v>1232</v>
      </c>
      <c r="J398" s="208"/>
      <c r="K398" s="308"/>
      <c r="L398" s="319">
        <v>515625</v>
      </c>
      <c r="M398" s="319">
        <v>170998</v>
      </c>
      <c r="N398" s="208"/>
      <c r="O398" s="208"/>
      <c r="P398" s="208"/>
      <c r="Q398" s="208">
        <v>1</v>
      </c>
      <c r="R398" s="208"/>
      <c r="S398" s="208"/>
      <c r="T398" s="208"/>
      <c r="U398" s="208"/>
      <c r="V398" s="208">
        <v>1</v>
      </c>
      <c r="W398" s="208"/>
      <c r="X398" s="208"/>
      <c r="Y398" s="208"/>
      <c r="Z398" s="208">
        <v>1</v>
      </c>
      <c r="AA398" s="208"/>
      <c r="AB398" s="208"/>
      <c r="AC398" s="208"/>
      <c r="AD398" s="208"/>
      <c r="AE398" s="208">
        <v>1</v>
      </c>
      <c r="AF398" s="208">
        <v>0</v>
      </c>
      <c r="AG398" s="208">
        <v>0</v>
      </c>
      <c r="AH398" s="208">
        <v>0</v>
      </c>
      <c r="AI398" s="208">
        <v>0</v>
      </c>
      <c r="AJ398" s="208">
        <v>0</v>
      </c>
      <c r="AK398" s="208">
        <v>0</v>
      </c>
      <c r="AL398" s="208">
        <v>0</v>
      </c>
      <c r="AM398" s="208">
        <v>0</v>
      </c>
      <c r="AN398" s="310">
        <v>0</v>
      </c>
      <c r="AO398" s="310"/>
      <c r="AP398" s="213">
        <v>0</v>
      </c>
      <c r="AQ398" s="302">
        <v>0</v>
      </c>
      <c r="AR398" s="303">
        <v>0</v>
      </c>
      <c r="AS398" s="302">
        <v>0</v>
      </c>
      <c r="AT398" s="302">
        <v>0</v>
      </c>
      <c r="AU398" s="302">
        <v>0</v>
      </c>
      <c r="AV398" s="304">
        <v>0</v>
      </c>
      <c r="AW398" s="311">
        <v>0</v>
      </c>
      <c r="AX398" s="306">
        <v>0</v>
      </c>
      <c r="AY398" s="214">
        <v>0</v>
      </c>
      <c r="AZ398" s="214">
        <v>0</v>
      </c>
      <c r="BA398" s="214">
        <v>0</v>
      </c>
      <c r="BB398" s="307">
        <v>0</v>
      </c>
      <c r="BC398" s="208" t="s">
        <v>1296</v>
      </c>
      <c r="BD398" s="208"/>
      <c r="BE398" s="208"/>
      <c r="BF398" s="208" t="s">
        <v>1296</v>
      </c>
      <c r="BG398" s="208"/>
    </row>
    <row r="399" spans="1:59" x14ac:dyDescent="0.25">
      <c r="A399" s="208" t="s">
        <v>1112</v>
      </c>
      <c r="B399" s="208" t="s">
        <v>1365</v>
      </c>
      <c r="C399" s="208"/>
      <c r="D399" s="208" t="s">
        <v>1113</v>
      </c>
      <c r="E399" s="208" t="s">
        <v>1114</v>
      </c>
      <c r="F399" s="208"/>
      <c r="G399" s="309"/>
      <c r="H399" s="309" t="s">
        <v>1168</v>
      </c>
      <c r="I399" s="298" t="s">
        <v>1232</v>
      </c>
      <c r="J399" s="208"/>
      <c r="K399" s="308"/>
      <c r="L399" s="319">
        <v>515649</v>
      </c>
      <c r="M399" s="319">
        <v>170638</v>
      </c>
      <c r="N399" s="208"/>
      <c r="O399" s="208"/>
      <c r="P399" s="208"/>
      <c r="Q399" s="208">
        <v>1</v>
      </c>
      <c r="R399" s="208"/>
      <c r="S399" s="208"/>
      <c r="T399" s="208"/>
      <c r="U399" s="208"/>
      <c r="V399" s="208">
        <v>1</v>
      </c>
      <c r="W399" s="208"/>
      <c r="X399" s="208"/>
      <c r="Y399" s="208"/>
      <c r="Z399" s="208"/>
      <c r="AA399" s="208"/>
      <c r="AB399" s="208"/>
      <c r="AC399" s="208">
        <v>1</v>
      </c>
      <c r="AD399" s="208"/>
      <c r="AE399" s="208">
        <v>1</v>
      </c>
      <c r="AF399" s="208">
        <v>0</v>
      </c>
      <c r="AG399" s="208">
        <v>0</v>
      </c>
      <c r="AH399" s="208">
        <v>0</v>
      </c>
      <c r="AI399" s="208">
        <v>-1</v>
      </c>
      <c r="AJ399" s="208">
        <v>0</v>
      </c>
      <c r="AK399" s="208">
        <v>0</v>
      </c>
      <c r="AL399" s="208">
        <v>1</v>
      </c>
      <c r="AM399" s="208">
        <v>0</v>
      </c>
      <c r="AN399" s="310">
        <v>0</v>
      </c>
      <c r="AO399" s="310"/>
      <c r="AP399" s="213">
        <v>0</v>
      </c>
      <c r="AQ399" s="302">
        <v>0</v>
      </c>
      <c r="AR399" s="217">
        <v>0</v>
      </c>
      <c r="AS399" s="302">
        <v>0</v>
      </c>
      <c r="AT399" s="302">
        <v>0</v>
      </c>
      <c r="AU399" s="302">
        <v>0</v>
      </c>
      <c r="AV399" s="304">
        <v>0</v>
      </c>
      <c r="AW399" s="311">
        <v>0</v>
      </c>
      <c r="AX399" s="306">
        <v>0</v>
      </c>
      <c r="AY399" s="214">
        <v>0</v>
      </c>
      <c r="AZ399" s="214">
        <v>0</v>
      </c>
      <c r="BA399" s="214">
        <v>0</v>
      </c>
      <c r="BB399" s="307">
        <v>0</v>
      </c>
      <c r="BC399" s="208" t="s">
        <v>1296</v>
      </c>
      <c r="BD399" s="208"/>
      <c r="BE399" s="208"/>
      <c r="BF399" s="208"/>
      <c r="BG399" s="208"/>
    </row>
    <row r="400" spans="1:59" x14ac:dyDescent="0.25">
      <c r="A400" s="208" t="s">
        <v>1115</v>
      </c>
      <c r="B400" s="208" t="s">
        <v>1363</v>
      </c>
      <c r="C400" s="208"/>
      <c r="D400" s="208" t="s">
        <v>1116</v>
      </c>
      <c r="E400" s="208" t="s">
        <v>1117</v>
      </c>
      <c r="F400" s="208"/>
      <c r="G400" s="309"/>
      <c r="H400" s="309" t="s">
        <v>1168</v>
      </c>
      <c r="I400" s="298" t="s">
        <v>1232</v>
      </c>
      <c r="J400" s="208"/>
      <c r="K400" s="308"/>
      <c r="L400" s="319">
        <v>518831</v>
      </c>
      <c r="M400" s="319">
        <v>175436</v>
      </c>
      <c r="N400" s="208"/>
      <c r="O400" s="208"/>
      <c r="P400" s="208"/>
      <c r="Q400" s="208"/>
      <c r="R400" s="208"/>
      <c r="S400" s="208"/>
      <c r="T400" s="208"/>
      <c r="U400" s="208"/>
      <c r="V400" s="208">
        <v>0</v>
      </c>
      <c r="W400" s="208"/>
      <c r="X400" s="208">
        <v>1</v>
      </c>
      <c r="Y400" s="208">
        <v>2</v>
      </c>
      <c r="Z400" s="208"/>
      <c r="AA400" s="208"/>
      <c r="AB400" s="208"/>
      <c r="AC400" s="208"/>
      <c r="AD400" s="208"/>
      <c r="AE400" s="208">
        <v>3</v>
      </c>
      <c r="AF400" s="208">
        <v>0</v>
      </c>
      <c r="AG400" s="208">
        <v>1</v>
      </c>
      <c r="AH400" s="208">
        <v>2</v>
      </c>
      <c r="AI400" s="208">
        <v>0</v>
      </c>
      <c r="AJ400" s="208">
        <v>0</v>
      </c>
      <c r="AK400" s="208">
        <v>0</v>
      </c>
      <c r="AL400" s="208">
        <v>0</v>
      </c>
      <c r="AM400" s="208">
        <v>0</v>
      </c>
      <c r="AN400" s="310">
        <v>3</v>
      </c>
      <c r="AO400" s="310"/>
      <c r="AP400" s="213">
        <v>0</v>
      </c>
      <c r="AQ400" s="302">
        <v>0</v>
      </c>
      <c r="AR400" s="217">
        <v>1</v>
      </c>
      <c r="AS400" s="215">
        <v>1</v>
      </c>
      <c r="AT400" s="215">
        <v>1</v>
      </c>
      <c r="AU400" s="302">
        <v>0</v>
      </c>
      <c r="AV400" s="304">
        <v>0</v>
      </c>
      <c r="AW400" s="311" t="s">
        <v>4</v>
      </c>
      <c r="AX400" s="306">
        <v>0</v>
      </c>
      <c r="AY400" s="214">
        <v>0</v>
      </c>
      <c r="AZ400" s="214">
        <v>0</v>
      </c>
      <c r="BA400" s="214">
        <v>0</v>
      </c>
      <c r="BB400" s="307">
        <v>0</v>
      </c>
      <c r="BC400" s="208" t="s">
        <v>1315</v>
      </c>
      <c r="BD400" s="208"/>
      <c r="BE400" s="208"/>
      <c r="BF400" s="208"/>
      <c r="BG400" s="208"/>
    </row>
    <row r="401" spans="1:59" x14ac:dyDescent="0.25">
      <c r="A401" s="208" t="s">
        <v>1118</v>
      </c>
      <c r="B401" s="208" t="s">
        <v>1361</v>
      </c>
      <c r="C401" s="208"/>
      <c r="D401" s="208" t="s">
        <v>1119</v>
      </c>
      <c r="E401" s="208" t="s">
        <v>1120</v>
      </c>
      <c r="F401" s="208"/>
      <c r="G401" s="309"/>
      <c r="H401" s="309" t="s">
        <v>1168</v>
      </c>
      <c r="I401" s="298" t="s">
        <v>1232</v>
      </c>
      <c r="J401" s="208"/>
      <c r="K401" s="308"/>
      <c r="L401" s="319">
        <v>517967</v>
      </c>
      <c r="M401" s="319">
        <v>174947</v>
      </c>
      <c r="N401" s="208"/>
      <c r="O401" s="208"/>
      <c r="P401" s="208"/>
      <c r="Q401" s="208"/>
      <c r="R401" s="208"/>
      <c r="S401" s="208"/>
      <c r="T401" s="208"/>
      <c r="U401" s="208"/>
      <c r="V401" s="208">
        <v>0</v>
      </c>
      <c r="W401" s="208"/>
      <c r="X401" s="208"/>
      <c r="Y401" s="208">
        <v>1</v>
      </c>
      <c r="Z401" s="208"/>
      <c r="AA401" s="208"/>
      <c r="AB401" s="208"/>
      <c r="AC401" s="208"/>
      <c r="AD401" s="208"/>
      <c r="AE401" s="208">
        <v>1</v>
      </c>
      <c r="AF401" s="208">
        <v>0</v>
      </c>
      <c r="AG401" s="208">
        <v>0</v>
      </c>
      <c r="AH401" s="208">
        <v>1</v>
      </c>
      <c r="AI401" s="208">
        <v>0</v>
      </c>
      <c r="AJ401" s="208">
        <v>0</v>
      </c>
      <c r="AK401" s="208">
        <v>0</v>
      </c>
      <c r="AL401" s="208">
        <v>0</v>
      </c>
      <c r="AM401" s="208">
        <v>0</v>
      </c>
      <c r="AN401" s="310">
        <v>1</v>
      </c>
      <c r="AO401" s="310"/>
      <c r="AP401" s="213">
        <v>0</v>
      </c>
      <c r="AQ401" s="302">
        <v>0</v>
      </c>
      <c r="AR401" s="217">
        <v>0.33333333333333331</v>
      </c>
      <c r="AS401" s="215">
        <v>0.33333333333333331</v>
      </c>
      <c r="AT401" s="215">
        <v>0.33333333333333331</v>
      </c>
      <c r="AU401" s="302">
        <v>0</v>
      </c>
      <c r="AV401" s="304">
        <v>0</v>
      </c>
      <c r="AW401" s="311" t="s">
        <v>4</v>
      </c>
      <c r="AX401" s="306">
        <v>0</v>
      </c>
      <c r="AY401" s="214">
        <v>0</v>
      </c>
      <c r="AZ401" s="214">
        <v>0</v>
      </c>
      <c r="BA401" s="214">
        <v>0</v>
      </c>
      <c r="BB401" s="307">
        <v>0</v>
      </c>
      <c r="BC401" s="208" t="s">
        <v>1316</v>
      </c>
      <c r="BD401" s="208"/>
      <c r="BE401" s="208"/>
      <c r="BF401" s="208" t="s">
        <v>1294</v>
      </c>
      <c r="BG401" s="208"/>
    </row>
    <row r="402" spans="1:59" x14ac:dyDescent="0.25">
      <c r="A402" s="208" t="s">
        <v>1121</v>
      </c>
      <c r="B402" s="208" t="s">
        <v>1361</v>
      </c>
      <c r="C402" s="208" t="s">
        <v>1366</v>
      </c>
      <c r="D402" s="208" t="s">
        <v>1101</v>
      </c>
      <c r="E402" s="208" t="s">
        <v>1122</v>
      </c>
      <c r="F402" s="208"/>
      <c r="G402" s="309"/>
      <c r="H402" s="309" t="s">
        <v>1168</v>
      </c>
      <c r="I402" s="298" t="s">
        <v>1232</v>
      </c>
      <c r="J402" s="208">
        <v>1</v>
      </c>
      <c r="K402" s="308"/>
      <c r="L402" s="319">
        <v>515664</v>
      </c>
      <c r="M402" s="319">
        <v>171121</v>
      </c>
      <c r="N402" s="208"/>
      <c r="O402" s="208"/>
      <c r="P402" s="208"/>
      <c r="Q402" s="208"/>
      <c r="R402" s="208"/>
      <c r="S402" s="208"/>
      <c r="T402" s="208"/>
      <c r="U402" s="208"/>
      <c r="V402" s="208">
        <v>0</v>
      </c>
      <c r="W402" s="208"/>
      <c r="X402" s="208"/>
      <c r="Y402" s="208">
        <v>1</v>
      </c>
      <c r="Z402" s="208"/>
      <c r="AA402" s="208"/>
      <c r="AB402" s="208"/>
      <c r="AC402" s="208"/>
      <c r="AD402" s="208"/>
      <c r="AE402" s="208">
        <v>1</v>
      </c>
      <c r="AF402" s="208">
        <v>0</v>
      </c>
      <c r="AG402" s="208">
        <v>0</v>
      </c>
      <c r="AH402" s="208">
        <v>1</v>
      </c>
      <c r="AI402" s="208">
        <v>0</v>
      </c>
      <c r="AJ402" s="208">
        <v>0</v>
      </c>
      <c r="AK402" s="208">
        <v>0</v>
      </c>
      <c r="AL402" s="208">
        <v>0</v>
      </c>
      <c r="AM402" s="208">
        <v>0</v>
      </c>
      <c r="AN402" s="310">
        <v>1</v>
      </c>
      <c r="AO402" s="310"/>
      <c r="AP402" s="213">
        <v>0</v>
      </c>
      <c r="AQ402" s="302">
        <v>0</v>
      </c>
      <c r="AR402" s="217">
        <v>0.33333333333333331</v>
      </c>
      <c r="AS402" s="215">
        <v>0.33333333333333331</v>
      </c>
      <c r="AT402" s="215">
        <v>0.33333333333333331</v>
      </c>
      <c r="AU402" s="302">
        <v>0</v>
      </c>
      <c r="AV402" s="304">
        <v>0</v>
      </c>
      <c r="AW402" s="311" t="s">
        <v>4</v>
      </c>
      <c r="AX402" s="306">
        <v>0</v>
      </c>
      <c r="AY402" s="214">
        <v>0</v>
      </c>
      <c r="AZ402" s="214">
        <v>0</v>
      </c>
      <c r="BA402" s="214">
        <v>0</v>
      </c>
      <c r="BB402" s="307">
        <v>0</v>
      </c>
      <c r="BC402" s="208" t="s">
        <v>1296</v>
      </c>
      <c r="BD402" s="208"/>
      <c r="BE402" s="208"/>
      <c r="BF402" s="208"/>
      <c r="BG402" s="208"/>
    </row>
    <row r="403" spans="1:59" x14ac:dyDescent="0.25">
      <c r="A403" s="208" t="s">
        <v>1123</v>
      </c>
      <c r="B403" s="208" t="s">
        <v>1365</v>
      </c>
      <c r="C403" s="208"/>
      <c r="D403" s="208" t="s">
        <v>1124</v>
      </c>
      <c r="E403" s="208" t="s">
        <v>1125</v>
      </c>
      <c r="F403" s="208"/>
      <c r="G403" s="309"/>
      <c r="H403" s="309" t="s">
        <v>1168</v>
      </c>
      <c r="I403" s="298" t="s">
        <v>1232</v>
      </c>
      <c r="J403" s="208"/>
      <c r="K403" s="308"/>
      <c r="L403" s="319">
        <v>519786</v>
      </c>
      <c r="M403" s="319">
        <v>175060</v>
      </c>
      <c r="N403" s="208"/>
      <c r="O403" s="208"/>
      <c r="P403" s="208"/>
      <c r="Q403" s="208"/>
      <c r="R403" s="208">
        <v>1</v>
      </c>
      <c r="S403" s="208"/>
      <c r="T403" s="208"/>
      <c r="U403" s="208"/>
      <c r="V403" s="208">
        <v>1</v>
      </c>
      <c r="W403" s="208"/>
      <c r="X403" s="208"/>
      <c r="Y403" s="208"/>
      <c r="Z403" s="208"/>
      <c r="AA403" s="208"/>
      <c r="AB403" s="208">
        <v>2</v>
      </c>
      <c r="AC403" s="208"/>
      <c r="AD403" s="208"/>
      <c r="AE403" s="208">
        <v>2</v>
      </c>
      <c r="AF403" s="208">
        <v>0</v>
      </c>
      <c r="AG403" s="208">
        <v>0</v>
      </c>
      <c r="AH403" s="208">
        <v>0</v>
      </c>
      <c r="AI403" s="208">
        <v>0</v>
      </c>
      <c r="AJ403" s="208">
        <v>-1</v>
      </c>
      <c r="AK403" s="208">
        <v>2</v>
      </c>
      <c r="AL403" s="208">
        <v>0</v>
      </c>
      <c r="AM403" s="208">
        <v>0</v>
      </c>
      <c r="AN403" s="310">
        <v>1</v>
      </c>
      <c r="AO403" s="310"/>
      <c r="AP403" s="213">
        <v>0</v>
      </c>
      <c r="AQ403" s="302">
        <v>0</v>
      </c>
      <c r="AR403" s="217">
        <v>0.33333333333333331</v>
      </c>
      <c r="AS403" s="215">
        <v>0.33333333333333331</v>
      </c>
      <c r="AT403" s="215">
        <v>0.33333333333333331</v>
      </c>
      <c r="AU403" s="302">
        <v>0</v>
      </c>
      <c r="AV403" s="304">
        <v>0</v>
      </c>
      <c r="AW403" s="311" t="s">
        <v>4</v>
      </c>
      <c r="AX403" s="306">
        <v>0</v>
      </c>
      <c r="AY403" s="214">
        <v>0</v>
      </c>
      <c r="AZ403" s="214">
        <v>0</v>
      </c>
      <c r="BA403" s="214">
        <v>0</v>
      </c>
      <c r="BB403" s="307">
        <v>0</v>
      </c>
      <c r="BC403" s="208" t="s">
        <v>1293</v>
      </c>
      <c r="BD403" s="208"/>
      <c r="BE403" s="208"/>
      <c r="BF403" s="208"/>
      <c r="BG403" s="208"/>
    </row>
    <row r="404" spans="1:59" x14ac:dyDescent="0.25">
      <c r="A404" s="208" t="s">
        <v>1126</v>
      </c>
      <c r="B404" s="208" t="s">
        <v>1361</v>
      </c>
      <c r="C404" s="208" t="s">
        <v>1366</v>
      </c>
      <c r="D404" s="208" t="s">
        <v>1127</v>
      </c>
      <c r="E404" s="208" t="s">
        <v>1128</v>
      </c>
      <c r="F404" s="301"/>
      <c r="G404" s="301">
        <v>43175</v>
      </c>
      <c r="H404" s="301" t="s">
        <v>1166</v>
      </c>
      <c r="I404" s="298" t="s">
        <v>1232</v>
      </c>
      <c r="J404" s="208">
        <v>3</v>
      </c>
      <c r="K404" s="308"/>
      <c r="L404" s="319">
        <v>520842</v>
      </c>
      <c r="M404" s="319">
        <v>175467</v>
      </c>
      <c r="N404" s="208"/>
      <c r="O404" s="208"/>
      <c r="P404" s="208"/>
      <c r="Q404" s="208"/>
      <c r="R404" s="208"/>
      <c r="S404" s="208"/>
      <c r="T404" s="208"/>
      <c r="U404" s="208"/>
      <c r="V404" s="208">
        <v>0</v>
      </c>
      <c r="W404" s="208"/>
      <c r="X404" s="208">
        <v>3</v>
      </c>
      <c r="Y404" s="208"/>
      <c r="Z404" s="208"/>
      <c r="AA404" s="208"/>
      <c r="AB404" s="208"/>
      <c r="AC404" s="208"/>
      <c r="AD404" s="208"/>
      <c r="AE404" s="208">
        <v>3</v>
      </c>
      <c r="AF404" s="208">
        <v>0</v>
      </c>
      <c r="AG404" s="208">
        <v>3</v>
      </c>
      <c r="AH404" s="208">
        <v>0</v>
      </c>
      <c r="AI404" s="208">
        <v>0</v>
      </c>
      <c r="AJ404" s="208">
        <v>0</v>
      </c>
      <c r="AK404" s="208">
        <v>0</v>
      </c>
      <c r="AL404" s="208">
        <v>0</v>
      </c>
      <c r="AM404" s="208">
        <v>0</v>
      </c>
      <c r="AN404" s="310">
        <v>3</v>
      </c>
      <c r="AO404" s="310"/>
      <c r="AP404" s="212">
        <v>3</v>
      </c>
      <c r="AQ404" s="302">
        <v>0</v>
      </c>
      <c r="AR404" s="303">
        <v>0</v>
      </c>
      <c r="AS404" s="302">
        <v>0</v>
      </c>
      <c r="AT404" s="302">
        <v>0</v>
      </c>
      <c r="AU404" s="302">
        <v>0</v>
      </c>
      <c r="AV404" s="304">
        <v>0</v>
      </c>
      <c r="AW404" s="311">
        <v>0</v>
      </c>
      <c r="AX404" s="306">
        <v>0</v>
      </c>
      <c r="AY404" s="214">
        <v>0</v>
      </c>
      <c r="AZ404" s="214">
        <v>0</v>
      </c>
      <c r="BA404" s="214">
        <v>0</v>
      </c>
      <c r="BB404" s="307">
        <v>0</v>
      </c>
      <c r="BC404" s="208" t="s">
        <v>1293</v>
      </c>
      <c r="BD404" s="208"/>
      <c r="BE404" s="208"/>
      <c r="BF404" s="208" t="s">
        <v>1293</v>
      </c>
      <c r="BG404" s="208"/>
    </row>
    <row r="405" spans="1:59" x14ac:dyDescent="0.25">
      <c r="A405" s="208" t="s">
        <v>1129</v>
      </c>
      <c r="B405" s="208" t="s">
        <v>1361</v>
      </c>
      <c r="C405" s="208" t="s">
        <v>1366</v>
      </c>
      <c r="D405" s="208" t="s">
        <v>1130</v>
      </c>
      <c r="E405" s="208" t="s">
        <v>1131</v>
      </c>
      <c r="F405" s="301"/>
      <c r="G405" s="309">
        <v>43281</v>
      </c>
      <c r="H405" s="301" t="s">
        <v>1167</v>
      </c>
      <c r="I405" s="298" t="s">
        <v>1232</v>
      </c>
      <c r="J405" s="208">
        <v>1</v>
      </c>
      <c r="K405" s="308"/>
      <c r="L405" s="319">
        <v>515785</v>
      </c>
      <c r="M405" s="319">
        <v>171101</v>
      </c>
      <c r="N405" s="208"/>
      <c r="O405" s="208"/>
      <c r="P405" s="208"/>
      <c r="Q405" s="208"/>
      <c r="R405" s="208"/>
      <c r="S405" s="208"/>
      <c r="T405" s="208"/>
      <c r="U405" s="208"/>
      <c r="V405" s="208">
        <v>0</v>
      </c>
      <c r="W405" s="208"/>
      <c r="X405" s="208"/>
      <c r="Y405" s="208"/>
      <c r="Z405" s="208">
        <v>1</v>
      </c>
      <c r="AA405" s="208"/>
      <c r="AB405" s="208"/>
      <c r="AC405" s="208"/>
      <c r="AD405" s="208"/>
      <c r="AE405" s="208">
        <v>1</v>
      </c>
      <c r="AF405" s="208">
        <v>0</v>
      </c>
      <c r="AG405" s="208">
        <v>0</v>
      </c>
      <c r="AH405" s="208">
        <v>0</v>
      </c>
      <c r="AI405" s="208">
        <v>1</v>
      </c>
      <c r="AJ405" s="208">
        <v>0</v>
      </c>
      <c r="AK405" s="208">
        <v>0</v>
      </c>
      <c r="AL405" s="208">
        <v>0</v>
      </c>
      <c r="AM405" s="208">
        <v>0</v>
      </c>
      <c r="AN405" s="310">
        <v>1</v>
      </c>
      <c r="AO405" s="310"/>
      <c r="AP405" s="214">
        <v>0</v>
      </c>
      <c r="AQ405" s="215">
        <v>1</v>
      </c>
      <c r="AR405" s="306">
        <v>0</v>
      </c>
      <c r="AS405" s="218">
        <v>0</v>
      </c>
      <c r="AT405" s="218">
        <v>0</v>
      </c>
      <c r="AU405" s="218">
        <v>0</v>
      </c>
      <c r="AV405" s="307">
        <v>0</v>
      </c>
      <c r="AW405" s="311">
        <v>0</v>
      </c>
      <c r="AX405" s="306">
        <v>0</v>
      </c>
      <c r="AY405" s="214">
        <v>0</v>
      </c>
      <c r="AZ405" s="214">
        <v>0</v>
      </c>
      <c r="BA405" s="214">
        <v>0</v>
      </c>
      <c r="BB405" s="307">
        <v>0</v>
      </c>
      <c r="BC405" s="208" t="s">
        <v>1296</v>
      </c>
      <c r="BD405" s="208"/>
      <c r="BE405" s="208"/>
      <c r="BF405" s="208" t="s">
        <v>1296</v>
      </c>
      <c r="BG405" s="208"/>
    </row>
    <row r="406" spans="1:59" x14ac:dyDescent="0.25">
      <c r="A406" s="208" t="s">
        <v>1132</v>
      </c>
      <c r="B406" s="208" t="s">
        <v>1365</v>
      </c>
      <c r="C406" s="208"/>
      <c r="D406" s="208" t="s">
        <v>1133</v>
      </c>
      <c r="E406" s="208" t="s">
        <v>1134</v>
      </c>
      <c r="F406" s="301">
        <v>43160</v>
      </c>
      <c r="G406" s="309"/>
      <c r="H406" s="301" t="s">
        <v>1167</v>
      </c>
      <c r="I406" s="298" t="s">
        <v>1232</v>
      </c>
      <c r="J406" s="208"/>
      <c r="K406" s="308"/>
      <c r="L406" s="319">
        <v>517784</v>
      </c>
      <c r="M406" s="319">
        <v>171703</v>
      </c>
      <c r="N406" s="208"/>
      <c r="O406" s="208"/>
      <c r="P406" s="208"/>
      <c r="Q406" s="208">
        <v>1</v>
      </c>
      <c r="R406" s="208"/>
      <c r="S406" s="208"/>
      <c r="T406" s="208"/>
      <c r="U406" s="208"/>
      <c r="V406" s="208">
        <v>1</v>
      </c>
      <c r="W406" s="208"/>
      <c r="X406" s="208"/>
      <c r="Y406" s="208"/>
      <c r="Z406" s="208">
        <v>2</v>
      </c>
      <c r="AA406" s="208"/>
      <c r="AB406" s="208"/>
      <c r="AC406" s="208"/>
      <c r="AD406" s="208"/>
      <c r="AE406" s="208">
        <v>2</v>
      </c>
      <c r="AF406" s="208">
        <v>0</v>
      </c>
      <c r="AG406" s="208">
        <v>0</v>
      </c>
      <c r="AH406" s="208">
        <v>0</v>
      </c>
      <c r="AI406" s="208">
        <v>1</v>
      </c>
      <c r="AJ406" s="208">
        <v>0</v>
      </c>
      <c r="AK406" s="208">
        <v>0</v>
      </c>
      <c r="AL406" s="208">
        <v>0</v>
      </c>
      <c r="AM406" s="208">
        <v>0</v>
      </c>
      <c r="AN406" s="310">
        <v>1</v>
      </c>
      <c r="AO406" s="310"/>
      <c r="AP406" s="214">
        <v>0</v>
      </c>
      <c r="AQ406" s="215">
        <v>1</v>
      </c>
      <c r="AR406" s="306">
        <v>0</v>
      </c>
      <c r="AS406" s="218">
        <v>0</v>
      </c>
      <c r="AT406" s="218">
        <v>0</v>
      </c>
      <c r="AU406" s="218">
        <v>0</v>
      </c>
      <c r="AV406" s="307">
        <v>0</v>
      </c>
      <c r="AW406" s="311">
        <v>0</v>
      </c>
      <c r="AX406" s="306">
        <v>0</v>
      </c>
      <c r="AY406" s="214">
        <v>0</v>
      </c>
      <c r="AZ406" s="214">
        <v>0</v>
      </c>
      <c r="BA406" s="214">
        <v>0</v>
      </c>
      <c r="BB406" s="307">
        <v>0</v>
      </c>
      <c r="BC406" s="208" t="s">
        <v>1508</v>
      </c>
      <c r="BD406" s="208"/>
      <c r="BE406" s="208"/>
      <c r="BF406" s="208"/>
      <c r="BG406" s="208"/>
    </row>
    <row r="407" spans="1:59" x14ac:dyDescent="0.25">
      <c r="A407" s="208" t="s">
        <v>1135</v>
      </c>
      <c r="B407" s="208" t="s">
        <v>1361</v>
      </c>
      <c r="C407" s="208"/>
      <c r="D407" s="208" t="s">
        <v>1136</v>
      </c>
      <c r="E407" s="208" t="s">
        <v>1137</v>
      </c>
      <c r="F407" s="208"/>
      <c r="G407" s="301">
        <v>43221</v>
      </c>
      <c r="H407" s="301" t="s">
        <v>1167</v>
      </c>
      <c r="I407" s="298" t="s">
        <v>1232</v>
      </c>
      <c r="J407" s="208"/>
      <c r="K407" s="308"/>
      <c r="L407" s="319">
        <v>519113</v>
      </c>
      <c r="M407" s="319">
        <v>176398</v>
      </c>
      <c r="N407" s="208"/>
      <c r="O407" s="208"/>
      <c r="P407" s="208"/>
      <c r="Q407" s="208"/>
      <c r="R407" s="208"/>
      <c r="S407" s="208"/>
      <c r="T407" s="208">
        <v>1</v>
      </c>
      <c r="U407" s="208"/>
      <c r="V407" s="208">
        <v>1</v>
      </c>
      <c r="W407" s="208"/>
      <c r="X407" s="208"/>
      <c r="Y407" s="208"/>
      <c r="Z407" s="208"/>
      <c r="AA407" s="208"/>
      <c r="AB407" s="208"/>
      <c r="AC407" s="208"/>
      <c r="AD407" s="208"/>
      <c r="AE407" s="208">
        <v>0</v>
      </c>
      <c r="AF407" s="208">
        <v>0</v>
      </c>
      <c r="AG407" s="208">
        <v>0</v>
      </c>
      <c r="AH407" s="208">
        <v>0</v>
      </c>
      <c r="AI407" s="208">
        <v>0</v>
      </c>
      <c r="AJ407" s="208">
        <v>0</v>
      </c>
      <c r="AK407" s="208">
        <v>0</v>
      </c>
      <c r="AL407" s="208">
        <v>-1</v>
      </c>
      <c r="AM407" s="208">
        <v>0</v>
      </c>
      <c r="AN407" s="310">
        <v>-1</v>
      </c>
      <c r="AO407" s="310"/>
      <c r="AP407" s="214">
        <v>0</v>
      </c>
      <c r="AQ407" s="215">
        <v>-1</v>
      </c>
      <c r="AR407" s="306">
        <v>0</v>
      </c>
      <c r="AS407" s="218">
        <v>0</v>
      </c>
      <c r="AT407" s="218">
        <v>0</v>
      </c>
      <c r="AU407" s="218">
        <v>0</v>
      </c>
      <c r="AV407" s="307">
        <v>0</v>
      </c>
      <c r="AW407" s="311">
        <v>0</v>
      </c>
      <c r="AX407" s="306">
        <v>0</v>
      </c>
      <c r="AY407" s="214">
        <v>0</v>
      </c>
      <c r="AZ407" s="214">
        <v>0</v>
      </c>
      <c r="BA407" s="214">
        <v>0</v>
      </c>
      <c r="BB407" s="307">
        <v>0</v>
      </c>
      <c r="BC407" s="208" t="s">
        <v>1313</v>
      </c>
      <c r="BD407" s="208"/>
      <c r="BE407" s="208"/>
      <c r="BF407" s="208"/>
      <c r="BG407" s="208"/>
    </row>
    <row r="408" spans="1:59" x14ac:dyDescent="0.25">
      <c r="A408" s="208" t="s">
        <v>1138</v>
      </c>
      <c r="B408" s="208" t="s">
        <v>1365</v>
      </c>
      <c r="C408" s="208"/>
      <c r="D408" s="208" t="s">
        <v>1139</v>
      </c>
      <c r="E408" s="208" t="s">
        <v>1140</v>
      </c>
      <c r="F408" s="301"/>
      <c r="G408" s="309"/>
      <c r="H408" s="309" t="s">
        <v>1168</v>
      </c>
      <c r="I408" s="298" t="s">
        <v>1232</v>
      </c>
      <c r="J408" s="208"/>
      <c r="K408" s="308"/>
      <c r="L408" s="319">
        <v>522357</v>
      </c>
      <c r="M408" s="319">
        <v>175528</v>
      </c>
      <c r="N408" s="208"/>
      <c r="O408" s="208"/>
      <c r="P408" s="208"/>
      <c r="Q408" s="208">
        <v>2</v>
      </c>
      <c r="R408" s="208"/>
      <c r="S408" s="208"/>
      <c r="T408" s="208"/>
      <c r="U408" s="208"/>
      <c r="V408" s="208">
        <v>2</v>
      </c>
      <c r="W408" s="208"/>
      <c r="X408" s="208"/>
      <c r="Y408" s="208"/>
      <c r="Z408" s="208"/>
      <c r="AA408" s="208">
        <v>2</v>
      </c>
      <c r="AB408" s="208"/>
      <c r="AC408" s="208"/>
      <c r="AD408" s="208"/>
      <c r="AE408" s="208">
        <v>2</v>
      </c>
      <c r="AF408" s="208">
        <v>0</v>
      </c>
      <c r="AG408" s="208">
        <v>0</v>
      </c>
      <c r="AH408" s="208">
        <v>0</v>
      </c>
      <c r="AI408" s="208">
        <v>-2</v>
      </c>
      <c r="AJ408" s="208">
        <v>2</v>
      </c>
      <c r="AK408" s="208">
        <v>0</v>
      </c>
      <c r="AL408" s="208">
        <v>0</v>
      </c>
      <c r="AM408" s="208">
        <v>0</v>
      </c>
      <c r="AN408" s="310">
        <v>0</v>
      </c>
      <c r="AO408" s="310"/>
      <c r="AP408" s="213">
        <v>0</v>
      </c>
      <c r="AQ408" s="302">
        <v>0</v>
      </c>
      <c r="AR408" s="217">
        <v>0</v>
      </c>
      <c r="AS408" s="302">
        <v>0</v>
      </c>
      <c r="AT408" s="302">
        <v>0</v>
      </c>
      <c r="AU408" s="302">
        <v>0</v>
      </c>
      <c r="AV408" s="304">
        <v>0</v>
      </c>
      <c r="AW408" s="311">
        <v>0</v>
      </c>
      <c r="AX408" s="306">
        <v>0</v>
      </c>
      <c r="AY408" s="214">
        <v>0</v>
      </c>
      <c r="AZ408" s="214">
        <v>0</v>
      </c>
      <c r="BA408" s="214">
        <v>0</v>
      </c>
      <c r="BB408" s="307">
        <v>0</v>
      </c>
      <c r="BC408" s="208" t="s">
        <v>1351</v>
      </c>
      <c r="BD408" s="208"/>
      <c r="BE408" s="208"/>
      <c r="BF408" s="208"/>
      <c r="BG408" s="208"/>
    </row>
    <row r="409" spans="1:59" x14ac:dyDescent="0.25">
      <c r="A409" s="208" t="s">
        <v>1141</v>
      </c>
      <c r="B409" s="208" t="s">
        <v>1361</v>
      </c>
      <c r="C409" s="208" t="s">
        <v>1366</v>
      </c>
      <c r="D409" s="208" t="s">
        <v>1142</v>
      </c>
      <c r="E409" s="208" t="s">
        <v>1143</v>
      </c>
      <c r="F409" s="208"/>
      <c r="G409" s="309"/>
      <c r="H409" s="309" t="s">
        <v>1168</v>
      </c>
      <c r="I409" s="298" t="s">
        <v>1232</v>
      </c>
      <c r="J409" s="208">
        <v>1</v>
      </c>
      <c r="K409" s="308"/>
      <c r="L409" s="319">
        <v>518741</v>
      </c>
      <c r="M409" s="319">
        <v>175360</v>
      </c>
      <c r="N409" s="208"/>
      <c r="O409" s="208"/>
      <c r="P409" s="208"/>
      <c r="Q409" s="208"/>
      <c r="R409" s="208"/>
      <c r="S409" s="208"/>
      <c r="T409" s="208"/>
      <c r="U409" s="208"/>
      <c r="V409" s="208">
        <v>0</v>
      </c>
      <c r="W409" s="208"/>
      <c r="X409" s="208"/>
      <c r="Y409" s="208">
        <v>1</v>
      </c>
      <c r="Z409" s="208"/>
      <c r="AA409" s="208"/>
      <c r="AB409" s="208"/>
      <c r="AC409" s="208"/>
      <c r="AD409" s="208"/>
      <c r="AE409" s="208">
        <v>1</v>
      </c>
      <c r="AF409" s="208">
        <v>0</v>
      </c>
      <c r="AG409" s="208">
        <v>0</v>
      </c>
      <c r="AH409" s="208">
        <v>1</v>
      </c>
      <c r="AI409" s="208">
        <v>0</v>
      </c>
      <c r="AJ409" s="208">
        <v>0</v>
      </c>
      <c r="AK409" s="208">
        <v>0</v>
      </c>
      <c r="AL409" s="208">
        <v>0</v>
      </c>
      <c r="AM409" s="208">
        <v>0</v>
      </c>
      <c r="AN409" s="310">
        <v>1</v>
      </c>
      <c r="AO409" s="310"/>
      <c r="AP409" s="213">
        <v>0</v>
      </c>
      <c r="AQ409" s="302">
        <v>0</v>
      </c>
      <c r="AR409" s="217">
        <v>0.33333333333333331</v>
      </c>
      <c r="AS409" s="215">
        <v>0.33333333333333331</v>
      </c>
      <c r="AT409" s="215">
        <v>0.33333333333333331</v>
      </c>
      <c r="AU409" s="302">
        <v>0</v>
      </c>
      <c r="AV409" s="304">
        <v>0</v>
      </c>
      <c r="AW409" s="311" t="s">
        <v>4</v>
      </c>
      <c r="AX409" s="306">
        <v>0</v>
      </c>
      <c r="AY409" s="214">
        <v>0</v>
      </c>
      <c r="AZ409" s="214">
        <v>0</v>
      </c>
      <c r="BA409" s="214">
        <v>0</v>
      </c>
      <c r="BB409" s="307">
        <v>0</v>
      </c>
      <c r="BC409" s="208" t="s">
        <v>1315</v>
      </c>
      <c r="BD409" s="208"/>
      <c r="BE409" s="208"/>
      <c r="BF409" s="208"/>
      <c r="BG409" s="208"/>
    </row>
    <row r="410" spans="1:59" x14ac:dyDescent="0.25">
      <c r="A410" s="208" t="s">
        <v>1144</v>
      </c>
      <c r="B410" s="208" t="s">
        <v>1362</v>
      </c>
      <c r="C410" s="208"/>
      <c r="D410" s="208" t="s">
        <v>1145</v>
      </c>
      <c r="E410" s="208" t="s">
        <v>1146</v>
      </c>
      <c r="F410" s="301">
        <v>43234</v>
      </c>
      <c r="G410" s="301">
        <v>43234</v>
      </c>
      <c r="H410" s="309" t="s">
        <v>1168</v>
      </c>
      <c r="I410" s="298" t="s">
        <v>1232</v>
      </c>
      <c r="J410" s="208"/>
      <c r="K410" s="308"/>
      <c r="L410" s="319">
        <v>515074</v>
      </c>
      <c r="M410" s="319">
        <v>174033</v>
      </c>
      <c r="N410" s="208"/>
      <c r="O410" s="208"/>
      <c r="P410" s="208"/>
      <c r="Q410" s="208"/>
      <c r="R410" s="208">
        <v>1</v>
      </c>
      <c r="S410" s="208"/>
      <c r="T410" s="208"/>
      <c r="U410" s="208"/>
      <c r="V410" s="208">
        <v>1</v>
      </c>
      <c r="W410" s="208"/>
      <c r="X410" s="208">
        <v>1</v>
      </c>
      <c r="Y410" s="208"/>
      <c r="Z410" s="208">
        <v>1</v>
      </c>
      <c r="AA410" s="208"/>
      <c r="AB410" s="208"/>
      <c r="AC410" s="208"/>
      <c r="AD410" s="208"/>
      <c r="AE410" s="208">
        <v>2</v>
      </c>
      <c r="AF410" s="208">
        <v>0</v>
      </c>
      <c r="AG410" s="208">
        <v>1</v>
      </c>
      <c r="AH410" s="208">
        <v>0</v>
      </c>
      <c r="AI410" s="208">
        <v>1</v>
      </c>
      <c r="AJ410" s="208">
        <v>-1</v>
      </c>
      <c r="AK410" s="208">
        <v>0</v>
      </c>
      <c r="AL410" s="208">
        <v>0</v>
      </c>
      <c r="AM410" s="208">
        <v>0</v>
      </c>
      <c r="AN410" s="310">
        <v>1</v>
      </c>
      <c r="AO410" s="310"/>
      <c r="AP410" s="213">
        <v>0</v>
      </c>
      <c r="AQ410" s="215">
        <v>1</v>
      </c>
      <c r="AR410" s="303">
        <v>0</v>
      </c>
      <c r="AS410" s="302">
        <v>0</v>
      </c>
      <c r="AT410" s="302">
        <v>0</v>
      </c>
      <c r="AU410" s="302">
        <v>0</v>
      </c>
      <c r="AV410" s="304">
        <v>0</v>
      </c>
      <c r="AW410" s="311">
        <v>0</v>
      </c>
      <c r="AX410" s="306">
        <v>0</v>
      </c>
      <c r="AY410" s="214">
        <v>0</v>
      </c>
      <c r="AZ410" s="214">
        <v>0</v>
      </c>
      <c r="BA410" s="214">
        <v>0</v>
      </c>
      <c r="BB410" s="307">
        <v>0</v>
      </c>
      <c r="BC410" s="208" t="s">
        <v>1299</v>
      </c>
      <c r="BD410" s="208"/>
      <c r="BE410" s="208"/>
      <c r="BF410" s="208"/>
      <c r="BG410" s="208"/>
    </row>
    <row r="411" spans="1:59" x14ac:dyDescent="0.25">
      <c r="A411" s="298" t="s">
        <v>1634</v>
      </c>
      <c r="B411" s="208"/>
      <c r="C411" s="208" t="s">
        <v>1607</v>
      </c>
      <c r="D411" s="298" t="s">
        <v>1409</v>
      </c>
      <c r="E411" s="208"/>
      <c r="F411" s="208"/>
      <c r="G411" s="309"/>
      <c r="H411" s="298" t="s">
        <v>1424</v>
      </c>
      <c r="I411" s="298" t="s">
        <v>1233</v>
      </c>
      <c r="J411" s="208"/>
      <c r="K411" s="208"/>
      <c r="L411" s="208"/>
      <c r="M411" s="208"/>
      <c r="N411" s="208"/>
      <c r="O411" s="208"/>
      <c r="P411" s="208"/>
      <c r="Q411" s="208"/>
      <c r="R411" s="208"/>
      <c r="S411" s="208"/>
      <c r="T411" s="208"/>
      <c r="U411" s="208"/>
      <c r="V411" s="208"/>
      <c r="W411" s="208"/>
      <c r="X411" s="208"/>
      <c r="Y411" s="208"/>
      <c r="Z411" s="208"/>
      <c r="AA411" s="208"/>
      <c r="AB411" s="208"/>
      <c r="AC411" s="208"/>
      <c r="AD411" s="208"/>
      <c r="AE411" s="208"/>
      <c r="AF411" s="208"/>
      <c r="AG411" s="208"/>
      <c r="AH411" s="208"/>
      <c r="AI411" s="208"/>
      <c r="AJ411" s="208"/>
      <c r="AK411" s="208"/>
      <c r="AL411" s="208"/>
      <c r="AM411" s="208"/>
      <c r="AN411" s="313">
        <v>10</v>
      </c>
      <c r="AO411" s="313"/>
      <c r="AP411" s="302">
        <v>0</v>
      </c>
      <c r="AQ411" s="302">
        <v>0</v>
      </c>
      <c r="AR411" s="303">
        <v>0</v>
      </c>
      <c r="AS411" s="302">
        <v>0</v>
      </c>
      <c r="AT411" s="302">
        <v>0</v>
      </c>
      <c r="AU411" s="302">
        <v>0</v>
      </c>
      <c r="AV411" s="304">
        <v>0</v>
      </c>
      <c r="AW411" s="312">
        <v>0</v>
      </c>
      <c r="AX411" s="217">
        <v>2</v>
      </c>
      <c r="AY411" s="215">
        <v>2</v>
      </c>
      <c r="AZ411" s="215">
        <v>2</v>
      </c>
      <c r="BA411" s="215">
        <v>2</v>
      </c>
      <c r="BB411" s="211">
        <v>2</v>
      </c>
      <c r="BC411" s="208" t="s">
        <v>1317</v>
      </c>
      <c r="BD411" s="208"/>
      <c r="BE411" s="208"/>
      <c r="BF411" s="208"/>
      <c r="BG411" s="208"/>
    </row>
    <row r="412" spans="1:59" x14ac:dyDescent="0.25">
      <c r="A412" s="298" t="s">
        <v>1634</v>
      </c>
      <c r="B412" s="208"/>
      <c r="C412" s="208" t="s">
        <v>1607</v>
      </c>
      <c r="D412" s="298" t="s">
        <v>1409</v>
      </c>
      <c r="E412" s="208"/>
      <c r="F412" s="208"/>
      <c r="G412" s="309"/>
      <c r="H412" s="298" t="s">
        <v>1424</v>
      </c>
      <c r="I412" s="298" t="s">
        <v>1232</v>
      </c>
      <c r="J412" s="208"/>
      <c r="K412" s="208"/>
      <c r="L412" s="208"/>
      <c r="M412" s="208"/>
      <c r="N412" s="208"/>
      <c r="O412" s="208"/>
      <c r="P412" s="208"/>
      <c r="Q412" s="208"/>
      <c r="R412" s="208"/>
      <c r="S412" s="208"/>
      <c r="T412" s="208"/>
      <c r="U412" s="208"/>
      <c r="V412" s="208"/>
      <c r="W412" s="208"/>
      <c r="X412" s="208"/>
      <c r="Y412" s="208"/>
      <c r="Z412" s="208"/>
      <c r="AA412" s="208"/>
      <c r="AB412" s="208"/>
      <c r="AC412" s="208"/>
      <c r="AD412" s="208"/>
      <c r="AE412" s="208"/>
      <c r="AF412" s="208"/>
      <c r="AG412" s="208"/>
      <c r="AH412" s="208"/>
      <c r="AI412" s="208"/>
      <c r="AJ412" s="208"/>
      <c r="AK412" s="208"/>
      <c r="AL412" s="208"/>
      <c r="AM412" s="208"/>
      <c r="AN412" s="313">
        <v>10</v>
      </c>
      <c r="AO412" s="313"/>
      <c r="AP412" s="302">
        <v>0</v>
      </c>
      <c r="AQ412" s="302">
        <v>0</v>
      </c>
      <c r="AR412" s="303">
        <v>0</v>
      </c>
      <c r="AS412" s="302">
        <v>0</v>
      </c>
      <c r="AT412" s="302">
        <v>0</v>
      </c>
      <c r="AU412" s="302">
        <v>0</v>
      </c>
      <c r="AV412" s="304">
        <v>0</v>
      </c>
      <c r="AW412" s="312">
        <v>0</v>
      </c>
      <c r="AX412" s="217">
        <v>2</v>
      </c>
      <c r="AY412" s="215">
        <v>2</v>
      </c>
      <c r="AZ412" s="215">
        <v>2</v>
      </c>
      <c r="BA412" s="215">
        <v>2</v>
      </c>
      <c r="BB412" s="211">
        <v>2</v>
      </c>
      <c r="BC412" s="208" t="s">
        <v>1317</v>
      </c>
      <c r="BD412" s="208"/>
      <c r="BE412" s="208"/>
      <c r="BF412" s="208"/>
      <c r="BG412" s="208"/>
    </row>
    <row r="413" spans="1:59" x14ac:dyDescent="0.25">
      <c r="A413" s="298" t="s">
        <v>1635</v>
      </c>
      <c r="B413" s="208"/>
      <c r="C413" s="208" t="s">
        <v>1607</v>
      </c>
      <c r="D413" s="298" t="s">
        <v>1408</v>
      </c>
      <c r="E413" s="208"/>
      <c r="F413" s="208"/>
      <c r="G413" s="309"/>
      <c r="H413" s="298" t="s">
        <v>1424</v>
      </c>
      <c r="I413" s="298" t="s">
        <v>1233</v>
      </c>
      <c r="J413" s="208"/>
      <c r="K413" s="208"/>
      <c r="L413" s="208"/>
      <c r="M413" s="208"/>
      <c r="N413" s="208"/>
      <c r="O413" s="208"/>
      <c r="P413" s="208"/>
      <c r="Q413" s="208"/>
      <c r="R413" s="208"/>
      <c r="S413" s="208"/>
      <c r="T413" s="208"/>
      <c r="U413" s="208"/>
      <c r="V413" s="208"/>
      <c r="W413" s="208"/>
      <c r="X413" s="208"/>
      <c r="Y413" s="208"/>
      <c r="Z413" s="208"/>
      <c r="AA413" s="208"/>
      <c r="AB413" s="208"/>
      <c r="AC413" s="208"/>
      <c r="AD413" s="208"/>
      <c r="AE413" s="208"/>
      <c r="AF413" s="208"/>
      <c r="AG413" s="208"/>
      <c r="AH413" s="208"/>
      <c r="AI413" s="208"/>
      <c r="AJ413" s="208"/>
      <c r="AK413" s="208"/>
      <c r="AL413" s="208"/>
      <c r="AM413" s="208"/>
      <c r="AN413" s="313">
        <v>10</v>
      </c>
      <c r="AO413" s="313"/>
      <c r="AP413" s="302">
        <v>0</v>
      </c>
      <c r="AQ413" s="302">
        <v>0</v>
      </c>
      <c r="AR413" s="303">
        <v>0</v>
      </c>
      <c r="AS413" s="302">
        <v>0</v>
      </c>
      <c r="AT413" s="302">
        <v>0</v>
      </c>
      <c r="AU413" s="302">
        <v>0</v>
      </c>
      <c r="AV413" s="304">
        <v>0</v>
      </c>
      <c r="AW413" s="312">
        <v>0</v>
      </c>
      <c r="AX413" s="217">
        <v>2</v>
      </c>
      <c r="AY413" s="215">
        <v>2</v>
      </c>
      <c r="AZ413" s="215">
        <v>2</v>
      </c>
      <c r="BA413" s="215">
        <v>2</v>
      </c>
      <c r="BB413" s="211">
        <v>2</v>
      </c>
      <c r="BC413" s="208" t="s">
        <v>1299</v>
      </c>
      <c r="BD413" s="208"/>
      <c r="BE413" s="208"/>
      <c r="BF413" s="208"/>
      <c r="BG413" s="208"/>
    </row>
    <row r="414" spans="1:59" x14ac:dyDescent="0.25">
      <c r="A414" s="298" t="s">
        <v>1635</v>
      </c>
      <c r="B414" s="208"/>
      <c r="C414" s="208" t="s">
        <v>1607</v>
      </c>
      <c r="D414" s="298" t="s">
        <v>1408</v>
      </c>
      <c r="E414" s="208"/>
      <c r="F414" s="208"/>
      <c r="G414" s="309"/>
      <c r="H414" s="298" t="s">
        <v>1424</v>
      </c>
      <c r="I414" s="298" t="s">
        <v>1232</v>
      </c>
      <c r="J414" s="208"/>
      <c r="K414" s="208"/>
      <c r="L414" s="208"/>
      <c r="M414" s="208"/>
      <c r="N414" s="208"/>
      <c r="O414" s="208"/>
      <c r="P414" s="208"/>
      <c r="Q414" s="208"/>
      <c r="R414" s="208"/>
      <c r="S414" s="208"/>
      <c r="T414" s="208"/>
      <c r="U414" s="208"/>
      <c r="V414" s="208"/>
      <c r="W414" s="208"/>
      <c r="X414" s="208"/>
      <c r="Y414" s="208"/>
      <c r="Z414" s="208"/>
      <c r="AA414" s="208"/>
      <c r="AB414" s="208"/>
      <c r="AC414" s="208"/>
      <c r="AD414" s="208"/>
      <c r="AE414" s="208"/>
      <c r="AF414" s="208"/>
      <c r="AG414" s="208"/>
      <c r="AH414" s="208"/>
      <c r="AI414" s="208"/>
      <c r="AJ414" s="208"/>
      <c r="AK414" s="208"/>
      <c r="AL414" s="208"/>
      <c r="AM414" s="208"/>
      <c r="AN414" s="313">
        <v>10</v>
      </c>
      <c r="AO414" s="313"/>
      <c r="AP414" s="302">
        <v>0</v>
      </c>
      <c r="AQ414" s="302">
        <v>0</v>
      </c>
      <c r="AR414" s="303">
        <v>0</v>
      </c>
      <c r="AS414" s="302">
        <v>0</v>
      </c>
      <c r="AT414" s="302">
        <v>0</v>
      </c>
      <c r="AU414" s="302">
        <v>0</v>
      </c>
      <c r="AV414" s="304">
        <v>0</v>
      </c>
      <c r="AW414" s="312">
        <v>0</v>
      </c>
      <c r="AX414" s="217">
        <v>2</v>
      </c>
      <c r="AY414" s="215">
        <v>2</v>
      </c>
      <c r="AZ414" s="215">
        <v>2</v>
      </c>
      <c r="BA414" s="215">
        <v>2</v>
      </c>
      <c r="BB414" s="211">
        <v>2</v>
      </c>
      <c r="BC414" s="208" t="s">
        <v>1299</v>
      </c>
      <c r="BD414" s="208"/>
      <c r="BE414" s="208"/>
      <c r="BF414" s="208"/>
      <c r="BG414" s="208"/>
    </row>
    <row r="415" spans="1:59" x14ac:dyDescent="0.25">
      <c r="A415" s="298" t="s">
        <v>1624</v>
      </c>
      <c r="B415" s="208"/>
      <c r="C415" s="208" t="s">
        <v>1607</v>
      </c>
      <c r="D415" s="298" t="s">
        <v>1421</v>
      </c>
      <c r="E415" s="208"/>
      <c r="F415" s="301"/>
      <c r="G415" s="309"/>
      <c r="H415" s="298" t="s">
        <v>1424</v>
      </c>
      <c r="I415" s="298" t="s">
        <v>1233</v>
      </c>
      <c r="J415" s="208"/>
      <c r="K415" s="208"/>
      <c r="L415" s="208"/>
      <c r="M415" s="208"/>
      <c r="N415" s="208"/>
      <c r="O415" s="208"/>
      <c r="P415" s="208"/>
      <c r="Q415" s="208"/>
      <c r="R415" s="208"/>
      <c r="S415" s="208"/>
      <c r="T415" s="208"/>
      <c r="U415" s="208"/>
      <c r="V415" s="208"/>
      <c r="W415" s="208"/>
      <c r="X415" s="208"/>
      <c r="Y415" s="208"/>
      <c r="Z415" s="208"/>
      <c r="AA415" s="208"/>
      <c r="AB415" s="208"/>
      <c r="AC415" s="208"/>
      <c r="AD415" s="208"/>
      <c r="AE415" s="208"/>
      <c r="AF415" s="208"/>
      <c r="AG415" s="208"/>
      <c r="AH415" s="208"/>
      <c r="AI415" s="208"/>
      <c r="AJ415" s="208"/>
      <c r="AK415" s="208"/>
      <c r="AL415" s="208"/>
      <c r="AM415" s="208"/>
      <c r="AN415" s="313">
        <v>15</v>
      </c>
      <c r="AO415" s="313"/>
      <c r="AP415" s="302">
        <v>0</v>
      </c>
      <c r="AQ415" s="302">
        <v>0</v>
      </c>
      <c r="AR415" s="303">
        <v>0</v>
      </c>
      <c r="AS415" s="302">
        <v>0</v>
      </c>
      <c r="AT415" s="302">
        <v>0</v>
      </c>
      <c r="AU415" s="302">
        <v>0</v>
      </c>
      <c r="AV415" s="304">
        <v>0</v>
      </c>
      <c r="AW415" s="312">
        <v>0</v>
      </c>
      <c r="AX415" s="217">
        <v>3</v>
      </c>
      <c r="AY415" s="215">
        <v>3</v>
      </c>
      <c r="AZ415" s="215">
        <v>3</v>
      </c>
      <c r="BA415" s="215">
        <v>3</v>
      </c>
      <c r="BB415" s="211">
        <v>3</v>
      </c>
      <c r="BC415" s="208" t="s">
        <v>1299</v>
      </c>
      <c r="BD415" s="208"/>
      <c r="BE415" s="208"/>
      <c r="BF415" s="208"/>
      <c r="BG415" s="208"/>
    </row>
    <row r="416" spans="1:59" x14ac:dyDescent="0.25">
      <c r="A416" s="298" t="s">
        <v>1624</v>
      </c>
      <c r="B416" s="208"/>
      <c r="C416" s="208" t="s">
        <v>1607</v>
      </c>
      <c r="D416" s="298" t="s">
        <v>1421</v>
      </c>
      <c r="E416" s="208"/>
      <c r="F416" s="208"/>
      <c r="G416" s="309"/>
      <c r="H416" s="298" t="s">
        <v>1424</v>
      </c>
      <c r="I416" s="298" t="s">
        <v>1232</v>
      </c>
      <c r="J416" s="208"/>
      <c r="K416" s="208"/>
      <c r="L416" s="208"/>
      <c r="M416" s="208"/>
      <c r="N416" s="208"/>
      <c r="O416" s="208"/>
      <c r="P416" s="208"/>
      <c r="Q416" s="208"/>
      <c r="R416" s="208"/>
      <c r="S416" s="208"/>
      <c r="T416" s="208"/>
      <c r="U416" s="208"/>
      <c r="V416" s="208"/>
      <c r="W416" s="208"/>
      <c r="X416" s="208"/>
      <c r="Y416" s="208"/>
      <c r="Z416" s="208"/>
      <c r="AA416" s="208"/>
      <c r="AB416" s="208"/>
      <c r="AC416" s="208"/>
      <c r="AD416" s="208"/>
      <c r="AE416" s="208"/>
      <c r="AF416" s="208"/>
      <c r="AG416" s="208"/>
      <c r="AH416" s="208"/>
      <c r="AI416" s="208"/>
      <c r="AJ416" s="208"/>
      <c r="AK416" s="208"/>
      <c r="AL416" s="208"/>
      <c r="AM416" s="208"/>
      <c r="AN416" s="313">
        <v>15</v>
      </c>
      <c r="AO416" s="313"/>
      <c r="AP416" s="302">
        <v>0</v>
      </c>
      <c r="AQ416" s="302">
        <v>0</v>
      </c>
      <c r="AR416" s="303">
        <v>0</v>
      </c>
      <c r="AS416" s="302">
        <v>0</v>
      </c>
      <c r="AT416" s="302">
        <v>0</v>
      </c>
      <c r="AU416" s="302">
        <v>0</v>
      </c>
      <c r="AV416" s="304">
        <v>0</v>
      </c>
      <c r="AW416" s="312">
        <v>0</v>
      </c>
      <c r="AX416" s="217">
        <v>3</v>
      </c>
      <c r="AY416" s="215">
        <v>3</v>
      </c>
      <c r="AZ416" s="215">
        <v>3</v>
      </c>
      <c r="BA416" s="215">
        <v>3</v>
      </c>
      <c r="BB416" s="211">
        <v>3</v>
      </c>
      <c r="BC416" s="208" t="s">
        <v>1299</v>
      </c>
      <c r="BD416" s="208"/>
      <c r="BE416" s="208"/>
      <c r="BF416" s="208"/>
      <c r="BG416" s="208"/>
    </row>
    <row r="417" spans="1:59" x14ac:dyDescent="0.25">
      <c r="A417" s="298" t="s">
        <v>1629</v>
      </c>
      <c r="B417" s="208"/>
      <c r="C417" s="208" t="s">
        <v>1607</v>
      </c>
      <c r="D417" s="298" t="s">
        <v>1415</v>
      </c>
      <c r="E417" s="208"/>
      <c r="F417" s="208"/>
      <c r="G417" s="309"/>
      <c r="H417" s="298" t="s">
        <v>1424</v>
      </c>
      <c r="I417" s="298" t="s">
        <v>1233</v>
      </c>
      <c r="J417" s="208"/>
      <c r="K417" s="208"/>
      <c r="L417" s="208"/>
      <c r="M417" s="208"/>
      <c r="N417" s="208"/>
      <c r="O417" s="208"/>
      <c r="P417" s="208"/>
      <c r="Q417" s="208"/>
      <c r="R417" s="208"/>
      <c r="S417" s="208"/>
      <c r="T417" s="208"/>
      <c r="U417" s="208"/>
      <c r="V417" s="208"/>
      <c r="W417" s="208"/>
      <c r="X417" s="208"/>
      <c r="Y417" s="208"/>
      <c r="Z417" s="208"/>
      <c r="AA417" s="208"/>
      <c r="AB417" s="208"/>
      <c r="AC417" s="208"/>
      <c r="AD417" s="208"/>
      <c r="AE417" s="208"/>
      <c r="AF417" s="208"/>
      <c r="AG417" s="208"/>
      <c r="AH417" s="208"/>
      <c r="AI417" s="208"/>
      <c r="AJ417" s="208"/>
      <c r="AK417" s="208"/>
      <c r="AL417" s="208"/>
      <c r="AM417" s="208"/>
      <c r="AN417" s="313">
        <v>50</v>
      </c>
      <c r="AO417" s="313"/>
      <c r="AP417" s="302">
        <v>0</v>
      </c>
      <c r="AQ417" s="302">
        <v>0</v>
      </c>
      <c r="AR417" s="217">
        <v>5</v>
      </c>
      <c r="AS417" s="215">
        <v>5</v>
      </c>
      <c r="AT417" s="215">
        <v>5</v>
      </c>
      <c r="AU417" s="215">
        <v>5</v>
      </c>
      <c r="AV417" s="211">
        <v>5</v>
      </c>
      <c r="AW417" s="312" t="s">
        <v>4</v>
      </c>
      <c r="AX417" s="217">
        <v>5</v>
      </c>
      <c r="AY417" s="215">
        <v>5</v>
      </c>
      <c r="AZ417" s="215">
        <v>5</v>
      </c>
      <c r="BA417" s="215">
        <v>5</v>
      </c>
      <c r="BB417" s="211">
        <v>5</v>
      </c>
      <c r="BC417" s="208" t="s">
        <v>1508</v>
      </c>
      <c r="BD417" s="208"/>
      <c r="BE417" s="208"/>
      <c r="BF417" s="208"/>
      <c r="BG417" s="208"/>
    </row>
    <row r="418" spans="1:59" x14ac:dyDescent="0.25">
      <c r="A418" s="298" t="s">
        <v>1629</v>
      </c>
      <c r="B418" s="208"/>
      <c r="C418" s="208" t="s">
        <v>1607</v>
      </c>
      <c r="D418" s="298" t="s">
        <v>1415</v>
      </c>
      <c r="E418" s="208"/>
      <c r="F418" s="208"/>
      <c r="G418" s="309"/>
      <c r="H418" s="298" t="s">
        <v>1424</v>
      </c>
      <c r="I418" s="298" t="s">
        <v>1232</v>
      </c>
      <c r="J418" s="208"/>
      <c r="K418" s="208"/>
      <c r="L418" s="208"/>
      <c r="M418" s="208"/>
      <c r="N418" s="208"/>
      <c r="O418" s="208"/>
      <c r="P418" s="208"/>
      <c r="Q418" s="208"/>
      <c r="R418" s="208"/>
      <c r="S418" s="208"/>
      <c r="T418" s="208"/>
      <c r="U418" s="208"/>
      <c r="V418" s="208"/>
      <c r="W418" s="208"/>
      <c r="X418" s="208"/>
      <c r="Y418" s="208"/>
      <c r="Z418" s="208"/>
      <c r="AA418" s="208"/>
      <c r="AB418" s="208"/>
      <c r="AC418" s="208"/>
      <c r="AD418" s="208"/>
      <c r="AE418" s="208"/>
      <c r="AF418" s="208"/>
      <c r="AG418" s="208"/>
      <c r="AH418" s="208"/>
      <c r="AI418" s="208"/>
      <c r="AJ418" s="208"/>
      <c r="AK418" s="208"/>
      <c r="AL418" s="208"/>
      <c r="AM418" s="208"/>
      <c r="AN418" s="313">
        <v>50</v>
      </c>
      <c r="AO418" s="313"/>
      <c r="AP418" s="302">
        <v>0</v>
      </c>
      <c r="AQ418" s="302">
        <v>0</v>
      </c>
      <c r="AR418" s="217">
        <v>5</v>
      </c>
      <c r="AS418" s="215">
        <v>5</v>
      </c>
      <c r="AT418" s="215">
        <v>5</v>
      </c>
      <c r="AU418" s="215">
        <v>5</v>
      </c>
      <c r="AV418" s="211">
        <v>5</v>
      </c>
      <c r="AW418" s="312" t="s">
        <v>4</v>
      </c>
      <c r="AX418" s="217">
        <v>5</v>
      </c>
      <c r="AY418" s="215">
        <v>5</v>
      </c>
      <c r="AZ418" s="215">
        <v>5</v>
      </c>
      <c r="BA418" s="215">
        <v>5</v>
      </c>
      <c r="BB418" s="211">
        <v>5</v>
      </c>
      <c r="BC418" s="208" t="s">
        <v>1508</v>
      </c>
      <c r="BD418" s="208"/>
      <c r="BE418" s="208"/>
      <c r="BF418" s="208"/>
      <c r="BG418" s="208"/>
    </row>
    <row r="419" spans="1:59" x14ac:dyDescent="0.25">
      <c r="A419" s="298" t="s">
        <v>1630</v>
      </c>
      <c r="B419" s="208"/>
      <c r="C419" s="208" t="s">
        <v>1607</v>
      </c>
      <c r="D419" s="298" t="s">
        <v>1414</v>
      </c>
      <c r="E419" s="208"/>
      <c r="F419" s="208"/>
      <c r="G419" s="309"/>
      <c r="H419" s="298" t="s">
        <v>1424</v>
      </c>
      <c r="I419" s="298" t="s">
        <v>1233</v>
      </c>
      <c r="J419" s="208"/>
      <c r="K419" s="208"/>
      <c r="L419" s="208"/>
      <c r="M419" s="208"/>
      <c r="N419" s="208"/>
      <c r="O419" s="208"/>
      <c r="P419" s="208"/>
      <c r="Q419" s="208"/>
      <c r="R419" s="208"/>
      <c r="S419" s="208"/>
      <c r="T419" s="208"/>
      <c r="U419" s="208"/>
      <c r="V419" s="208"/>
      <c r="W419" s="208"/>
      <c r="X419" s="208"/>
      <c r="Y419" s="208"/>
      <c r="Z419" s="208"/>
      <c r="AA419" s="208"/>
      <c r="AB419" s="208"/>
      <c r="AC419" s="208"/>
      <c r="AD419" s="208"/>
      <c r="AE419" s="208"/>
      <c r="AF419" s="208"/>
      <c r="AG419" s="208"/>
      <c r="AH419" s="208"/>
      <c r="AI419" s="208"/>
      <c r="AJ419" s="208"/>
      <c r="AK419" s="208"/>
      <c r="AL419" s="208"/>
      <c r="AM419" s="208"/>
      <c r="AN419" s="313">
        <v>10</v>
      </c>
      <c r="AO419" s="313"/>
      <c r="AP419" s="302">
        <v>0</v>
      </c>
      <c r="AQ419" s="302">
        <v>0</v>
      </c>
      <c r="AR419" s="303">
        <v>0</v>
      </c>
      <c r="AS419" s="302">
        <v>0</v>
      </c>
      <c r="AT419" s="302">
        <v>0</v>
      </c>
      <c r="AU419" s="302">
        <v>0</v>
      </c>
      <c r="AV419" s="304">
        <v>0</v>
      </c>
      <c r="AW419" s="312">
        <v>0</v>
      </c>
      <c r="AX419" s="217">
        <v>2</v>
      </c>
      <c r="AY419" s="215">
        <v>2</v>
      </c>
      <c r="AZ419" s="215">
        <v>2</v>
      </c>
      <c r="BA419" s="215">
        <v>2</v>
      </c>
      <c r="BB419" s="211">
        <v>2</v>
      </c>
      <c r="BC419" s="208" t="s">
        <v>1508</v>
      </c>
      <c r="BD419" s="208"/>
      <c r="BE419" s="208"/>
      <c r="BF419" s="208"/>
      <c r="BG419" s="208"/>
    </row>
    <row r="420" spans="1:59" x14ac:dyDescent="0.25">
      <c r="A420" s="298" t="s">
        <v>1630</v>
      </c>
      <c r="B420" s="208"/>
      <c r="C420" s="208" t="s">
        <v>1607</v>
      </c>
      <c r="D420" s="298" t="s">
        <v>1414</v>
      </c>
      <c r="E420" s="208"/>
      <c r="F420" s="208"/>
      <c r="G420" s="309"/>
      <c r="H420" s="298" t="s">
        <v>1424</v>
      </c>
      <c r="I420" s="298" t="s">
        <v>1232</v>
      </c>
      <c r="J420" s="208"/>
      <c r="K420" s="208"/>
      <c r="L420" s="208"/>
      <c r="M420" s="208"/>
      <c r="N420" s="208"/>
      <c r="O420" s="208"/>
      <c r="P420" s="208"/>
      <c r="Q420" s="208"/>
      <c r="R420" s="208"/>
      <c r="S420" s="208"/>
      <c r="T420" s="208"/>
      <c r="U420" s="208"/>
      <c r="V420" s="208"/>
      <c r="W420" s="208"/>
      <c r="X420" s="208"/>
      <c r="Y420" s="208"/>
      <c r="Z420" s="208"/>
      <c r="AA420" s="208"/>
      <c r="AB420" s="208"/>
      <c r="AC420" s="208"/>
      <c r="AD420" s="208"/>
      <c r="AE420" s="208"/>
      <c r="AF420" s="208"/>
      <c r="AG420" s="208"/>
      <c r="AH420" s="208"/>
      <c r="AI420" s="208"/>
      <c r="AJ420" s="208"/>
      <c r="AK420" s="208"/>
      <c r="AL420" s="208"/>
      <c r="AM420" s="208"/>
      <c r="AN420" s="313">
        <v>10</v>
      </c>
      <c r="AO420" s="313"/>
      <c r="AP420" s="302">
        <v>0</v>
      </c>
      <c r="AQ420" s="302">
        <v>0</v>
      </c>
      <c r="AR420" s="303">
        <v>0</v>
      </c>
      <c r="AS420" s="302">
        <v>0</v>
      </c>
      <c r="AT420" s="302">
        <v>0</v>
      </c>
      <c r="AU420" s="302">
        <v>0</v>
      </c>
      <c r="AV420" s="304">
        <v>0</v>
      </c>
      <c r="AW420" s="312">
        <v>0</v>
      </c>
      <c r="AX420" s="217">
        <v>2</v>
      </c>
      <c r="AY420" s="215">
        <v>2</v>
      </c>
      <c r="AZ420" s="215">
        <v>2</v>
      </c>
      <c r="BA420" s="215">
        <v>2</v>
      </c>
      <c r="BB420" s="211">
        <v>2</v>
      </c>
      <c r="BC420" s="208" t="s">
        <v>1508</v>
      </c>
      <c r="BD420" s="208"/>
      <c r="BE420" s="208"/>
      <c r="BF420" s="208"/>
      <c r="BG420" s="208"/>
    </row>
    <row r="421" spans="1:59" x14ac:dyDescent="0.25">
      <c r="A421" s="298" t="s">
        <v>1638</v>
      </c>
      <c r="B421" s="208"/>
      <c r="C421" s="208" t="s">
        <v>1607</v>
      </c>
      <c r="D421" s="298" t="s">
        <v>1401</v>
      </c>
      <c r="E421" s="208"/>
      <c r="F421" s="208"/>
      <c r="G421" s="309"/>
      <c r="H421" s="298" t="s">
        <v>1424</v>
      </c>
      <c r="I421" s="298" t="s">
        <v>1233</v>
      </c>
      <c r="J421" s="208"/>
      <c r="K421" s="208"/>
      <c r="L421" s="208"/>
      <c r="M421" s="208"/>
      <c r="N421" s="208"/>
      <c r="O421" s="208"/>
      <c r="P421" s="208"/>
      <c r="Q421" s="208"/>
      <c r="R421" s="208"/>
      <c r="S421" s="208"/>
      <c r="T421" s="208"/>
      <c r="U421" s="208"/>
      <c r="V421" s="208"/>
      <c r="W421" s="208"/>
      <c r="X421" s="208"/>
      <c r="Y421" s="208"/>
      <c r="Z421" s="208"/>
      <c r="AA421" s="208"/>
      <c r="AB421" s="208"/>
      <c r="AC421" s="208"/>
      <c r="AD421" s="208"/>
      <c r="AE421" s="208"/>
      <c r="AF421" s="208"/>
      <c r="AG421" s="208"/>
      <c r="AH421" s="208"/>
      <c r="AI421" s="208"/>
      <c r="AJ421" s="208"/>
      <c r="AK421" s="208"/>
      <c r="AL421" s="208"/>
      <c r="AM421" s="208"/>
      <c r="AN421" s="313">
        <v>10</v>
      </c>
      <c r="AO421" s="313"/>
      <c r="AP421" s="302">
        <v>0</v>
      </c>
      <c r="AQ421" s="302">
        <v>0</v>
      </c>
      <c r="AR421" s="303">
        <v>0</v>
      </c>
      <c r="AS421" s="302">
        <v>0</v>
      </c>
      <c r="AT421" s="302">
        <v>0</v>
      </c>
      <c r="AU421" s="302">
        <v>0</v>
      </c>
      <c r="AV421" s="304">
        <v>0</v>
      </c>
      <c r="AW421" s="312">
        <v>0</v>
      </c>
      <c r="AX421" s="217">
        <v>2</v>
      </c>
      <c r="AY421" s="215">
        <v>2</v>
      </c>
      <c r="AZ421" s="215">
        <v>2</v>
      </c>
      <c r="BA421" s="215">
        <v>2</v>
      </c>
      <c r="BB421" s="211">
        <v>2</v>
      </c>
      <c r="BC421" s="208" t="s">
        <v>1316</v>
      </c>
      <c r="BD421" s="208"/>
      <c r="BE421" s="208"/>
      <c r="BF421" s="208"/>
      <c r="BG421" s="208"/>
    </row>
    <row r="422" spans="1:59" x14ac:dyDescent="0.25">
      <c r="A422" s="298" t="s">
        <v>1638</v>
      </c>
      <c r="B422" s="208"/>
      <c r="C422" s="208" t="s">
        <v>1607</v>
      </c>
      <c r="D422" s="298" t="s">
        <v>1401</v>
      </c>
      <c r="E422" s="208"/>
      <c r="F422" s="208"/>
      <c r="G422" s="309"/>
      <c r="H422" s="298" t="s">
        <v>1424</v>
      </c>
      <c r="I422" s="298" t="s">
        <v>1232</v>
      </c>
      <c r="J422" s="208"/>
      <c r="K422" s="208"/>
      <c r="L422" s="208"/>
      <c r="M422" s="208"/>
      <c r="N422" s="208"/>
      <c r="O422" s="208"/>
      <c r="P422" s="208"/>
      <c r="Q422" s="208"/>
      <c r="R422" s="208"/>
      <c r="S422" s="208"/>
      <c r="T422" s="208"/>
      <c r="U422" s="208"/>
      <c r="V422" s="208"/>
      <c r="W422" s="208"/>
      <c r="X422" s="208"/>
      <c r="Y422" s="208"/>
      <c r="Z422" s="208"/>
      <c r="AA422" s="208"/>
      <c r="AB422" s="208"/>
      <c r="AC422" s="208"/>
      <c r="AD422" s="208"/>
      <c r="AE422" s="208"/>
      <c r="AF422" s="208"/>
      <c r="AG422" s="208"/>
      <c r="AH422" s="208"/>
      <c r="AI422" s="208"/>
      <c r="AJ422" s="208"/>
      <c r="AK422" s="208"/>
      <c r="AL422" s="208"/>
      <c r="AM422" s="208"/>
      <c r="AN422" s="313">
        <v>10</v>
      </c>
      <c r="AO422" s="313"/>
      <c r="AP422" s="302">
        <v>0</v>
      </c>
      <c r="AQ422" s="302">
        <v>0</v>
      </c>
      <c r="AR422" s="303">
        <v>0</v>
      </c>
      <c r="AS422" s="302">
        <v>0</v>
      </c>
      <c r="AT422" s="302">
        <v>0</v>
      </c>
      <c r="AU422" s="302">
        <v>0</v>
      </c>
      <c r="AV422" s="304">
        <v>0</v>
      </c>
      <c r="AW422" s="312">
        <v>0</v>
      </c>
      <c r="AX422" s="217">
        <v>2</v>
      </c>
      <c r="AY422" s="215">
        <v>2</v>
      </c>
      <c r="AZ422" s="215">
        <v>2</v>
      </c>
      <c r="BA422" s="215">
        <v>2</v>
      </c>
      <c r="BB422" s="211">
        <v>2</v>
      </c>
      <c r="BC422" s="208" t="s">
        <v>1316</v>
      </c>
      <c r="BD422" s="208"/>
      <c r="BE422" s="208"/>
      <c r="BF422" s="208"/>
      <c r="BG422" s="208"/>
    </row>
    <row r="423" spans="1:59" x14ac:dyDescent="0.25">
      <c r="A423" s="298" t="s">
        <v>1636</v>
      </c>
      <c r="B423" s="208"/>
      <c r="C423" s="208" t="s">
        <v>1607</v>
      </c>
      <c r="D423" s="298" t="s">
        <v>1403</v>
      </c>
      <c r="E423" s="208"/>
      <c r="F423" s="208"/>
      <c r="G423" s="309"/>
      <c r="H423" s="298" t="s">
        <v>1424</v>
      </c>
      <c r="I423" s="298" t="s">
        <v>1232</v>
      </c>
      <c r="J423" s="208"/>
      <c r="K423" s="208"/>
      <c r="L423" s="208"/>
      <c r="M423" s="208"/>
      <c r="N423" s="208"/>
      <c r="O423" s="208"/>
      <c r="P423" s="208"/>
      <c r="Q423" s="208"/>
      <c r="R423" s="208"/>
      <c r="S423" s="208"/>
      <c r="T423" s="208"/>
      <c r="U423" s="208"/>
      <c r="V423" s="208"/>
      <c r="W423" s="208"/>
      <c r="X423" s="208"/>
      <c r="Y423" s="208"/>
      <c r="Z423" s="208"/>
      <c r="AA423" s="208"/>
      <c r="AB423" s="208"/>
      <c r="AC423" s="208"/>
      <c r="AD423" s="208"/>
      <c r="AE423" s="208"/>
      <c r="AF423" s="208"/>
      <c r="AG423" s="208"/>
      <c r="AH423" s="208"/>
      <c r="AI423" s="208"/>
      <c r="AJ423" s="208"/>
      <c r="AK423" s="208"/>
      <c r="AL423" s="208"/>
      <c r="AM423" s="208"/>
      <c r="AN423" s="313">
        <v>20</v>
      </c>
      <c r="AO423" s="313"/>
      <c r="AP423" s="302">
        <v>0</v>
      </c>
      <c r="AQ423" s="302">
        <v>0</v>
      </c>
      <c r="AR423" s="217">
        <v>4</v>
      </c>
      <c r="AS423" s="215">
        <v>4</v>
      </c>
      <c r="AT423" s="215">
        <v>4</v>
      </c>
      <c r="AU423" s="215">
        <v>4</v>
      </c>
      <c r="AV423" s="211">
        <v>4</v>
      </c>
      <c r="AW423" s="312" t="s">
        <v>4</v>
      </c>
      <c r="AX423" s="306">
        <v>0</v>
      </c>
      <c r="AY423" s="218">
        <v>0</v>
      </c>
      <c r="AZ423" s="218">
        <v>0</v>
      </c>
      <c r="BA423" s="218">
        <v>0</v>
      </c>
      <c r="BB423" s="307">
        <v>0</v>
      </c>
      <c r="BC423" s="208" t="s">
        <v>1309</v>
      </c>
      <c r="BD423" s="208"/>
      <c r="BE423" s="208"/>
      <c r="BF423" s="208"/>
      <c r="BG423" s="208"/>
    </row>
    <row r="424" spans="1:59" x14ac:dyDescent="0.25">
      <c r="A424" s="298" t="s">
        <v>1637</v>
      </c>
      <c r="B424" s="208"/>
      <c r="C424" s="208" t="s">
        <v>1607</v>
      </c>
      <c r="D424" s="298" t="s">
        <v>1402</v>
      </c>
      <c r="E424" s="208"/>
      <c r="F424" s="208"/>
      <c r="G424" s="309"/>
      <c r="H424" s="298" t="s">
        <v>1424</v>
      </c>
      <c r="I424" s="298" t="s">
        <v>1233</v>
      </c>
      <c r="J424" s="208"/>
      <c r="K424" s="208"/>
      <c r="L424" s="208"/>
      <c r="M424" s="208"/>
      <c r="N424" s="208"/>
      <c r="O424" s="208"/>
      <c r="P424" s="208"/>
      <c r="Q424" s="208"/>
      <c r="R424" s="208"/>
      <c r="S424" s="208"/>
      <c r="T424" s="208"/>
      <c r="U424" s="208"/>
      <c r="V424" s="208"/>
      <c r="W424" s="208"/>
      <c r="X424" s="208"/>
      <c r="Y424" s="208"/>
      <c r="Z424" s="208"/>
      <c r="AA424" s="208"/>
      <c r="AB424" s="208"/>
      <c r="AC424" s="208"/>
      <c r="AD424" s="208"/>
      <c r="AE424" s="208"/>
      <c r="AF424" s="208"/>
      <c r="AG424" s="208"/>
      <c r="AH424" s="208"/>
      <c r="AI424" s="208"/>
      <c r="AJ424" s="208"/>
      <c r="AK424" s="208"/>
      <c r="AL424" s="208"/>
      <c r="AM424" s="208"/>
      <c r="AN424" s="313">
        <v>10</v>
      </c>
      <c r="AO424" s="313"/>
      <c r="AP424" s="302">
        <v>0</v>
      </c>
      <c r="AQ424" s="302">
        <v>0</v>
      </c>
      <c r="AR424" s="217">
        <v>2</v>
      </c>
      <c r="AS424" s="215">
        <v>2</v>
      </c>
      <c r="AT424" s="215">
        <v>2</v>
      </c>
      <c r="AU424" s="215">
        <v>2</v>
      </c>
      <c r="AV424" s="211">
        <v>2</v>
      </c>
      <c r="AW424" s="312" t="s">
        <v>4</v>
      </c>
      <c r="AX424" s="306">
        <v>0</v>
      </c>
      <c r="AY424" s="218">
        <v>0</v>
      </c>
      <c r="AZ424" s="218">
        <v>0</v>
      </c>
      <c r="BA424" s="218">
        <v>0</v>
      </c>
      <c r="BB424" s="307">
        <v>0</v>
      </c>
      <c r="BC424" s="208" t="s">
        <v>1316</v>
      </c>
      <c r="BD424" s="208"/>
      <c r="BE424" s="208"/>
      <c r="BF424" s="208"/>
      <c r="BG424" s="208"/>
    </row>
    <row r="425" spans="1:59" x14ac:dyDescent="0.25">
      <c r="A425" s="298" t="s">
        <v>1637</v>
      </c>
      <c r="B425" s="208"/>
      <c r="C425" s="208" t="s">
        <v>1607</v>
      </c>
      <c r="D425" s="298" t="s">
        <v>1402</v>
      </c>
      <c r="E425" s="208"/>
      <c r="F425" s="208"/>
      <c r="G425" s="309"/>
      <c r="H425" s="298" t="s">
        <v>1424</v>
      </c>
      <c r="I425" s="298" t="s">
        <v>1232</v>
      </c>
      <c r="J425" s="208"/>
      <c r="K425" s="208"/>
      <c r="L425" s="208"/>
      <c r="M425" s="208"/>
      <c r="N425" s="208"/>
      <c r="O425" s="208"/>
      <c r="P425" s="208"/>
      <c r="Q425" s="208"/>
      <c r="R425" s="208"/>
      <c r="S425" s="208"/>
      <c r="T425" s="208"/>
      <c r="U425" s="208"/>
      <c r="V425" s="208"/>
      <c r="W425" s="208"/>
      <c r="X425" s="208"/>
      <c r="Y425" s="208"/>
      <c r="Z425" s="208"/>
      <c r="AA425" s="208"/>
      <c r="AB425" s="208"/>
      <c r="AC425" s="208"/>
      <c r="AD425" s="208"/>
      <c r="AE425" s="208"/>
      <c r="AF425" s="208"/>
      <c r="AG425" s="208"/>
      <c r="AH425" s="208"/>
      <c r="AI425" s="208"/>
      <c r="AJ425" s="208"/>
      <c r="AK425" s="208"/>
      <c r="AL425" s="208"/>
      <c r="AM425" s="208"/>
      <c r="AN425" s="313">
        <v>10</v>
      </c>
      <c r="AO425" s="313"/>
      <c r="AP425" s="302">
        <v>0</v>
      </c>
      <c r="AQ425" s="302">
        <v>0</v>
      </c>
      <c r="AR425" s="217">
        <v>2</v>
      </c>
      <c r="AS425" s="215">
        <v>2</v>
      </c>
      <c r="AT425" s="215">
        <v>2</v>
      </c>
      <c r="AU425" s="215">
        <v>2</v>
      </c>
      <c r="AV425" s="211">
        <v>2</v>
      </c>
      <c r="AW425" s="312" t="s">
        <v>4</v>
      </c>
      <c r="AX425" s="306">
        <v>0</v>
      </c>
      <c r="AY425" s="218">
        <v>0</v>
      </c>
      <c r="AZ425" s="218">
        <v>0</v>
      </c>
      <c r="BA425" s="218">
        <v>0</v>
      </c>
      <c r="BB425" s="307">
        <v>0</v>
      </c>
      <c r="BC425" s="208" t="s">
        <v>1316</v>
      </c>
      <c r="BD425" s="208"/>
      <c r="BE425" s="208"/>
      <c r="BF425" s="208"/>
      <c r="BG425" s="208"/>
    </row>
    <row r="426" spans="1:59" x14ac:dyDescent="0.25">
      <c r="A426" s="298" t="s">
        <v>1639</v>
      </c>
      <c r="B426" s="208"/>
      <c r="C426" s="208" t="s">
        <v>1607</v>
      </c>
      <c r="D426" s="298" t="s">
        <v>1400</v>
      </c>
      <c r="E426" s="208"/>
      <c r="F426" s="208"/>
      <c r="G426" s="309"/>
      <c r="H426" s="298" t="s">
        <v>1424</v>
      </c>
      <c r="I426" s="298" t="s">
        <v>1233</v>
      </c>
      <c r="J426" s="208"/>
      <c r="K426" s="208"/>
      <c r="L426" s="208"/>
      <c r="M426" s="208"/>
      <c r="N426" s="208"/>
      <c r="O426" s="208"/>
      <c r="P426" s="208"/>
      <c r="Q426" s="208"/>
      <c r="R426" s="208"/>
      <c r="S426" s="208"/>
      <c r="T426" s="208"/>
      <c r="U426" s="208"/>
      <c r="V426" s="208"/>
      <c r="W426" s="208"/>
      <c r="X426" s="208"/>
      <c r="Y426" s="208"/>
      <c r="Z426" s="208"/>
      <c r="AA426" s="208"/>
      <c r="AB426" s="208"/>
      <c r="AC426" s="208"/>
      <c r="AD426" s="208"/>
      <c r="AE426" s="208"/>
      <c r="AF426" s="208"/>
      <c r="AG426" s="208"/>
      <c r="AH426" s="208"/>
      <c r="AI426" s="208"/>
      <c r="AJ426" s="208"/>
      <c r="AK426" s="208"/>
      <c r="AL426" s="208"/>
      <c r="AM426" s="208"/>
      <c r="AN426" s="313">
        <v>350</v>
      </c>
      <c r="AO426" s="313"/>
      <c r="AP426" s="302">
        <v>0</v>
      </c>
      <c r="AQ426" s="302">
        <v>0</v>
      </c>
      <c r="AR426" s="303">
        <v>0</v>
      </c>
      <c r="AS426" s="302">
        <v>0</v>
      </c>
      <c r="AT426" s="302">
        <v>0</v>
      </c>
      <c r="AU426" s="215">
        <v>75</v>
      </c>
      <c r="AV426" s="211">
        <v>75</v>
      </c>
      <c r="AW426" s="312" t="s">
        <v>4</v>
      </c>
      <c r="AX426" s="217">
        <v>40</v>
      </c>
      <c r="AY426" s="215">
        <v>40</v>
      </c>
      <c r="AZ426" s="215">
        <v>40</v>
      </c>
      <c r="BA426" s="215">
        <v>40</v>
      </c>
      <c r="BB426" s="211">
        <v>40</v>
      </c>
      <c r="BC426" s="208" t="s">
        <v>1351</v>
      </c>
      <c r="BD426" s="208"/>
      <c r="BE426" s="208"/>
      <c r="BF426" s="208"/>
      <c r="BG426" s="208"/>
    </row>
    <row r="427" spans="1:59" x14ac:dyDescent="0.25">
      <c r="A427" s="298" t="s">
        <v>1639</v>
      </c>
      <c r="B427" s="208"/>
      <c r="C427" s="208" t="s">
        <v>1607</v>
      </c>
      <c r="D427" s="298" t="s">
        <v>1400</v>
      </c>
      <c r="E427" s="208"/>
      <c r="F427" s="301"/>
      <c r="G427" s="309"/>
      <c r="H427" s="298" t="s">
        <v>1424</v>
      </c>
      <c r="I427" s="298" t="s">
        <v>1232</v>
      </c>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c r="AG427" s="208"/>
      <c r="AH427" s="208"/>
      <c r="AI427" s="208"/>
      <c r="AJ427" s="208"/>
      <c r="AK427" s="208"/>
      <c r="AL427" s="208"/>
      <c r="AM427" s="208"/>
      <c r="AN427" s="313">
        <v>350</v>
      </c>
      <c r="AO427" s="313"/>
      <c r="AP427" s="302">
        <v>0</v>
      </c>
      <c r="AQ427" s="302">
        <v>0</v>
      </c>
      <c r="AR427" s="303">
        <v>0</v>
      </c>
      <c r="AS427" s="302">
        <v>0</v>
      </c>
      <c r="AT427" s="302">
        <v>0</v>
      </c>
      <c r="AU427" s="215">
        <v>75</v>
      </c>
      <c r="AV427" s="211">
        <v>75</v>
      </c>
      <c r="AW427" s="312" t="s">
        <v>4</v>
      </c>
      <c r="AX427" s="217">
        <v>40</v>
      </c>
      <c r="AY427" s="215">
        <v>40</v>
      </c>
      <c r="AZ427" s="215">
        <v>40</v>
      </c>
      <c r="BA427" s="215">
        <v>40</v>
      </c>
      <c r="BB427" s="211">
        <v>40</v>
      </c>
      <c r="BC427" s="208" t="s">
        <v>1351</v>
      </c>
      <c r="BD427" s="208"/>
      <c r="BE427" s="208"/>
      <c r="BF427" s="208"/>
      <c r="BG427" s="208"/>
    </row>
    <row r="428" spans="1:59" x14ac:dyDescent="0.25">
      <c r="A428" s="298" t="s">
        <v>1627</v>
      </c>
      <c r="B428" s="208"/>
      <c r="C428" s="208" t="s">
        <v>1607</v>
      </c>
      <c r="D428" s="298" t="s">
        <v>1419</v>
      </c>
      <c r="E428" s="208"/>
      <c r="F428" s="208"/>
      <c r="G428" s="309"/>
      <c r="H428" s="298" t="s">
        <v>1424</v>
      </c>
      <c r="I428" s="298" t="s">
        <v>1233</v>
      </c>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313">
        <v>5</v>
      </c>
      <c r="AO428" s="313"/>
      <c r="AP428" s="302">
        <v>0</v>
      </c>
      <c r="AQ428" s="302">
        <v>0</v>
      </c>
      <c r="AR428" s="303">
        <v>0</v>
      </c>
      <c r="AS428" s="302">
        <v>0</v>
      </c>
      <c r="AT428" s="302">
        <v>0</v>
      </c>
      <c r="AU428" s="302">
        <v>0</v>
      </c>
      <c r="AV428" s="304">
        <v>0</v>
      </c>
      <c r="AW428" s="312">
        <v>0</v>
      </c>
      <c r="AX428" s="217">
        <v>1</v>
      </c>
      <c r="AY428" s="215">
        <v>1</v>
      </c>
      <c r="AZ428" s="215">
        <v>1</v>
      </c>
      <c r="BA428" s="215">
        <v>1</v>
      </c>
      <c r="BB428" s="211">
        <v>1</v>
      </c>
      <c r="BC428" s="208" t="s">
        <v>1351</v>
      </c>
      <c r="BD428" s="208"/>
      <c r="BE428" s="208"/>
      <c r="BF428" s="208"/>
      <c r="BG428" s="208"/>
    </row>
    <row r="429" spans="1:59" x14ac:dyDescent="0.25">
      <c r="A429" s="298" t="s">
        <v>1627</v>
      </c>
      <c r="B429" s="208"/>
      <c r="C429" s="208" t="s">
        <v>1607</v>
      </c>
      <c r="D429" s="298" t="s">
        <v>1419</v>
      </c>
      <c r="E429" s="208"/>
      <c r="F429" s="301"/>
      <c r="G429" s="309"/>
      <c r="H429" s="298" t="s">
        <v>1424</v>
      </c>
      <c r="I429" s="298" t="s">
        <v>1232</v>
      </c>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c r="AM429" s="208"/>
      <c r="AN429" s="313">
        <v>5</v>
      </c>
      <c r="AO429" s="313"/>
      <c r="AP429" s="302">
        <v>0</v>
      </c>
      <c r="AQ429" s="302">
        <v>0</v>
      </c>
      <c r="AR429" s="303">
        <v>0</v>
      </c>
      <c r="AS429" s="302">
        <v>0</v>
      </c>
      <c r="AT429" s="302">
        <v>0</v>
      </c>
      <c r="AU429" s="302">
        <v>0</v>
      </c>
      <c r="AV429" s="304">
        <v>0</v>
      </c>
      <c r="AW429" s="312">
        <v>0</v>
      </c>
      <c r="AX429" s="217">
        <v>1</v>
      </c>
      <c r="AY429" s="215">
        <v>1</v>
      </c>
      <c r="AZ429" s="215">
        <v>1</v>
      </c>
      <c r="BA429" s="215">
        <v>1</v>
      </c>
      <c r="BB429" s="211">
        <v>1</v>
      </c>
      <c r="BC429" s="208" t="s">
        <v>1351</v>
      </c>
      <c r="BD429" s="208"/>
      <c r="BE429" s="208"/>
      <c r="BF429" s="208"/>
      <c r="BG429" s="208"/>
    </row>
    <row r="430" spans="1:59" x14ac:dyDescent="0.25">
      <c r="A430" s="298" t="s">
        <v>1631</v>
      </c>
      <c r="B430" s="208"/>
      <c r="C430" s="208" t="s">
        <v>1607</v>
      </c>
      <c r="D430" s="298" t="s">
        <v>1413</v>
      </c>
      <c r="E430" s="208"/>
      <c r="F430" s="301"/>
      <c r="G430" s="309"/>
      <c r="H430" s="298" t="s">
        <v>1424</v>
      </c>
      <c r="I430" s="298" t="s">
        <v>1233</v>
      </c>
      <c r="J430" s="208"/>
      <c r="K430" s="208"/>
      <c r="L430" s="208"/>
      <c r="M430" s="208"/>
      <c r="N430" s="208"/>
      <c r="O430" s="208"/>
      <c r="P430" s="208"/>
      <c r="Q430" s="208"/>
      <c r="R430" s="208"/>
      <c r="S430" s="208"/>
      <c r="T430" s="208"/>
      <c r="U430" s="208"/>
      <c r="V430" s="208"/>
      <c r="W430" s="208"/>
      <c r="X430" s="208"/>
      <c r="Y430" s="208"/>
      <c r="Z430" s="208"/>
      <c r="AA430" s="208"/>
      <c r="AB430" s="208"/>
      <c r="AC430" s="208"/>
      <c r="AD430" s="208"/>
      <c r="AE430" s="208"/>
      <c r="AF430" s="208"/>
      <c r="AG430" s="208"/>
      <c r="AH430" s="208"/>
      <c r="AI430" s="208"/>
      <c r="AJ430" s="208"/>
      <c r="AK430" s="208"/>
      <c r="AL430" s="208"/>
      <c r="AM430" s="208"/>
      <c r="AN430" s="313">
        <v>10</v>
      </c>
      <c r="AO430" s="313"/>
      <c r="AP430" s="302">
        <v>0</v>
      </c>
      <c r="AQ430" s="302">
        <v>0</v>
      </c>
      <c r="AR430" s="303">
        <v>0</v>
      </c>
      <c r="AS430" s="302">
        <v>0</v>
      </c>
      <c r="AT430" s="302">
        <v>0</v>
      </c>
      <c r="AU430" s="302">
        <v>0</v>
      </c>
      <c r="AV430" s="304">
        <v>0</v>
      </c>
      <c r="AW430" s="312">
        <v>0</v>
      </c>
      <c r="AX430" s="217">
        <v>2</v>
      </c>
      <c r="AY430" s="215">
        <v>2</v>
      </c>
      <c r="AZ430" s="215">
        <v>2</v>
      </c>
      <c r="BA430" s="215">
        <v>2</v>
      </c>
      <c r="BB430" s="211">
        <v>2</v>
      </c>
      <c r="BC430" s="208" t="s">
        <v>1313</v>
      </c>
      <c r="BD430" s="208"/>
      <c r="BE430" s="208"/>
      <c r="BF430" s="208"/>
      <c r="BG430" s="208"/>
    </row>
    <row r="431" spans="1:59" x14ac:dyDescent="0.25">
      <c r="A431" s="298" t="s">
        <v>1631</v>
      </c>
      <c r="B431" s="208"/>
      <c r="C431" s="208" t="s">
        <v>1607</v>
      </c>
      <c r="D431" s="298" t="s">
        <v>1413</v>
      </c>
      <c r="E431" s="208"/>
      <c r="F431" s="301"/>
      <c r="G431" s="309"/>
      <c r="H431" s="298" t="s">
        <v>1424</v>
      </c>
      <c r="I431" s="298" t="s">
        <v>1232</v>
      </c>
      <c r="J431" s="208"/>
      <c r="K431" s="208"/>
      <c r="L431" s="208"/>
      <c r="M431" s="208"/>
      <c r="N431" s="208"/>
      <c r="O431" s="208"/>
      <c r="P431" s="208"/>
      <c r="Q431" s="208"/>
      <c r="R431" s="208"/>
      <c r="S431" s="208"/>
      <c r="T431" s="208"/>
      <c r="U431" s="208"/>
      <c r="V431" s="208"/>
      <c r="W431" s="208"/>
      <c r="X431" s="208"/>
      <c r="Y431" s="208"/>
      <c r="Z431" s="208"/>
      <c r="AA431" s="208"/>
      <c r="AB431" s="208"/>
      <c r="AC431" s="208"/>
      <c r="AD431" s="208"/>
      <c r="AE431" s="208"/>
      <c r="AF431" s="208"/>
      <c r="AG431" s="208"/>
      <c r="AH431" s="208"/>
      <c r="AI431" s="208"/>
      <c r="AJ431" s="208"/>
      <c r="AK431" s="208"/>
      <c r="AL431" s="208"/>
      <c r="AM431" s="208"/>
      <c r="AN431" s="313">
        <v>10</v>
      </c>
      <c r="AO431" s="313"/>
      <c r="AP431" s="302">
        <v>0</v>
      </c>
      <c r="AQ431" s="302">
        <v>0</v>
      </c>
      <c r="AR431" s="303">
        <v>0</v>
      </c>
      <c r="AS431" s="302">
        <v>0</v>
      </c>
      <c r="AT431" s="302">
        <v>0</v>
      </c>
      <c r="AU431" s="302">
        <v>0</v>
      </c>
      <c r="AV431" s="304">
        <v>0</v>
      </c>
      <c r="AW431" s="312">
        <v>0</v>
      </c>
      <c r="AX431" s="217">
        <v>2</v>
      </c>
      <c r="AY431" s="215">
        <v>2</v>
      </c>
      <c r="AZ431" s="215">
        <v>2</v>
      </c>
      <c r="BA431" s="215">
        <v>2</v>
      </c>
      <c r="BB431" s="211">
        <v>2</v>
      </c>
      <c r="BC431" s="208" t="s">
        <v>1313</v>
      </c>
      <c r="BD431" s="208"/>
      <c r="BE431" s="208"/>
      <c r="BF431" s="208"/>
      <c r="BG431" s="208"/>
    </row>
    <row r="432" spans="1:59" x14ac:dyDescent="0.25">
      <c r="A432" s="298" t="s">
        <v>1626</v>
      </c>
      <c r="B432" s="208"/>
      <c r="C432" s="208" t="s">
        <v>1607</v>
      </c>
      <c r="D432" s="298" t="s">
        <v>1417</v>
      </c>
      <c r="E432" s="208"/>
      <c r="F432" s="301"/>
      <c r="G432" s="309"/>
      <c r="H432" s="298" t="s">
        <v>1424</v>
      </c>
      <c r="I432" s="298" t="s">
        <v>1233</v>
      </c>
      <c r="J432" s="208"/>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c r="AG432" s="208"/>
      <c r="AH432" s="208"/>
      <c r="AI432" s="208"/>
      <c r="AJ432" s="208"/>
      <c r="AK432" s="208"/>
      <c r="AL432" s="208"/>
      <c r="AM432" s="208"/>
      <c r="AN432" s="313">
        <v>5</v>
      </c>
      <c r="AO432" s="313"/>
      <c r="AP432" s="302">
        <v>0</v>
      </c>
      <c r="AQ432" s="302">
        <v>0</v>
      </c>
      <c r="AR432" s="303">
        <v>0</v>
      </c>
      <c r="AS432" s="302">
        <v>0</v>
      </c>
      <c r="AT432" s="302">
        <v>0</v>
      </c>
      <c r="AU432" s="302">
        <v>0</v>
      </c>
      <c r="AV432" s="304">
        <v>0</v>
      </c>
      <c r="AW432" s="312">
        <v>0</v>
      </c>
      <c r="AX432" s="217">
        <v>1</v>
      </c>
      <c r="AY432" s="215">
        <v>1</v>
      </c>
      <c r="AZ432" s="215">
        <v>1</v>
      </c>
      <c r="BA432" s="215">
        <v>1</v>
      </c>
      <c r="BB432" s="211">
        <v>1</v>
      </c>
      <c r="BC432" s="208" t="s">
        <v>1293</v>
      </c>
      <c r="BD432" s="208"/>
      <c r="BE432" s="208"/>
      <c r="BF432" s="208"/>
      <c r="BG432" s="208"/>
    </row>
    <row r="433" spans="1:59" x14ac:dyDescent="0.25">
      <c r="A433" s="298" t="s">
        <v>1626</v>
      </c>
      <c r="B433" s="208"/>
      <c r="C433" s="208" t="s">
        <v>1607</v>
      </c>
      <c r="D433" s="298" t="s">
        <v>1417</v>
      </c>
      <c r="E433" s="208"/>
      <c r="F433" s="301"/>
      <c r="G433" s="309"/>
      <c r="H433" s="298" t="s">
        <v>1424</v>
      </c>
      <c r="I433" s="298" t="s">
        <v>1232</v>
      </c>
      <c r="J433" s="208"/>
      <c r="K433" s="208"/>
      <c r="L433" s="208"/>
      <c r="M433" s="208"/>
      <c r="N433" s="208"/>
      <c r="O433" s="208"/>
      <c r="P433" s="208"/>
      <c r="Q433" s="208"/>
      <c r="R433" s="208"/>
      <c r="S433" s="208"/>
      <c r="T433" s="208"/>
      <c r="U433" s="208"/>
      <c r="V433" s="208"/>
      <c r="W433" s="208"/>
      <c r="X433" s="208"/>
      <c r="Y433" s="208"/>
      <c r="Z433" s="208"/>
      <c r="AA433" s="208"/>
      <c r="AB433" s="208"/>
      <c r="AC433" s="208"/>
      <c r="AD433" s="208"/>
      <c r="AE433" s="208"/>
      <c r="AF433" s="208"/>
      <c r="AG433" s="208"/>
      <c r="AH433" s="208"/>
      <c r="AI433" s="208"/>
      <c r="AJ433" s="208"/>
      <c r="AK433" s="208"/>
      <c r="AL433" s="208"/>
      <c r="AM433" s="208"/>
      <c r="AN433" s="313">
        <v>5</v>
      </c>
      <c r="AO433" s="313"/>
      <c r="AP433" s="302">
        <v>0</v>
      </c>
      <c r="AQ433" s="302">
        <v>0</v>
      </c>
      <c r="AR433" s="303">
        <v>0</v>
      </c>
      <c r="AS433" s="302">
        <v>0</v>
      </c>
      <c r="AT433" s="302">
        <v>0</v>
      </c>
      <c r="AU433" s="302">
        <v>0</v>
      </c>
      <c r="AV433" s="304">
        <v>0</v>
      </c>
      <c r="AW433" s="312">
        <v>0</v>
      </c>
      <c r="AX433" s="217">
        <v>1</v>
      </c>
      <c r="AY433" s="215">
        <v>1</v>
      </c>
      <c r="AZ433" s="215">
        <v>1</v>
      </c>
      <c r="BA433" s="215">
        <v>1</v>
      </c>
      <c r="BB433" s="211">
        <v>1</v>
      </c>
      <c r="BC433" s="208" t="s">
        <v>1293</v>
      </c>
      <c r="BD433" s="208"/>
      <c r="BE433" s="208"/>
      <c r="BF433" s="208"/>
      <c r="BG433" s="208"/>
    </row>
    <row r="434" spans="1:59" x14ac:dyDescent="0.25">
      <c r="A434" s="298" t="s">
        <v>1625</v>
      </c>
      <c r="B434" s="208"/>
      <c r="C434" s="208" t="s">
        <v>1607</v>
      </c>
      <c r="D434" s="298" t="s">
        <v>1418</v>
      </c>
      <c r="E434" s="208"/>
      <c r="F434" s="208"/>
      <c r="G434" s="309"/>
      <c r="H434" s="298" t="s">
        <v>1424</v>
      </c>
      <c r="I434" s="298" t="s">
        <v>1233</v>
      </c>
      <c r="J434" s="208"/>
      <c r="K434" s="208"/>
      <c r="L434" s="208"/>
      <c r="M434" s="208"/>
      <c r="N434" s="208"/>
      <c r="O434" s="208"/>
      <c r="P434" s="208"/>
      <c r="Q434" s="208"/>
      <c r="R434" s="208"/>
      <c r="S434" s="208"/>
      <c r="T434" s="208"/>
      <c r="U434" s="208"/>
      <c r="V434" s="208"/>
      <c r="W434" s="208"/>
      <c r="X434" s="208"/>
      <c r="Y434" s="208"/>
      <c r="Z434" s="208"/>
      <c r="AA434" s="208"/>
      <c r="AB434" s="208"/>
      <c r="AC434" s="208"/>
      <c r="AD434" s="208"/>
      <c r="AE434" s="208"/>
      <c r="AF434" s="208"/>
      <c r="AG434" s="208"/>
      <c r="AH434" s="208"/>
      <c r="AI434" s="208"/>
      <c r="AJ434" s="208"/>
      <c r="AK434" s="208"/>
      <c r="AL434" s="208"/>
      <c r="AM434" s="208"/>
      <c r="AN434" s="313">
        <v>25</v>
      </c>
      <c r="AO434" s="313"/>
      <c r="AP434" s="302">
        <v>0</v>
      </c>
      <c r="AQ434" s="302">
        <v>0</v>
      </c>
      <c r="AR434" s="217">
        <v>5</v>
      </c>
      <c r="AS434" s="215">
        <v>5</v>
      </c>
      <c r="AT434" s="215">
        <v>5</v>
      </c>
      <c r="AU434" s="215">
        <v>5</v>
      </c>
      <c r="AV434" s="211">
        <v>5</v>
      </c>
      <c r="AW434" s="312" t="s">
        <v>4</v>
      </c>
      <c r="AX434" s="306">
        <v>0</v>
      </c>
      <c r="AY434" s="218">
        <v>0</v>
      </c>
      <c r="AZ434" s="218">
        <v>0</v>
      </c>
      <c r="BA434" s="218">
        <v>0</v>
      </c>
      <c r="BB434" s="307">
        <v>0</v>
      </c>
      <c r="BC434" s="208" t="s">
        <v>1351</v>
      </c>
      <c r="BD434" s="208"/>
      <c r="BE434" s="208"/>
      <c r="BF434" s="208"/>
      <c r="BG434" s="208"/>
    </row>
    <row r="435" spans="1:59" x14ac:dyDescent="0.25">
      <c r="A435" s="298" t="s">
        <v>1625</v>
      </c>
      <c r="B435" s="208"/>
      <c r="C435" s="208" t="s">
        <v>1607</v>
      </c>
      <c r="D435" s="298" t="s">
        <v>1418</v>
      </c>
      <c r="E435" s="208"/>
      <c r="F435" s="208"/>
      <c r="G435" s="309"/>
      <c r="H435" s="298" t="s">
        <v>1424</v>
      </c>
      <c r="I435" s="298" t="s">
        <v>1232</v>
      </c>
      <c r="J435" s="208"/>
      <c r="K435" s="208"/>
      <c r="L435" s="208"/>
      <c r="M435" s="208"/>
      <c r="N435" s="208"/>
      <c r="O435" s="208"/>
      <c r="P435" s="208"/>
      <c r="Q435" s="208"/>
      <c r="R435" s="208"/>
      <c r="S435" s="208"/>
      <c r="T435" s="208"/>
      <c r="U435" s="208"/>
      <c r="V435" s="208"/>
      <c r="W435" s="208"/>
      <c r="X435" s="208"/>
      <c r="Y435" s="208"/>
      <c r="Z435" s="208"/>
      <c r="AA435" s="208"/>
      <c r="AB435" s="208"/>
      <c r="AC435" s="208"/>
      <c r="AD435" s="208"/>
      <c r="AE435" s="208"/>
      <c r="AF435" s="208"/>
      <c r="AG435" s="208"/>
      <c r="AH435" s="208"/>
      <c r="AI435" s="208"/>
      <c r="AJ435" s="208"/>
      <c r="AK435" s="208"/>
      <c r="AL435" s="208"/>
      <c r="AM435" s="208"/>
      <c r="AN435" s="313">
        <v>25</v>
      </c>
      <c r="AO435" s="313"/>
      <c r="AP435" s="302">
        <v>0</v>
      </c>
      <c r="AQ435" s="302">
        <v>0</v>
      </c>
      <c r="AR435" s="217">
        <v>5</v>
      </c>
      <c r="AS435" s="215">
        <v>5</v>
      </c>
      <c r="AT435" s="215">
        <v>5</v>
      </c>
      <c r="AU435" s="215">
        <v>5</v>
      </c>
      <c r="AV435" s="211">
        <v>5</v>
      </c>
      <c r="AW435" s="312" t="s">
        <v>4</v>
      </c>
      <c r="AX435" s="306">
        <v>0</v>
      </c>
      <c r="AY435" s="218">
        <v>0</v>
      </c>
      <c r="AZ435" s="218">
        <v>0</v>
      </c>
      <c r="BA435" s="218">
        <v>0</v>
      </c>
      <c r="BB435" s="307">
        <v>0</v>
      </c>
      <c r="BC435" s="208" t="s">
        <v>1351</v>
      </c>
      <c r="BD435" s="208"/>
      <c r="BE435" s="208"/>
      <c r="BF435" s="208"/>
      <c r="BG435" s="208"/>
    </row>
    <row r="436" spans="1:59" x14ac:dyDescent="0.25">
      <c r="A436" s="298" t="s">
        <v>1628</v>
      </c>
      <c r="B436" s="208"/>
      <c r="C436" s="208" t="s">
        <v>1607</v>
      </c>
      <c r="D436" s="298" t="s">
        <v>1416</v>
      </c>
      <c r="E436" s="208"/>
      <c r="F436" s="208"/>
      <c r="G436" s="309"/>
      <c r="H436" s="298" t="s">
        <v>1424</v>
      </c>
      <c r="I436" s="298" t="s">
        <v>1233</v>
      </c>
      <c r="J436" s="208"/>
      <c r="K436" s="208"/>
      <c r="L436" s="208"/>
      <c r="M436" s="208"/>
      <c r="N436" s="208"/>
      <c r="O436" s="208"/>
      <c r="P436" s="208"/>
      <c r="Q436" s="208"/>
      <c r="R436" s="208"/>
      <c r="S436" s="208"/>
      <c r="T436" s="208"/>
      <c r="U436" s="208"/>
      <c r="V436" s="208"/>
      <c r="W436" s="208"/>
      <c r="X436" s="208"/>
      <c r="Y436" s="208"/>
      <c r="Z436" s="208"/>
      <c r="AA436" s="208"/>
      <c r="AB436" s="208"/>
      <c r="AC436" s="208"/>
      <c r="AD436" s="208"/>
      <c r="AE436" s="208"/>
      <c r="AF436" s="208"/>
      <c r="AG436" s="208"/>
      <c r="AH436" s="208"/>
      <c r="AI436" s="208"/>
      <c r="AJ436" s="208"/>
      <c r="AK436" s="208"/>
      <c r="AL436" s="208"/>
      <c r="AM436" s="208"/>
      <c r="AN436" s="313">
        <v>5</v>
      </c>
      <c r="AO436" s="313"/>
      <c r="AP436" s="302">
        <v>0</v>
      </c>
      <c r="AQ436" s="302">
        <v>0</v>
      </c>
      <c r="AR436" s="303">
        <v>0</v>
      </c>
      <c r="AS436" s="302">
        <v>0</v>
      </c>
      <c r="AT436" s="302">
        <v>0</v>
      </c>
      <c r="AU436" s="302">
        <v>0</v>
      </c>
      <c r="AV436" s="304">
        <v>0</v>
      </c>
      <c r="AW436" s="312">
        <v>0</v>
      </c>
      <c r="AX436" s="217">
        <v>1</v>
      </c>
      <c r="AY436" s="215">
        <v>1</v>
      </c>
      <c r="AZ436" s="215">
        <v>1</v>
      </c>
      <c r="BA436" s="215">
        <v>1</v>
      </c>
      <c r="BB436" s="211">
        <v>1</v>
      </c>
      <c r="BC436" s="208" t="s">
        <v>1309</v>
      </c>
      <c r="BD436" s="208"/>
      <c r="BE436" s="208"/>
      <c r="BF436" s="208"/>
      <c r="BG436" s="208"/>
    </row>
    <row r="437" spans="1:59" x14ac:dyDescent="0.25">
      <c r="A437" s="298" t="s">
        <v>1628</v>
      </c>
      <c r="B437" s="208"/>
      <c r="C437" s="208" t="s">
        <v>1607</v>
      </c>
      <c r="D437" s="298" t="s">
        <v>1416</v>
      </c>
      <c r="E437" s="208"/>
      <c r="F437" s="301"/>
      <c r="G437" s="309"/>
      <c r="H437" s="298" t="s">
        <v>1424</v>
      </c>
      <c r="I437" s="298" t="s">
        <v>1232</v>
      </c>
      <c r="J437" s="208"/>
      <c r="K437" s="208"/>
      <c r="L437" s="208"/>
      <c r="M437" s="208"/>
      <c r="N437" s="208"/>
      <c r="O437" s="208"/>
      <c r="P437" s="208"/>
      <c r="Q437" s="208"/>
      <c r="R437" s="208"/>
      <c r="S437" s="208"/>
      <c r="T437" s="208"/>
      <c r="U437" s="208"/>
      <c r="V437" s="208"/>
      <c r="W437" s="208"/>
      <c r="X437" s="208"/>
      <c r="Y437" s="208"/>
      <c r="Z437" s="208"/>
      <c r="AA437" s="208"/>
      <c r="AB437" s="208"/>
      <c r="AC437" s="208"/>
      <c r="AD437" s="208"/>
      <c r="AE437" s="208"/>
      <c r="AF437" s="208"/>
      <c r="AG437" s="208"/>
      <c r="AH437" s="208"/>
      <c r="AI437" s="208"/>
      <c r="AJ437" s="208"/>
      <c r="AK437" s="208"/>
      <c r="AL437" s="208"/>
      <c r="AM437" s="208"/>
      <c r="AN437" s="313">
        <v>5</v>
      </c>
      <c r="AO437" s="313"/>
      <c r="AP437" s="302">
        <v>0</v>
      </c>
      <c r="AQ437" s="302">
        <v>0</v>
      </c>
      <c r="AR437" s="303">
        <v>0</v>
      </c>
      <c r="AS437" s="302">
        <v>0</v>
      </c>
      <c r="AT437" s="302">
        <v>0</v>
      </c>
      <c r="AU437" s="302">
        <v>0</v>
      </c>
      <c r="AV437" s="304">
        <v>0</v>
      </c>
      <c r="AW437" s="312">
        <v>0</v>
      </c>
      <c r="AX437" s="217">
        <v>1</v>
      </c>
      <c r="AY437" s="215">
        <v>1</v>
      </c>
      <c r="AZ437" s="215">
        <v>1</v>
      </c>
      <c r="BA437" s="215">
        <v>1</v>
      </c>
      <c r="BB437" s="211">
        <v>1</v>
      </c>
      <c r="BC437" s="208" t="s">
        <v>1309</v>
      </c>
      <c r="BD437" s="208"/>
      <c r="BE437" s="208"/>
      <c r="BF437" s="208"/>
      <c r="BG437" s="208"/>
    </row>
    <row r="438" spans="1:59" x14ac:dyDescent="0.25">
      <c r="A438" s="298" t="s">
        <v>1628</v>
      </c>
      <c r="B438" s="208"/>
      <c r="C438" s="208" t="s">
        <v>1607</v>
      </c>
      <c r="D438" s="298" t="s">
        <v>1410</v>
      </c>
      <c r="E438" s="208"/>
      <c r="F438" s="208"/>
      <c r="G438" s="309"/>
      <c r="H438" s="298" t="s">
        <v>1424</v>
      </c>
      <c r="I438" s="298" t="s">
        <v>1233</v>
      </c>
      <c r="J438" s="208"/>
      <c r="K438" s="208"/>
      <c r="L438" s="208"/>
      <c r="M438" s="208"/>
      <c r="N438" s="208"/>
      <c r="O438" s="208"/>
      <c r="P438" s="208"/>
      <c r="Q438" s="208"/>
      <c r="R438" s="208"/>
      <c r="S438" s="208"/>
      <c r="T438" s="208"/>
      <c r="U438" s="208"/>
      <c r="V438" s="208"/>
      <c r="W438" s="208"/>
      <c r="X438" s="208"/>
      <c r="Y438" s="208"/>
      <c r="Z438" s="208"/>
      <c r="AA438" s="208"/>
      <c r="AB438" s="208"/>
      <c r="AC438" s="208"/>
      <c r="AD438" s="208"/>
      <c r="AE438" s="208"/>
      <c r="AF438" s="208"/>
      <c r="AG438" s="208"/>
      <c r="AH438" s="208"/>
      <c r="AI438" s="208"/>
      <c r="AJ438" s="208"/>
      <c r="AK438" s="208"/>
      <c r="AL438" s="208"/>
      <c r="AM438" s="208"/>
      <c r="AN438" s="313">
        <v>5</v>
      </c>
      <c r="AO438" s="313"/>
      <c r="AP438" s="302">
        <v>0</v>
      </c>
      <c r="AQ438" s="302">
        <v>0</v>
      </c>
      <c r="AR438" s="303">
        <v>0</v>
      </c>
      <c r="AS438" s="302">
        <v>0</v>
      </c>
      <c r="AT438" s="302">
        <v>0</v>
      </c>
      <c r="AU438" s="302">
        <v>0</v>
      </c>
      <c r="AV438" s="304">
        <v>0</v>
      </c>
      <c r="AW438" s="312">
        <v>0</v>
      </c>
      <c r="AX438" s="217">
        <v>1</v>
      </c>
      <c r="AY438" s="215">
        <v>1</v>
      </c>
      <c r="AZ438" s="215">
        <v>1</v>
      </c>
      <c r="BA438" s="215">
        <v>1</v>
      </c>
      <c r="BB438" s="211">
        <v>1</v>
      </c>
      <c r="BC438" s="208" t="s">
        <v>1296</v>
      </c>
      <c r="BD438" s="208"/>
      <c r="BE438" s="208"/>
      <c r="BF438" s="208"/>
      <c r="BG438" s="208"/>
    </row>
    <row r="439" spans="1:59" x14ac:dyDescent="0.25">
      <c r="A439" s="298" t="s">
        <v>1628</v>
      </c>
      <c r="B439" s="208"/>
      <c r="C439" s="208" t="s">
        <v>1607</v>
      </c>
      <c r="D439" s="298" t="s">
        <v>1410</v>
      </c>
      <c r="E439" s="208"/>
      <c r="F439" s="301"/>
      <c r="G439" s="309"/>
      <c r="H439" s="298" t="s">
        <v>1424</v>
      </c>
      <c r="I439" s="298" t="s">
        <v>1232</v>
      </c>
      <c r="J439" s="208"/>
      <c r="K439" s="208"/>
      <c r="L439" s="208"/>
      <c r="M439" s="208"/>
      <c r="N439" s="208"/>
      <c r="O439" s="208"/>
      <c r="P439" s="208"/>
      <c r="Q439" s="208"/>
      <c r="R439" s="208"/>
      <c r="S439" s="208"/>
      <c r="T439" s="208"/>
      <c r="U439" s="208"/>
      <c r="V439" s="208"/>
      <c r="W439" s="208"/>
      <c r="X439" s="208"/>
      <c r="Y439" s="208"/>
      <c r="Z439" s="208"/>
      <c r="AA439" s="208"/>
      <c r="AB439" s="208"/>
      <c r="AC439" s="208"/>
      <c r="AD439" s="208"/>
      <c r="AE439" s="208"/>
      <c r="AF439" s="208"/>
      <c r="AG439" s="208"/>
      <c r="AH439" s="208"/>
      <c r="AI439" s="208"/>
      <c r="AJ439" s="208"/>
      <c r="AK439" s="208"/>
      <c r="AL439" s="208"/>
      <c r="AM439" s="208"/>
      <c r="AN439" s="313">
        <v>5</v>
      </c>
      <c r="AO439" s="313"/>
      <c r="AP439" s="302">
        <v>0</v>
      </c>
      <c r="AQ439" s="302">
        <v>0</v>
      </c>
      <c r="AR439" s="303">
        <v>0</v>
      </c>
      <c r="AS439" s="302">
        <v>0</v>
      </c>
      <c r="AT439" s="302">
        <v>0</v>
      </c>
      <c r="AU439" s="302">
        <v>0</v>
      </c>
      <c r="AV439" s="304">
        <v>0</v>
      </c>
      <c r="AW439" s="312">
        <v>0</v>
      </c>
      <c r="AX439" s="217">
        <v>1</v>
      </c>
      <c r="AY439" s="215">
        <v>1</v>
      </c>
      <c r="AZ439" s="215">
        <v>1</v>
      </c>
      <c r="BA439" s="215">
        <v>1</v>
      </c>
      <c r="BB439" s="211">
        <v>1</v>
      </c>
      <c r="BC439" s="208" t="s">
        <v>1296</v>
      </c>
      <c r="BD439" s="208"/>
      <c r="BE439" s="208"/>
      <c r="BF439" s="208"/>
      <c r="BG439" s="208"/>
    </row>
    <row r="440" spans="1:59" x14ac:dyDescent="0.25">
      <c r="A440" s="298" t="s">
        <v>1632</v>
      </c>
      <c r="B440" s="208"/>
      <c r="C440" s="208" t="s">
        <v>1607</v>
      </c>
      <c r="D440" s="298" t="s">
        <v>1412</v>
      </c>
      <c r="E440" s="208"/>
      <c r="F440" s="208"/>
      <c r="G440" s="309"/>
      <c r="H440" s="298" t="s">
        <v>1424</v>
      </c>
      <c r="I440" s="298" t="s">
        <v>1233</v>
      </c>
      <c r="J440" s="208"/>
      <c r="K440" s="208"/>
      <c r="L440" s="208"/>
      <c r="M440" s="208"/>
      <c r="N440" s="208"/>
      <c r="O440" s="208"/>
      <c r="P440" s="208"/>
      <c r="Q440" s="208"/>
      <c r="R440" s="208"/>
      <c r="S440" s="208"/>
      <c r="T440" s="208"/>
      <c r="U440" s="208"/>
      <c r="V440" s="208"/>
      <c r="W440" s="208"/>
      <c r="X440" s="208"/>
      <c r="Y440" s="208"/>
      <c r="Z440" s="208"/>
      <c r="AA440" s="208"/>
      <c r="AB440" s="208"/>
      <c r="AC440" s="208"/>
      <c r="AD440" s="208"/>
      <c r="AE440" s="208"/>
      <c r="AF440" s="208"/>
      <c r="AG440" s="208"/>
      <c r="AH440" s="208"/>
      <c r="AI440" s="208"/>
      <c r="AJ440" s="208"/>
      <c r="AK440" s="208"/>
      <c r="AL440" s="208"/>
      <c r="AM440" s="208"/>
      <c r="AN440" s="313">
        <v>10</v>
      </c>
      <c r="AO440" s="313"/>
      <c r="AP440" s="302">
        <v>0</v>
      </c>
      <c r="AQ440" s="302">
        <v>0</v>
      </c>
      <c r="AR440" s="303">
        <v>0</v>
      </c>
      <c r="AS440" s="302">
        <v>0</v>
      </c>
      <c r="AT440" s="302">
        <v>0</v>
      </c>
      <c r="AU440" s="302">
        <v>0</v>
      </c>
      <c r="AV440" s="304">
        <v>0</v>
      </c>
      <c r="AW440" s="312">
        <v>0</v>
      </c>
      <c r="AX440" s="217">
        <v>2</v>
      </c>
      <c r="AY440" s="215">
        <v>2</v>
      </c>
      <c r="AZ440" s="215">
        <v>2</v>
      </c>
      <c r="BA440" s="215">
        <v>2</v>
      </c>
      <c r="BB440" s="211">
        <v>2</v>
      </c>
      <c r="BC440" s="208" t="s">
        <v>1296</v>
      </c>
      <c r="BD440" s="208"/>
      <c r="BE440" s="208"/>
      <c r="BF440" s="208"/>
      <c r="BG440" s="208"/>
    </row>
    <row r="441" spans="1:59" x14ac:dyDescent="0.25">
      <c r="A441" s="298" t="s">
        <v>1632</v>
      </c>
      <c r="B441" s="208"/>
      <c r="C441" s="208" t="s">
        <v>1607</v>
      </c>
      <c r="D441" s="298" t="s">
        <v>1412</v>
      </c>
      <c r="E441" s="208"/>
      <c r="F441" s="301"/>
      <c r="G441" s="309"/>
      <c r="H441" s="298" t="s">
        <v>1424</v>
      </c>
      <c r="I441" s="298" t="s">
        <v>1232</v>
      </c>
      <c r="J441" s="208"/>
      <c r="K441" s="208"/>
      <c r="L441" s="208"/>
      <c r="M441" s="208"/>
      <c r="N441" s="208"/>
      <c r="O441" s="208"/>
      <c r="P441" s="208"/>
      <c r="Q441" s="208"/>
      <c r="R441" s="208"/>
      <c r="S441" s="208"/>
      <c r="T441" s="208"/>
      <c r="U441" s="208"/>
      <c r="V441" s="208"/>
      <c r="W441" s="208"/>
      <c r="X441" s="208"/>
      <c r="Y441" s="208"/>
      <c r="Z441" s="208"/>
      <c r="AA441" s="208"/>
      <c r="AB441" s="208"/>
      <c r="AC441" s="208"/>
      <c r="AD441" s="208"/>
      <c r="AE441" s="208"/>
      <c r="AF441" s="208"/>
      <c r="AG441" s="208"/>
      <c r="AH441" s="208"/>
      <c r="AI441" s="208"/>
      <c r="AJ441" s="208"/>
      <c r="AK441" s="208"/>
      <c r="AL441" s="208"/>
      <c r="AM441" s="208"/>
      <c r="AN441" s="313">
        <v>10</v>
      </c>
      <c r="AO441" s="313"/>
      <c r="AP441" s="302">
        <v>0</v>
      </c>
      <c r="AQ441" s="302">
        <v>0</v>
      </c>
      <c r="AR441" s="303">
        <v>0</v>
      </c>
      <c r="AS441" s="302">
        <v>0</v>
      </c>
      <c r="AT441" s="302">
        <v>0</v>
      </c>
      <c r="AU441" s="302">
        <v>0</v>
      </c>
      <c r="AV441" s="304">
        <v>0</v>
      </c>
      <c r="AW441" s="312">
        <v>0</v>
      </c>
      <c r="AX441" s="217">
        <v>2</v>
      </c>
      <c r="AY441" s="215">
        <v>2</v>
      </c>
      <c r="AZ441" s="215">
        <v>2</v>
      </c>
      <c r="BA441" s="215">
        <v>2</v>
      </c>
      <c r="BB441" s="211">
        <v>2</v>
      </c>
      <c r="BC441" s="208" t="s">
        <v>1296</v>
      </c>
      <c r="BD441" s="208"/>
      <c r="BE441" s="208"/>
      <c r="BF441" s="208"/>
      <c r="BG441" s="208"/>
    </row>
    <row r="442" spans="1:59" x14ac:dyDescent="0.25">
      <c r="A442" s="298" t="s">
        <v>1633</v>
      </c>
      <c r="B442" s="208"/>
      <c r="C442" s="208" t="s">
        <v>1607</v>
      </c>
      <c r="D442" s="298" t="s">
        <v>1411</v>
      </c>
      <c r="E442" s="208"/>
      <c r="F442" s="208"/>
      <c r="G442" s="309"/>
      <c r="H442" s="298" t="s">
        <v>1424</v>
      </c>
      <c r="I442" s="298" t="s">
        <v>1233</v>
      </c>
      <c r="J442" s="208"/>
      <c r="K442" s="208"/>
      <c r="L442" s="208"/>
      <c r="M442" s="208"/>
      <c r="N442" s="208"/>
      <c r="O442" s="208"/>
      <c r="P442" s="208"/>
      <c r="Q442" s="208"/>
      <c r="R442" s="208"/>
      <c r="S442" s="208"/>
      <c r="T442" s="208"/>
      <c r="U442" s="208"/>
      <c r="V442" s="208"/>
      <c r="W442" s="208"/>
      <c r="X442" s="208"/>
      <c r="Y442" s="208"/>
      <c r="Z442" s="208"/>
      <c r="AA442" s="208"/>
      <c r="AB442" s="208"/>
      <c r="AC442" s="208"/>
      <c r="AD442" s="208"/>
      <c r="AE442" s="208"/>
      <c r="AF442" s="208"/>
      <c r="AG442" s="208"/>
      <c r="AH442" s="208"/>
      <c r="AI442" s="208"/>
      <c r="AJ442" s="208"/>
      <c r="AK442" s="208"/>
      <c r="AL442" s="208"/>
      <c r="AM442" s="208"/>
      <c r="AN442" s="313">
        <v>15</v>
      </c>
      <c r="AO442" s="313"/>
      <c r="AP442" s="302">
        <v>0</v>
      </c>
      <c r="AQ442" s="302">
        <v>0</v>
      </c>
      <c r="AR442" s="303">
        <v>0</v>
      </c>
      <c r="AS442" s="302">
        <v>0</v>
      </c>
      <c r="AT442" s="302">
        <v>0</v>
      </c>
      <c r="AU442" s="302">
        <v>0</v>
      </c>
      <c r="AV442" s="304">
        <v>0</v>
      </c>
      <c r="AW442" s="312">
        <v>0</v>
      </c>
      <c r="AX442" s="217">
        <v>3</v>
      </c>
      <c r="AY442" s="215">
        <v>3</v>
      </c>
      <c r="AZ442" s="215">
        <v>3</v>
      </c>
      <c r="BA442" s="215">
        <v>3</v>
      </c>
      <c r="BB442" s="211">
        <v>3</v>
      </c>
      <c r="BC442" s="208" t="s">
        <v>1349</v>
      </c>
      <c r="BD442" s="208"/>
      <c r="BE442" s="208"/>
      <c r="BF442" s="208"/>
      <c r="BG442" s="208"/>
    </row>
    <row r="443" spans="1:59" x14ac:dyDescent="0.25">
      <c r="A443" s="298" t="s">
        <v>1633</v>
      </c>
      <c r="B443" s="208"/>
      <c r="C443" s="208" t="s">
        <v>1607</v>
      </c>
      <c r="D443" s="298" t="s">
        <v>1411</v>
      </c>
      <c r="E443" s="208"/>
      <c r="F443" s="208"/>
      <c r="G443" s="309"/>
      <c r="H443" s="298" t="s">
        <v>1424</v>
      </c>
      <c r="I443" s="298" t="s">
        <v>1232</v>
      </c>
      <c r="J443" s="208"/>
      <c r="K443" s="208"/>
      <c r="L443" s="208"/>
      <c r="M443" s="208"/>
      <c r="N443" s="208"/>
      <c r="O443" s="208"/>
      <c r="P443" s="208"/>
      <c r="Q443" s="208"/>
      <c r="R443" s="208"/>
      <c r="S443" s="208"/>
      <c r="T443" s="208"/>
      <c r="U443" s="208"/>
      <c r="V443" s="208"/>
      <c r="W443" s="208"/>
      <c r="X443" s="208"/>
      <c r="Y443" s="208"/>
      <c r="Z443" s="208"/>
      <c r="AA443" s="208"/>
      <c r="AB443" s="208"/>
      <c r="AC443" s="208"/>
      <c r="AD443" s="208"/>
      <c r="AE443" s="208"/>
      <c r="AF443" s="208"/>
      <c r="AG443" s="208"/>
      <c r="AH443" s="208"/>
      <c r="AI443" s="208"/>
      <c r="AJ443" s="208"/>
      <c r="AK443" s="208"/>
      <c r="AL443" s="208"/>
      <c r="AM443" s="208"/>
      <c r="AN443" s="313">
        <v>15</v>
      </c>
      <c r="AO443" s="313"/>
      <c r="AP443" s="302">
        <v>0</v>
      </c>
      <c r="AQ443" s="302">
        <v>0</v>
      </c>
      <c r="AR443" s="303">
        <v>0</v>
      </c>
      <c r="AS443" s="302">
        <v>0</v>
      </c>
      <c r="AT443" s="302">
        <v>0</v>
      </c>
      <c r="AU443" s="302">
        <v>0</v>
      </c>
      <c r="AV443" s="304">
        <v>0</v>
      </c>
      <c r="AW443" s="312">
        <v>0</v>
      </c>
      <c r="AX443" s="217">
        <v>3</v>
      </c>
      <c r="AY443" s="215">
        <v>3</v>
      </c>
      <c r="AZ443" s="215">
        <v>3</v>
      </c>
      <c r="BA443" s="215">
        <v>3</v>
      </c>
      <c r="BB443" s="211">
        <v>3</v>
      </c>
      <c r="BC443" s="208" t="s">
        <v>1349</v>
      </c>
      <c r="BD443" s="208"/>
      <c r="BE443" s="208"/>
      <c r="BF443" s="208"/>
      <c r="BG443" s="208"/>
    </row>
    <row r="444" spans="1:59" x14ac:dyDescent="0.25">
      <c r="A444" s="298" t="s">
        <v>1429</v>
      </c>
      <c r="B444" s="208"/>
      <c r="C444" s="208"/>
      <c r="D444" s="298" t="s">
        <v>1611</v>
      </c>
      <c r="E444" s="208"/>
      <c r="F444" s="208"/>
      <c r="G444" s="309"/>
      <c r="H444" s="298" t="s">
        <v>1424</v>
      </c>
      <c r="I444" s="298" t="s">
        <v>1232</v>
      </c>
      <c r="J444" s="208"/>
      <c r="K444" s="208"/>
      <c r="L444" s="208"/>
      <c r="M444" s="208"/>
      <c r="N444" s="208"/>
      <c r="O444" s="208"/>
      <c r="P444" s="208"/>
      <c r="Q444" s="208"/>
      <c r="R444" s="208"/>
      <c r="S444" s="208"/>
      <c r="T444" s="208"/>
      <c r="U444" s="208"/>
      <c r="V444" s="208"/>
      <c r="W444" s="208"/>
      <c r="X444" s="208"/>
      <c r="Y444" s="208"/>
      <c r="Z444" s="208"/>
      <c r="AA444" s="208"/>
      <c r="AB444" s="208"/>
      <c r="AC444" s="208"/>
      <c r="AD444" s="208"/>
      <c r="AE444" s="208"/>
      <c r="AF444" s="208"/>
      <c r="AG444" s="208"/>
      <c r="AH444" s="208"/>
      <c r="AI444" s="208"/>
      <c r="AJ444" s="208"/>
      <c r="AK444" s="208"/>
      <c r="AL444" s="208"/>
      <c r="AM444" s="208"/>
      <c r="AN444" s="313">
        <v>40</v>
      </c>
      <c r="AO444" s="313"/>
      <c r="AP444" s="302">
        <v>0</v>
      </c>
      <c r="AQ444" s="302">
        <v>0</v>
      </c>
      <c r="AR444" s="303">
        <v>0</v>
      </c>
      <c r="AS444" s="302">
        <v>0</v>
      </c>
      <c r="AT444" s="302">
        <v>0</v>
      </c>
      <c r="AU444" s="302">
        <v>0</v>
      </c>
      <c r="AV444" s="304">
        <v>0</v>
      </c>
      <c r="AW444" s="312">
        <v>0</v>
      </c>
      <c r="AX444" s="217">
        <v>8</v>
      </c>
      <c r="AY444" s="215">
        <v>8</v>
      </c>
      <c r="AZ444" s="215">
        <v>8</v>
      </c>
      <c r="BA444" s="215">
        <v>8</v>
      </c>
      <c r="BB444" s="211">
        <v>8</v>
      </c>
      <c r="BC444" s="208" t="s">
        <v>1349</v>
      </c>
      <c r="BD444" s="208"/>
      <c r="BE444" s="208"/>
      <c r="BF444" s="208"/>
      <c r="BG444" s="208"/>
    </row>
    <row r="445" spans="1:59" x14ac:dyDescent="0.25">
      <c r="A445" s="298" t="s">
        <v>1429</v>
      </c>
      <c r="B445" s="208"/>
      <c r="C445" s="208"/>
      <c r="D445" s="298" t="s">
        <v>1420</v>
      </c>
      <c r="E445" s="208"/>
      <c r="F445" s="301"/>
      <c r="G445" s="309"/>
      <c r="H445" s="298" t="s">
        <v>1424</v>
      </c>
      <c r="I445" s="298" t="s">
        <v>1232</v>
      </c>
      <c r="J445" s="208"/>
      <c r="K445" s="208"/>
      <c r="L445" s="208"/>
      <c r="M445" s="208"/>
      <c r="N445" s="208"/>
      <c r="O445" s="208"/>
      <c r="P445" s="208"/>
      <c r="Q445" s="208"/>
      <c r="R445" s="208"/>
      <c r="S445" s="208"/>
      <c r="T445" s="208"/>
      <c r="U445" s="208"/>
      <c r="V445" s="208"/>
      <c r="W445" s="208"/>
      <c r="X445" s="208"/>
      <c r="Y445" s="208"/>
      <c r="Z445" s="208"/>
      <c r="AA445" s="208"/>
      <c r="AB445" s="208"/>
      <c r="AC445" s="208"/>
      <c r="AD445" s="208"/>
      <c r="AE445" s="208"/>
      <c r="AF445" s="208"/>
      <c r="AG445" s="208"/>
      <c r="AH445" s="208"/>
      <c r="AI445" s="208"/>
      <c r="AJ445" s="208"/>
      <c r="AK445" s="208"/>
      <c r="AL445" s="208"/>
      <c r="AM445" s="208"/>
      <c r="AN445" s="313">
        <v>128</v>
      </c>
      <c r="AO445" s="313"/>
      <c r="AP445" s="302">
        <v>0</v>
      </c>
      <c r="AQ445" s="302">
        <v>0</v>
      </c>
      <c r="AR445" s="303">
        <v>0</v>
      </c>
      <c r="AS445" s="302">
        <v>0</v>
      </c>
      <c r="AT445" s="302">
        <v>0</v>
      </c>
      <c r="AU445" s="302">
        <v>0</v>
      </c>
      <c r="AV445" s="304">
        <v>0</v>
      </c>
      <c r="AW445" s="312">
        <v>0</v>
      </c>
      <c r="AX445" s="217">
        <v>25.6</v>
      </c>
      <c r="AY445" s="215">
        <v>25.6</v>
      </c>
      <c r="AZ445" s="215">
        <v>25.6</v>
      </c>
      <c r="BA445" s="215">
        <v>25.6</v>
      </c>
      <c r="BB445" s="211">
        <v>25.6</v>
      </c>
      <c r="BC445" s="208" t="s">
        <v>1315</v>
      </c>
      <c r="BD445" s="208"/>
      <c r="BE445" s="208"/>
      <c r="BF445" s="208"/>
      <c r="BG445" s="208"/>
    </row>
    <row r="446" spans="1:59" x14ac:dyDescent="0.25">
      <c r="A446" s="298" t="s">
        <v>1429</v>
      </c>
      <c r="B446" s="208"/>
      <c r="C446" s="208"/>
      <c r="D446" s="298" t="s">
        <v>1420</v>
      </c>
      <c r="E446" s="208"/>
      <c r="F446" s="208"/>
      <c r="G446" s="309"/>
      <c r="H446" s="298" t="s">
        <v>1424</v>
      </c>
      <c r="I446" s="298" t="s">
        <v>1233</v>
      </c>
      <c r="J446" s="208"/>
      <c r="K446" s="208"/>
      <c r="L446" s="208"/>
      <c r="M446" s="208"/>
      <c r="N446" s="208"/>
      <c r="O446" s="208"/>
      <c r="P446" s="208"/>
      <c r="Q446" s="208"/>
      <c r="R446" s="208"/>
      <c r="S446" s="208"/>
      <c r="T446" s="208"/>
      <c r="U446" s="208"/>
      <c r="V446" s="208"/>
      <c r="W446" s="208"/>
      <c r="X446" s="208"/>
      <c r="Y446" s="208"/>
      <c r="Z446" s="208"/>
      <c r="AA446" s="208"/>
      <c r="AB446" s="208"/>
      <c r="AC446" s="208"/>
      <c r="AD446" s="208"/>
      <c r="AE446" s="208"/>
      <c r="AF446" s="208"/>
      <c r="AG446" s="208"/>
      <c r="AH446" s="208"/>
      <c r="AI446" s="208"/>
      <c r="AJ446" s="208"/>
      <c r="AK446" s="208"/>
      <c r="AL446" s="208"/>
      <c r="AM446" s="208"/>
      <c r="AN446" s="313">
        <v>127</v>
      </c>
      <c r="AO446" s="313"/>
      <c r="AP446" s="302">
        <v>0</v>
      </c>
      <c r="AQ446" s="302">
        <v>0</v>
      </c>
      <c r="AR446" s="303">
        <v>0</v>
      </c>
      <c r="AS446" s="302">
        <v>0</v>
      </c>
      <c r="AT446" s="302">
        <v>0</v>
      </c>
      <c r="AU446" s="302">
        <v>0</v>
      </c>
      <c r="AV446" s="304">
        <v>0</v>
      </c>
      <c r="AW446" s="312">
        <v>0</v>
      </c>
      <c r="AX446" s="217">
        <v>25.4</v>
      </c>
      <c r="AY446" s="215">
        <v>25.4</v>
      </c>
      <c r="AZ446" s="215">
        <v>25.4</v>
      </c>
      <c r="BA446" s="215">
        <v>25.4</v>
      </c>
      <c r="BB446" s="211">
        <v>25.4</v>
      </c>
      <c r="BC446" s="208" t="s">
        <v>1315</v>
      </c>
      <c r="BD446" s="208"/>
      <c r="BE446" s="208"/>
      <c r="BF446" s="208"/>
      <c r="BG446" s="208"/>
    </row>
    <row r="447" spans="1:59" x14ac:dyDescent="0.25">
      <c r="A447" s="298" t="s">
        <v>1430</v>
      </c>
      <c r="B447" s="208"/>
      <c r="C447" s="208"/>
      <c r="D447" s="298" t="s">
        <v>1422</v>
      </c>
      <c r="E447" s="208"/>
      <c r="F447" s="208"/>
      <c r="G447" s="309"/>
      <c r="H447" s="298" t="s">
        <v>1423</v>
      </c>
      <c r="I447" s="298" t="s">
        <v>1431</v>
      </c>
      <c r="J447" s="208"/>
      <c r="K447" s="208"/>
      <c r="L447" s="208"/>
      <c r="M447" s="208"/>
      <c r="N447" s="208"/>
      <c r="O447" s="208"/>
      <c r="P447" s="208"/>
      <c r="Q447" s="208"/>
      <c r="R447" s="208"/>
      <c r="S447" s="208"/>
      <c r="T447" s="208"/>
      <c r="U447" s="208"/>
      <c r="V447" s="208"/>
      <c r="W447" s="208"/>
      <c r="X447" s="208"/>
      <c r="Y447" s="208"/>
      <c r="Z447" s="208"/>
      <c r="AA447" s="208"/>
      <c r="AB447" s="208"/>
      <c r="AC447" s="208"/>
      <c r="AD447" s="208"/>
      <c r="AE447" s="208"/>
      <c r="AF447" s="208"/>
      <c r="AG447" s="208"/>
      <c r="AH447" s="208"/>
      <c r="AI447" s="208"/>
      <c r="AJ447" s="208"/>
      <c r="AK447" s="208"/>
      <c r="AL447" s="208"/>
      <c r="AM447" s="208"/>
      <c r="AN447" s="313"/>
      <c r="AO447" s="313"/>
      <c r="AP447" s="302">
        <v>0</v>
      </c>
      <c r="AQ447" s="302">
        <v>0</v>
      </c>
      <c r="AR447" s="303">
        <v>0</v>
      </c>
      <c r="AS447" s="302">
        <v>0</v>
      </c>
      <c r="AT447" s="302">
        <v>0</v>
      </c>
      <c r="AU447" s="302">
        <v>0</v>
      </c>
      <c r="AV447" s="304">
        <v>0</v>
      </c>
      <c r="AW447" s="312">
        <v>0</v>
      </c>
      <c r="AX447" s="217">
        <v>204</v>
      </c>
      <c r="AY447" s="215">
        <v>204</v>
      </c>
      <c r="AZ447" s="215">
        <v>204</v>
      </c>
      <c r="BA447" s="215">
        <v>204</v>
      </c>
      <c r="BB447" s="211">
        <v>204</v>
      </c>
      <c r="BC447" s="208"/>
      <c r="BD447" s="208"/>
      <c r="BE447" s="208"/>
      <c r="BF447" s="208"/>
      <c r="BG447" s="208"/>
    </row>
    <row r="448" spans="1:59" x14ac:dyDescent="0.25">
      <c r="A448" s="298" t="s">
        <v>1428</v>
      </c>
      <c r="B448" s="208"/>
      <c r="C448" s="208" t="s">
        <v>1607</v>
      </c>
      <c r="D448" s="298" t="s">
        <v>1407</v>
      </c>
      <c r="E448" s="208"/>
      <c r="F448" s="208"/>
      <c r="G448" s="309"/>
      <c r="H448" s="298" t="s">
        <v>1424</v>
      </c>
      <c r="I448" s="298" t="s">
        <v>1233</v>
      </c>
      <c r="J448" s="208"/>
      <c r="K448" s="208"/>
      <c r="L448" s="208"/>
      <c r="M448" s="208"/>
      <c r="N448" s="208"/>
      <c r="O448" s="208"/>
      <c r="P448" s="208"/>
      <c r="Q448" s="208"/>
      <c r="R448" s="208"/>
      <c r="S448" s="208"/>
      <c r="T448" s="208"/>
      <c r="U448" s="208"/>
      <c r="V448" s="208"/>
      <c r="W448" s="208"/>
      <c r="X448" s="208"/>
      <c r="Y448" s="208"/>
      <c r="Z448" s="208"/>
      <c r="AA448" s="208"/>
      <c r="AB448" s="208"/>
      <c r="AC448" s="208"/>
      <c r="AD448" s="208"/>
      <c r="AE448" s="208"/>
      <c r="AF448" s="208"/>
      <c r="AG448" s="208"/>
      <c r="AH448" s="208"/>
      <c r="AI448" s="208"/>
      <c r="AJ448" s="208"/>
      <c r="AK448" s="208"/>
      <c r="AL448" s="208"/>
      <c r="AM448" s="208"/>
      <c r="AN448" s="313">
        <v>10</v>
      </c>
      <c r="AO448" s="313"/>
      <c r="AP448" s="302">
        <v>0</v>
      </c>
      <c r="AQ448" s="302">
        <v>0</v>
      </c>
      <c r="AR448" s="303">
        <v>0</v>
      </c>
      <c r="AS448" s="302">
        <v>0</v>
      </c>
      <c r="AT448" s="302">
        <v>0</v>
      </c>
      <c r="AU448" s="302">
        <v>0</v>
      </c>
      <c r="AV448" s="304">
        <v>0</v>
      </c>
      <c r="AW448" s="312">
        <v>0</v>
      </c>
      <c r="AX448" s="217">
        <v>2</v>
      </c>
      <c r="AY448" s="215">
        <v>2</v>
      </c>
      <c r="AZ448" s="215">
        <v>2</v>
      </c>
      <c r="BA448" s="215">
        <v>2</v>
      </c>
      <c r="BB448" s="211">
        <v>2</v>
      </c>
      <c r="BC448" s="208" t="s">
        <v>1319</v>
      </c>
      <c r="BD448" s="208"/>
      <c r="BE448" s="208"/>
      <c r="BF448" s="208"/>
      <c r="BG448" s="208"/>
    </row>
    <row r="449" spans="1:59" x14ac:dyDescent="0.25">
      <c r="A449" s="298" t="s">
        <v>1428</v>
      </c>
      <c r="B449" s="208"/>
      <c r="C449" s="208" t="s">
        <v>1607</v>
      </c>
      <c r="D449" s="298" t="s">
        <v>1407</v>
      </c>
      <c r="E449" s="208"/>
      <c r="F449" s="208"/>
      <c r="G449" s="309"/>
      <c r="H449" s="298" t="s">
        <v>1424</v>
      </c>
      <c r="I449" s="298" t="s">
        <v>1232</v>
      </c>
      <c r="J449" s="208"/>
      <c r="K449" s="208"/>
      <c r="L449" s="208"/>
      <c r="M449" s="208"/>
      <c r="N449" s="208"/>
      <c r="O449" s="208"/>
      <c r="P449" s="208"/>
      <c r="Q449" s="208"/>
      <c r="R449" s="208"/>
      <c r="S449" s="208"/>
      <c r="T449" s="208"/>
      <c r="U449" s="208"/>
      <c r="V449" s="208"/>
      <c r="W449" s="208"/>
      <c r="X449" s="208"/>
      <c r="Y449" s="208"/>
      <c r="Z449" s="208"/>
      <c r="AA449" s="208"/>
      <c r="AB449" s="208"/>
      <c r="AC449" s="208"/>
      <c r="AD449" s="208"/>
      <c r="AE449" s="208"/>
      <c r="AF449" s="208"/>
      <c r="AG449" s="208"/>
      <c r="AH449" s="208"/>
      <c r="AI449" s="208"/>
      <c r="AJ449" s="208"/>
      <c r="AK449" s="208"/>
      <c r="AL449" s="208"/>
      <c r="AM449" s="208"/>
      <c r="AN449" s="313">
        <v>10</v>
      </c>
      <c r="AO449" s="313"/>
      <c r="AP449" s="302">
        <v>0</v>
      </c>
      <c r="AQ449" s="302">
        <v>0</v>
      </c>
      <c r="AR449" s="303">
        <v>0</v>
      </c>
      <c r="AS449" s="302">
        <v>0</v>
      </c>
      <c r="AT449" s="302">
        <v>0</v>
      </c>
      <c r="AU449" s="302">
        <v>0</v>
      </c>
      <c r="AV449" s="304">
        <v>0</v>
      </c>
      <c r="AW449" s="312">
        <v>0</v>
      </c>
      <c r="AX449" s="217">
        <v>2</v>
      </c>
      <c r="AY449" s="215">
        <v>2</v>
      </c>
      <c r="AZ449" s="215">
        <v>2</v>
      </c>
      <c r="BA449" s="215">
        <v>2</v>
      </c>
      <c r="BB449" s="211">
        <v>2</v>
      </c>
      <c r="BC449" s="208" t="s">
        <v>1319</v>
      </c>
      <c r="BD449" s="208"/>
      <c r="BE449" s="208"/>
      <c r="BF449" s="208"/>
      <c r="BG449" s="208"/>
    </row>
    <row r="450" spans="1:59" x14ac:dyDescent="0.25">
      <c r="A450" s="298" t="s">
        <v>1427</v>
      </c>
      <c r="B450" s="208"/>
      <c r="C450" s="208" t="s">
        <v>1607</v>
      </c>
      <c r="D450" s="298" t="s">
        <v>1406</v>
      </c>
      <c r="E450" s="208"/>
      <c r="F450" s="208"/>
      <c r="G450" s="309"/>
      <c r="H450" s="298" t="s">
        <v>1424</v>
      </c>
      <c r="I450" s="298" t="s">
        <v>1233</v>
      </c>
      <c r="J450" s="208"/>
      <c r="K450" s="208"/>
      <c r="L450" s="208"/>
      <c r="M450" s="208"/>
      <c r="N450" s="208"/>
      <c r="O450" s="208"/>
      <c r="P450" s="208"/>
      <c r="Q450" s="208"/>
      <c r="R450" s="208"/>
      <c r="S450" s="208"/>
      <c r="T450" s="208"/>
      <c r="U450" s="208"/>
      <c r="V450" s="208"/>
      <c r="W450" s="208"/>
      <c r="X450" s="208"/>
      <c r="Y450" s="208"/>
      <c r="Z450" s="208"/>
      <c r="AA450" s="208"/>
      <c r="AB450" s="208"/>
      <c r="AC450" s="208"/>
      <c r="AD450" s="208"/>
      <c r="AE450" s="208"/>
      <c r="AF450" s="208"/>
      <c r="AG450" s="208"/>
      <c r="AH450" s="208"/>
      <c r="AI450" s="208"/>
      <c r="AJ450" s="208"/>
      <c r="AK450" s="208"/>
      <c r="AL450" s="208"/>
      <c r="AM450" s="208"/>
      <c r="AN450" s="313">
        <v>10</v>
      </c>
      <c r="AO450" s="313"/>
      <c r="AP450" s="302">
        <v>0</v>
      </c>
      <c r="AQ450" s="302">
        <v>0</v>
      </c>
      <c r="AR450" s="303">
        <v>0</v>
      </c>
      <c r="AS450" s="302">
        <v>0</v>
      </c>
      <c r="AT450" s="302">
        <v>0</v>
      </c>
      <c r="AU450" s="302">
        <v>0</v>
      </c>
      <c r="AV450" s="304">
        <v>0</v>
      </c>
      <c r="AW450" s="312">
        <v>0</v>
      </c>
      <c r="AX450" s="217">
        <v>2</v>
      </c>
      <c r="AY450" s="215">
        <v>2</v>
      </c>
      <c r="AZ450" s="215">
        <v>2</v>
      </c>
      <c r="BA450" s="215">
        <v>2</v>
      </c>
      <c r="BB450" s="211">
        <v>2</v>
      </c>
      <c r="BC450" s="208" t="s">
        <v>1319</v>
      </c>
      <c r="BD450" s="208"/>
      <c r="BE450" s="208"/>
      <c r="BF450" s="208"/>
      <c r="BG450" s="208"/>
    </row>
    <row r="451" spans="1:59" x14ac:dyDescent="0.25">
      <c r="A451" s="298" t="s">
        <v>1427</v>
      </c>
      <c r="B451" s="208"/>
      <c r="C451" s="208" t="s">
        <v>1607</v>
      </c>
      <c r="D451" s="298" t="s">
        <v>1406</v>
      </c>
      <c r="E451" s="208"/>
      <c r="F451" s="208"/>
      <c r="G451" s="309"/>
      <c r="H451" s="298" t="s">
        <v>1424</v>
      </c>
      <c r="I451" s="298" t="s">
        <v>1232</v>
      </c>
      <c r="J451" s="208"/>
      <c r="K451" s="208"/>
      <c r="L451" s="208"/>
      <c r="M451" s="208"/>
      <c r="N451" s="208"/>
      <c r="O451" s="208"/>
      <c r="P451" s="208"/>
      <c r="Q451" s="208"/>
      <c r="R451" s="208"/>
      <c r="S451" s="208"/>
      <c r="T451" s="208"/>
      <c r="U451" s="208"/>
      <c r="V451" s="208"/>
      <c r="W451" s="208"/>
      <c r="X451" s="208"/>
      <c r="Y451" s="208"/>
      <c r="Z451" s="208"/>
      <c r="AA451" s="208"/>
      <c r="AB451" s="208"/>
      <c r="AC451" s="208"/>
      <c r="AD451" s="208"/>
      <c r="AE451" s="208"/>
      <c r="AF451" s="208"/>
      <c r="AG451" s="208"/>
      <c r="AH451" s="208"/>
      <c r="AI451" s="208"/>
      <c r="AJ451" s="208"/>
      <c r="AK451" s="208"/>
      <c r="AL451" s="208"/>
      <c r="AM451" s="208"/>
      <c r="AN451" s="313">
        <v>10</v>
      </c>
      <c r="AO451" s="313"/>
      <c r="AP451" s="302">
        <v>0</v>
      </c>
      <c r="AQ451" s="302">
        <v>0</v>
      </c>
      <c r="AR451" s="303">
        <v>0</v>
      </c>
      <c r="AS451" s="302">
        <v>0</v>
      </c>
      <c r="AT451" s="302">
        <v>0</v>
      </c>
      <c r="AU451" s="302">
        <v>0</v>
      </c>
      <c r="AV451" s="304">
        <v>0</v>
      </c>
      <c r="AW451" s="312">
        <v>0</v>
      </c>
      <c r="AX451" s="217">
        <v>2</v>
      </c>
      <c r="AY451" s="215">
        <v>2</v>
      </c>
      <c r="AZ451" s="215">
        <v>2</v>
      </c>
      <c r="BA451" s="215">
        <v>2</v>
      </c>
      <c r="BB451" s="211">
        <v>2</v>
      </c>
      <c r="BC451" s="208" t="s">
        <v>1319</v>
      </c>
      <c r="BD451" s="208"/>
      <c r="BE451" s="208"/>
      <c r="BF451" s="208"/>
      <c r="BG451" s="208"/>
    </row>
    <row r="452" spans="1:59" x14ac:dyDescent="0.25">
      <c r="A452" s="298" t="s">
        <v>1426</v>
      </c>
      <c r="B452" s="208"/>
      <c r="C452" s="208" t="s">
        <v>1607</v>
      </c>
      <c r="D452" s="298" t="s">
        <v>1405</v>
      </c>
      <c r="E452" s="208"/>
      <c r="F452" s="208"/>
      <c r="G452" s="309"/>
      <c r="H452" s="298" t="s">
        <v>1424</v>
      </c>
      <c r="I452" s="298" t="s">
        <v>1233</v>
      </c>
      <c r="J452" s="208"/>
      <c r="K452" s="208"/>
      <c r="L452" s="208"/>
      <c r="M452" s="208"/>
      <c r="N452" s="208"/>
      <c r="O452" s="208"/>
      <c r="P452" s="208"/>
      <c r="Q452" s="208"/>
      <c r="R452" s="208"/>
      <c r="S452" s="208"/>
      <c r="T452" s="208"/>
      <c r="U452" s="208"/>
      <c r="V452" s="208"/>
      <c r="W452" s="208"/>
      <c r="X452" s="208"/>
      <c r="Y452" s="208"/>
      <c r="Z452" s="208"/>
      <c r="AA452" s="208"/>
      <c r="AB452" s="208"/>
      <c r="AC452" s="208"/>
      <c r="AD452" s="208"/>
      <c r="AE452" s="208"/>
      <c r="AF452" s="208"/>
      <c r="AG452" s="208"/>
      <c r="AH452" s="208"/>
      <c r="AI452" s="208"/>
      <c r="AJ452" s="208"/>
      <c r="AK452" s="208"/>
      <c r="AL452" s="208"/>
      <c r="AM452" s="208"/>
      <c r="AN452" s="313">
        <v>10</v>
      </c>
      <c r="AO452" s="313"/>
      <c r="AP452" s="302">
        <v>0</v>
      </c>
      <c r="AQ452" s="302">
        <v>0</v>
      </c>
      <c r="AR452" s="303">
        <v>0</v>
      </c>
      <c r="AS452" s="302">
        <v>0</v>
      </c>
      <c r="AT452" s="302">
        <v>0</v>
      </c>
      <c r="AU452" s="302">
        <v>0</v>
      </c>
      <c r="AV452" s="304">
        <v>0</v>
      </c>
      <c r="AW452" s="312">
        <v>0</v>
      </c>
      <c r="AX452" s="217">
        <v>2</v>
      </c>
      <c r="AY452" s="215">
        <v>2</v>
      </c>
      <c r="AZ452" s="215">
        <v>2</v>
      </c>
      <c r="BA452" s="215">
        <v>2</v>
      </c>
      <c r="BB452" s="211">
        <v>2</v>
      </c>
      <c r="BC452" s="208" t="s">
        <v>1319</v>
      </c>
      <c r="BD452" s="208"/>
      <c r="BE452" s="208"/>
      <c r="BF452" s="208"/>
      <c r="BG452" s="208"/>
    </row>
    <row r="453" spans="1:59" x14ac:dyDescent="0.25">
      <c r="A453" s="298" t="s">
        <v>1426</v>
      </c>
      <c r="B453" s="208"/>
      <c r="C453" s="208" t="s">
        <v>1607</v>
      </c>
      <c r="D453" s="298" t="s">
        <v>1405</v>
      </c>
      <c r="E453" s="208"/>
      <c r="F453" s="301"/>
      <c r="G453" s="309"/>
      <c r="H453" s="298" t="s">
        <v>1424</v>
      </c>
      <c r="I453" s="298" t="s">
        <v>1232</v>
      </c>
      <c r="J453" s="208"/>
      <c r="K453" s="208"/>
      <c r="L453" s="208"/>
      <c r="M453" s="208"/>
      <c r="N453" s="208"/>
      <c r="O453" s="208"/>
      <c r="P453" s="208"/>
      <c r="Q453" s="208"/>
      <c r="R453" s="208"/>
      <c r="S453" s="208"/>
      <c r="T453" s="208"/>
      <c r="U453" s="208"/>
      <c r="V453" s="208"/>
      <c r="W453" s="208"/>
      <c r="X453" s="208"/>
      <c r="Y453" s="208"/>
      <c r="Z453" s="208"/>
      <c r="AA453" s="208"/>
      <c r="AB453" s="208"/>
      <c r="AC453" s="208"/>
      <c r="AD453" s="208"/>
      <c r="AE453" s="208"/>
      <c r="AF453" s="208"/>
      <c r="AG453" s="208"/>
      <c r="AH453" s="208"/>
      <c r="AI453" s="208"/>
      <c r="AJ453" s="208"/>
      <c r="AK453" s="208"/>
      <c r="AL453" s="208"/>
      <c r="AM453" s="208"/>
      <c r="AN453" s="313">
        <v>10</v>
      </c>
      <c r="AO453" s="313"/>
      <c r="AP453" s="302">
        <v>0</v>
      </c>
      <c r="AQ453" s="302">
        <v>0</v>
      </c>
      <c r="AR453" s="303">
        <v>0</v>
      </c>
      <c r="AS453" s="302">
        <v>0</v>
      </c>
      <c r="AT453" s="302">
        <v>0</v>
      </c>
      <c r="AU453" s="302">
        <v>0</v>
      </c>
      <c r="AV453" s="304">
        <v>0</v>
      </c>
      <c r="AW453" s="312">
        <v>0</v>
      </c>
      <c r="AX453" s="217">
        <v>2</v>
      </c>
      <c r="AY453" s="215">
        <v>2</v>
      </c>
      <c r="AZ453" s="215">
        <v>2</v>
      </c>
      <c r="BA453" s="215">
        <v>2</v>
      </c>
      <c r="BB453" s="211">
        <v>2</v>
      </c>
      <c r="BC453" s="208" t="s">
        <v>1319</v>
      </c>
      <c r="BD453" s="208"/>
      <c r="BE453" s="208"/>
      <c r="BF453" s="208"/>
      <c r="BG453" s="208"/>
    </row>
    <row r="454" spans="1:59" x14ac:dyDescent="0.25">
      <c r="A454" s="298" t="s">
        <v>1425</v>
      </c>
      <c r="B454" s="208"/>
      <c r="C454" s="208" t="s">
        <v>1607</v>
      </c>
      <c r="D454" s="298" t="s">
        <v>1404</v>
      </c>
      <c r="E454" s="208"/>
      <c r="F454" s="301"/>
      <c r="G454" s="309"/>
      <c r="H454" s="298" t="s">
        <v>1424</v>
      </c>
      <c r="I454" s="298" t="s">
        <v>1233</v>
      </c>
      <c r="J454" s="208"/>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c r="AG454" s="208"/>
      <c r="AH454" s="208"/>
      <c r="AI454" s="208"/>
      <c r="AJ454" s="208"/>
      <c r="AK454" s="208"/>
      <c r="AL454" s="208"/>
      <c r="AM454" s="208"/>
      <c r="AN454" s="313">
        <v>5</v>
      </c>
      <c r="AO454" s="313"/>
      <c r="AP454" s="302">
        <v>0</v>
      </c>
      <c r="AQ454" s="302">
        <v>0</v>
      </c>
      <c r="AR454" s="303">
        <v>0</v>
      </c>
      <c r="AS454" s="302">
        <v>0</v>
      </c>
      <c r="AT454" s="302">
        <v>0</v>
      </c>
      <c r="AU454" s="302">
        <v>0</v>
      </c>
      <c r="AV454" s="304">
        <v>0</v>
      </c>
      <c r="AW454" s="312">
        <v>0</v>
      </c>
      <c r="AX454" s="217">
        <v>1</v>
      </c>
      <c r="AY454" s="215">
        <v>1</v>
      </c>
      <c r="AZ454" s="215">
        <v>1</v>
      </c>
      <c r="BA454" s="215">
        <v>1</v>
      </c>
      <c r="BB454" s="211">
        <v>1</v>
      </c>
      <c r="BC454" s="208" t="s">
        <v>1319</v>
      </c>
      <c r="BD454" s="208"/>
      <c r="BE454" s="208"/>
      <c r="BF454" s="208"/>
      <c r="BG454" s="208"/>
    </row>
    <row r="455" spans="1:59" x14ac:dyDescent="0.25">
      <c r="A455" s="298" t="s">
        <v>1425</v>
      </c>
      <c r="B455" s="208"/>
      <c r="C455" s="208" t="s">
        <v>1607</v>
      </c>
      <c r="D455" s="298" t="s">
        <v>1404</v>
      </c>
      <c r="E455" s="208"/>
      <c r="F455" s="208"/>
      <c r="G455" s="309"/>
      <c r="H455" s="298" t="s">
        <v>1424</v>
      </c>
      <c r="I455" s="298" t="s">
        <v>1232</v>
      </c>
      <c r="J455" s="208"/>
      <c r="K455" s="208"/>
      <c r="L455" s="208"/>
      <c r="M455" s="208"/>
      <c r="N455" s="208"/>
      <c r="O455" s="208"/>
      <c r="P455" s="208"/>
      <c r="Q455" s="208"/>
      <c r="R455" s="208"/>
      <c r="S455" s="208"/>
      <c r="T455" s="208"/>
      <c r="U455" s="208"/>
      <c r="V455" s="208"/>
      <c r="W455" s="208"/>
      <c r="X455" s="208"/>
      <c r="Y455" s="208"/>
      <c r="Z455" s="208"/>
      <c r="AA455" s="208"/>
      <c r="AB455" s="208"/>
      <c r="AC455" s="208"/>
      <c r="AD455" s="208"/>
      <c r="AE455" s="208"/>
      <c r="AF455" s="208"/>
      <c r="AG455" s="208"/>
      <c r="AH455" s="208"/>
      <c r="AI455" s="208"/>
      <c r="AJ455" s="208"/>
      <c r="AK455" s="208"/>
      <c r="AL455" s="208"/>
      <c r="AM455" s="208"/>
      <c r="AN455" s="313">
        <v>5</v>
      </c>
      <c r="AO455" s="313"/>
      <c r="AP455" s="302">
        <v>0</v>
      </c>
      <c r="AQ455" s="302">
        <v>0</v>
      </c>
      <c r="AR455" s="303">
        <v>0</v>
      </c>
      <c r="AS455" s="302">
        <v>0</v>
      </c>
      <c r="AT455" s="302">
        <v>0</v>
      </c>
      <c r="AU455" s="302">
        <v>0</v>
      </c>
      <c r="AV455" s="304">
        <v>0</v>
      </c>
      <c r="AW455" s="312">
        <v>0</v>
      </c>
      <c r="AX455" s="217">
        <v>1</v>
      </c>
      <c r="AY455" s="215">
        <v>1</v>
      </c>
      <c r="AZ455" s="215">
        <v>1</v>
      </c>
      <c r="BA455" s="215">
        <v>1</v>
      </c>
      <c r="BB455" s="211">
        <v>1</v>
      </c>
      <c r="BC455" s="208" t="s">
        <v>1319</v>
      </c>
      <c r="BD455" s="208"/>
      <c r="BE455" s="208"/>
      <c r="BF455" s="208"/>
      <c r="BG455" s="208"/>
    </row>
    <row r="456" spans="1:59" x14ac:dyDescent="0.25">
      <c r="A456" s="208"/>
      <c r="B456" s="208"/>
      <c r="C456" s="208"/>
      <c r="D456" s="208"/>
      <c r="E456" s="208"/>
      <c r="F456" s="208"/>
      <c r="G456" s="309"/>
      <c r="H456" s="309"/>
      <c r="I456" s="309"/>
      <c r="J456" s="208"/>
      <c r="K456" s="308"/>
      <c r="L456" s="208"/>
      <c r="M456" s="208"/>
      <c r="N456" s="208"/>
      <c r="O456" s="208"/>
      <c r="P456" s="208"/>
      <c r="Q456" s="208"/>
      <c r="R456" s="208"/>
      <c r="S456" s="208"/>
      <c r="T456" s="208"/>
      <c r="U456" s="208"/>
      <c r="V456" s="208"/>
      <c r="W456" s="208"/>
      <c r="X456" s="208"/>
      <c r="Y456" s="208"/>
      <c r="Z456" s="208"/>
      <c r="AA456" s="208"/>
      <c r="AB456" s="208"/>
      <c r="AC456" s="208"/>
      <c r="AD456" s="208"/>
      <c r="AE456" s="208"/>
      <c r="AF456" s="208"/>
      <c r="AG456" s="208"/>
      <c r="AH456" s="208"/>
      <c r="AI456" s="208"/>
      <c r="AJ456" s="208"/>
      <c r="AK456" s="208"/>
      <c r="AL456" s="208"/>
      <c r="AM456" s="208"/>
      <c r="AN456" s="310"/>
      <c r="AO456" s="310"/>
      <c r="AP456" s="310"/>
      <c r="AQ456" s="218"/>
      <c r="AR456" s="218"/>
      <c r="AS456" s="313"/>
      <c r="AT456" s="313"/>
      <c r="AU456" s="313"/>
      <c r="AV456" s="313"/>
      <c r="AW456" s="310"/>
      <c r="AX456" s="314">
        <v>411</v>
      </c>
      <c r="AY456" s="314">
        <v>411</v>
      </c>
      <c r="AZ456" s="314">
        <v>411</v>
      </c>
      <c r="BA456" s="314">
        <v>411</v>
      </c>
      <c r="BB456" s="314">
        <v>411</v>
      </c>
      <c r="BC456" s="208"/>
      <c r="BD456" s="208"/>
      <c r="BE456" s="208"/>
      <c r="BF456" s="208"/>
      <c r="BG456" s="208"/>
    </row>
  </sheetData>
  <autoFilter ref="A1:BG456">
    <sortState ref="A2:BH456">
      <sortCondition ref="A1:A456"/>
    </sortState>
  </autoFilter>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R465"/>
  <sheetViews>
    <sheetView zoomScale="70" zoomScaleNormal="70" workbookViewId="0"/>
  </sheetViews>
  <sheetFormatPr defaultRowHeight="15" x14ac:dyDescent="0.25"/>
  <cols>
    <col min="1" max="1" width="9.140625" style="298" customWidth="1"/>
    <col min="2" max="2" width="26.28515625" style="298" customWidth="1"/>
    <col min="3" max="3" width="17" style="298" bestFit="1" customWidth="1"/>
    <col min="4" max="4" width="14.28515625" style="298" bestFit="1" customWidth="1"/>
    <col min="5" max="5" width="21.7109375" style="298" bestFit="1" customWidth="1"/>
    <col min="6" max="6" width="24" style="298" bestFit="1" customWidth="1"/>
    <col min="7" max="7" width="25.85546875" style="298" bestFit="1" customWidth="1"/>
    <col min="8" max="8" width="21.7109375" style="298" bestFit="1" customWidth="1"/>
    <col min="9" max="9" width="24.42578125" style="298" customWidth="1"/>
    <col min="10" max="10" width="23.28515625" style="298" customWidth="1"/>
    <col min="11" max="11" width="21.85546875" style="298" bestFit="1" customWidth="1"/>
    <col min="12" max="12" width="19.140625" style="298" bestFit="1" customWidth="1"/>
    <col min="13" max="13" width="9.140625" style="298"/>
    <col min="14" max="14" width="22.7109375" style="298" customWidth="1"/>
    <col min="15" max="15" width="18.7109375" style="298" customWidth="1"/>
    <col min="16" max="16" width="9.140625" style="298"/>
    <col min="17" max="17" width="22.7109375" style="298" customWidth="1"/>
    <col min="18" max="18" width="18.7109375" style="298" customWidth="1"/>
    <col min="19" max="16384" width="9.140625" style="298"/>
  </cols>
  <sheetData>
    <row r="2" spans="2:7" ht="15.75" thickBot="1" x14ac:dyDescent="0.3">
      <c r="B2" s="316" t="s">
        <v>1213</v>
      </c>
    </row>
    <row r="3" spans="2:7" ht="15.75" thickBot="1" x14ac:dyDescent="0.3">
      <c r="B3" s="329" t="s">
        <v>1356</v>
      </c>
      <c r="C3" s="330" t="s">
        <v>1166</v>
      </c>
    </row>
    <row r="4" spans="2:7" ht="15.75" thickBot="1" x14ac:dyDescent="0.3"/>
    <row r="5" spans="2:7" x14ac:dyDescent="0.25">
      <c r="B5" s="331" t="s">
        <v>1392</v>
      </c>
    </row>
    <row r="6" spans="2:7" ht="15.75" thickBot="1" x14ac:dyDescent="0.3">
      <c r="B6" s="332">
        <v>382</v>
      </c>
    </row>
    <row r="9" spans="2:7" ht="15.75" thickBot="1" x14ac:dyDescent="0.3"/>
    <row r="10" spans="2:7" ht="15.75" thickBot="1" x14ac:dyDescent="0.3">
      <c r="B10" s="329" t="s">
        <v>1356</v>
      </c>
      <c r="C10" s="330" t="s">
        <v>1167</v>
      </c>
    </row>
    <row r="11" spans="2:7" ht="15.75" thickBot="1" x14ac:dyDescent="0.3">
      <c r="B11" s="329" t="s">
        <v>1399</v>
      </c>
      <c r="C11" s="330" t="s">
        <v>1357</v>
      </c>
    </row>
    <row r="12" spans="2:7" ht="15.75" thickBot="1" x14ac:dyDescent="0.3"/>
    <row r="13" spans="2:7" x14ac:dyDescent="0.25">
      <c r="B13" s="339" t="s">
        <v>1554</v>
      </c>
      <c r="C13" s="340" t="s">
        <v>1555</v>
      </c>
      <c r="D13" s="340" t="s">
        <v>1556</v>
      </c>
      <c r="E13" s="340" t="s">
        <v>1557</v>
      </c>
      <c r="F13" s="334" t="s">
        <v>1558</v>
      </c>
    </row>
    <row r="14" spans="2:7" ht="15.75" thickBot="1" x14ac:dyDescent="0.3">
      <c r="B14" s="341">
        <v>93</v>
      </c>
      <c r="C14" s="342">
        <v>139</v>
      </c>
      <c r="D14" s="342">
        <v>146</v>
      </c>
      <c r="E14" s="342">
        <v>138.5</v>
      </c>
      <c r="F14" s="343">
        <v>51</v>
      </c>
      <c r="G14" s="318">
        <f>SUM(B14:F14)</f>
        <v>567.5</v>
      </c>
    </row>
    <row r="16" spans="2:7" ht="15.75" thickBot="1" x14ac:dyDescent="0.3"/>
    <row r="17" spans="2:7" ht="15.75" thickBot="1" x14ac:dyDescent="0.3">
      <c r="B17" s="329" t="s">
        <v>1356</v>
      </c>
      <c r="C17" s="330" t="s">
        <v>1168</v>
      </c>
    </row>
    <row r="18" spans="2:7" ht="15.75" thickBot="1" x14ac:dyDescent="0.3">
      <c r="B18" s="329" t="s">
        <v>1399</v>
      </c>
      <c r="C18" s="330" t="s">
        <v>1357</v>
      </c>
    </row>
    <row r="19" spans="2:7" ht="15.75" thickBot="1" x14ac:dyDescent="0.3">
      <c r="B19" s="329" t="s">
        <v>1616</v>
      </c>
      <c r="C19" s="330" t="s">
        <v>1374</v>
      </c>
    </row>
    <row r="20" spans="2:7" ht="15.75" thickBot="1" x14ac:dyDescent="0.3"/>
    <row r="21" spans="2:7" x14ac:dyDescent="0.25">
      <c r="B21" s="339" t="s">
        <v>1554</v>
      </c>
      <c r="C21" s="340" t="s">
        <v>1555</v>
      </c>
      <c r="D21" s="340" t="s">
        <v>1556</v>
      </c>
      <c r="E21" s="340" t="s">
        <v>1557</v>
      </c>
      <c r="F21" s="334" t="s">
        <v>1558</v>
      </c>
    </row>
    <row r="22" spans="2:7" ht="15.75" thickBot="1" x14ac:dyDescent="0.3">
      <c r="B22" s="341">
        <v>54.000000000000007</v>
      </c>
      <c r="C22" s="342">
        <v>72.5</v>
      </c>
      <c r="D22" s="342">
        <v>43.000000000000007</v>
      </c>
      <c r="E22" s="342">
        <v>0</v>
      </c>
      <c r="F22" s="343">
        <v>0</v>
      </c>
      <c r="G22" s="318">
        <f>SUM(B22:F22)</f>
        <v>169.5</v>
      </c>
    </row>
    <row r="24" spans="2:7" ht="15.75" thickBot="1" x14ac:dyDescent="0.3"/>
    <row r="25" spans="2:7" ht="15.75" thickBot="1" x14ac:dyDescent="0.3">
      <c r="B25" s="329" t="s">
        <v>1356</v>
      </c>
      <c r="C25" s="330" t="s">
        <v>1167</v>
      </c>
    </row>
    <row r="26" spans="2:7" ht="15.75" thickBot="1" x14ac:dyDescent="0.3">
      <c r="B26" s="329" t="s">
        <v>1399</v>
      </c>
      <c r="C26" s="330" t="s">
        <v>1357</v>
      </c>
    </row>
    <row r="27" spans="2:7" ht="15.75" thickBot="1" x14ac:dyDescent="0.3">
      <c r="B27" s="329" t="s">
        <v>1616</v>
      </c>
      <c r="C27" s="330" t="s">
        <v>1374</v>
      </c>
    </row>
    <row r="28" spans="2:7" ht="15.75" thickBot="1" x14ac:dyDescent="0.3"/>
    <row r="29" spans="2:7" x14ac:dyDescent="0.25">
      <c r="B29" s="339" t="s">
        <v>1554</v>
      </c>
      <c r="C29" s="340" t="s">
        <v>1555</v>
      </c>
      <c r="D29" s="340" t="s">
        <v>1556</v>
      </c>
      <c r="E29" s="340" t="s">
        <v>1557</v>
      </c>
      <c r="F29" s="334" t="s">
        <v>1558</v>
      </c>
    </row>
    <row r="30" spans="2:7" ht="15.75" thickBot="1" x14ac:dyDescent="0.3">
      <c r="B30" s="341">
        <v>16.833333333333336</v>
      </c>
      <c r="C30" s="342">
        <v>7.333333333333333</v>
      </c>
      <c r="D30" s="342">
        <v>7.333333333333333</v>
      </c>
      <c r="E30" s="342">
        <v>0</v>
      </c>
      <c r="F30" s="343">
        <v>0</v>
      </c>
      <c r="G30" s="318">
        <f>SUM(B30:F30)</f>
        <v>31.5</v>
      </c>
    </row>
    <row r="32" spans="2:7" ht="15.75" thickBot="1" x14ac:dyDescent="0.3"/>
    <row r="33" spans="2:7" ht="15.75" thickBot="1" x14ac:dyDescent="0.3">
      <c r="B33" s="329" t="s">
        <v>1356</v>
      </c>
      <c r="C33" s="330" t="s">
        <v>1168</v>
      </c>
    </row>
    <row r="34" spans="2:7" ht="15.75" thickBot="1" x14ac:dyDescent="0.3">
      <c r="B34" s="329" t="s">
        <v>1399</v>
      </c>
      <c r="C34" s="330" t="s">
        <v>1357</v>
      </c>
    </row>
    <row r="35" spans="2:7" ht="15.75" thickBot="1" x14ac:dyDescent="0.3">
      <c r="B35" s="329" t="s">
        <v>1616</v>
      </c>
      <c r="C35" s="330" t="s">
        <v>1374</v>
      </c>
    </row>
    <row r="36" spans="2:7" ht="15.75" thickBot="1" x14ac:dyDescent="0.3"/>
    <row r="37" spans="2:7" x14ac:dyDescent="0.25">
      <c r="B37" s="339" t="s">
        <v>1554</v>
      </c>
      <c r="C37" s="340" t="s">
        <v>1555</v>
      </c>
      <c r="D37" s="340" t="s">
        <v>1556</v>
      </c>
      <c r="E37" s="340" t="s">
        <v>1557</v>
      </c>
      <c r="F37" s="334" t="s">
        <v>1558</v>
      </c>
    </row>
    <row r="38" spans="2:7" ht="15.75" thickBot="1" x14ac:dyDescent="0.3">
      <c r="B38" s="341">
        <v>57.166666666666679</v>
      </c>
      <c r="C38" s="342">
        <v>27.166666666666671</v>
      </c>
      <c r="D38" s="342">
        <v>28.000000000000004</v>
      </c>
      <c r="E38" s="342">
        <v>5.333333333333333</v>
      </c>
      <c r="F38" s="343">
        <v>5.333333333333333</v>
      </c>
      <c r="G38" s="318">
        <f>SUM(B38:F38)</f>
        <v>123</v>
      </c>
    </row>
    <row r="40" spans="2:7" ht="15.75" thickBot="1" x14ac:dyDescent="0.3"/>
    <row r="41" spans="2:7" ht="15.75" thickBot="1" x14ac:dyDescent="0.3">
      <c r="B41" s="329" t="s">
        <v>1356</v>
      </c>
      <c r="C41" s="330" t="s">
        <v>1168</v>
      </c>
    </row>
    <row r="42" spans="2:7" ht="15.75" thickBot="1" x14ac:dyDescent="0.3">
      <c r="B42" s="329" t="s">
        <v>1399</v>
      </c>
      <c r="C42" s="330" t="s">
        <v>1360</v>
      </c>
    </row>
    <row r="43" spans="2:7" ht="15.75" thickBot="1" x14ac:dyDescent="0.3">
      <c r="B43" s="329" t="s">
        <v>1398</v>
      </c>
      <c r="C43" s="330" t="s">
        <v>1366</v>
      </c>
    </row>
    <row r="44" spans="2:7" ht="15.75" thickBot="1" x14ac:dyDescent="0.3">
      <c r="B44" s="329" t="s">
        <v>1616</v>
      </c>
      <c r="C44" s="330" t="s">
        <v>1374</v>
      </c>
    </row>
    <row r="45" spans="2:7" ht="15.75" thickBot="1" x14ac:dyDescent="0.3"/>
    <row r="46" spans="2:7" x14ac:dyDescent="0.25">
      <c r="B46" s="339" t="s">
        <v>1554</v>
      </c>
      <c r="C46" s="340" t="s">
        <v>1555</v>
      </c>
      <c r="D46" s="340" t="s">
        <v>1556</v>
      </c>
      <c r="E46" s="340" t="s">
        <v>1557</v>
      </c>
      <c r="F46" s="334" t="s">
        <v>1558</v>
      </c>
    </row>
    <row r="47" spans="2:7" ht="15.75" thickBot="1" x14ac:dyDescent="0.3">
      <c r="B47" s="341">
        <v>47.333333333333336</v>
      </c>
      <c r="C47" s="342">
        <v>21.333333333333332</v>
      </c>
      <c r="D47" s="342">
        <v>22.666666666666664</v>
      </c>
      <c r="E47" s="342">
        <v>5.333333333333333</v>
      </c>
      <c r="F47" s="343">
        <v>5.333333333333333</v>
      </c>
      <c r="G47" s="318">
        <f>SUM(B47:F47)</f>
        <v>102</v>
      </c>
    </row>
    <row r="48" spans="2:7" x14ac:dyDescent="0.25">
      <c r="B48" s="318"/>
      <c r="C48" s="318"/>
      <c r="D48" s="318"/>
      <c r="E48" s="318"/>
      <c r="F48" s="318"/>
    </row>
    <row r="49" spans="2:7" x14ac:dyDescent="0.25">
      <c r="B49" s="318"/>
      <c r="C49" s="318"/>
      <c r="D49" s="318"/>
      <c r="E49" s="318"/>
      <c r="F49" s="318"/>
    </row>
    <row r="50" spans="2:7" x14ac:dyDescent="0.25">
      <c r="B50" s="316" t="s">
        <v>1187</v>
      </c>
    </row>
    <row r="51" spans="2:7" ht="15.75" thickBot="1" x14ac:dyDescent="0.3"/>
    <row r="52" spans="2:7" ht="15.75" thickBot="1" x14ac:dyDescent="0.3">
      <c r="B52" s="329" t="s">
        <v>1356</v>
      </c>
      <c r="C52" s="330" t="s">
        <v>1424</v>
      </c>
    </row>
    <row r="53" spans="2:7" ht="15.75" thickBot="1" x14ac:dyDescent="0.3">
      <c r="B53" s="329" t="s">
        <v>1377</v>
      </c>
      <c r="C53" s="330" t="s">
        <v>4</v>
      </c>
    </row>
    <row r="54" spans="2:7" ht="15.75" thickBot="1" x14ac:dyDescent="0.3"/>
    <row r="55" spans="2:7" x14ac:dyDescent="0.25">
      <c r="B55" s="339" t="s">
        <v>1554</v>
      </c>
      <c r="C55" s="340" t="s">
        <v>1555</v>
      </c>
      <c r="D55" s="340" t="s">
        <v>1556</v>
      </c>
      <c r="E55" s="340" t="s">
        <v>1557</v>
      </c>
      <c r="F55" s="334" t="s">
        <v>1558</v>
      </c>
    </row>
    <row r="56" spans="2:7" ht="15.75" thickBot="1" x14ac:dyDescent="0.3">
      <c r="B56" s="341">
        <v>28</v>
      </c>
      <c r="C56" s="342">
        <v>28</v>
      </c>
      <c r="D56" s="342">
        <v>28</v>
      </c>
      <c r="E56" s="342">
        <v>178</v>
      </c>
      <c r="F56" s="343">
        <v>178</v>
      </c>
      <c r="G56" s="318">
        <f>SUM(B56:F56)</f>
        <v>440</v>
      </c>
    </row>
    <row r="57" spans="2:7" x14ac:dyDescent="0.25">
      <c r="B57" s="318"/>
      <c r="C57" s="318"/>
      <c r="D57" s="318"/>
      <c r="E57" s="318"/>
      <c r="F57" s="318"/>
    </row>
    <row r="58" spans="2:7" x14ac:dyDescent="0.25">
      <c r="B58" s="318"/>
      <c r="C58" s="318"/>
      <c r="D58" s="318"/>
      <c r="E58" s="318"/>
      <c r="F58" s="318"/>
    </row>
    <row r="59" spans="2:7" x14ac:dyDescent="0.25">
      <c r="B59" s="318"/>
      <c r="C59" s="318"/>
      <c r="D59" s="318"/>
      <c r="E59" s="318"/>
      <c r="F59" s="318"/>
    </row>
    <row r="60" spans="2:7" x14ac:dyDescent="0.25">
      <c r="B60" s="318"/>
      <c r="C60" s="318"/>
      <c r="D60" s="318"/>
      <c r="E60" s="318"/>
      <c r="F60" s="318"/>
    </row>
    <row r="61" spans="2:7" x14ac:dyDescent="0.25">
      <c r="B61" s="318"/>
      <c r="C61" s="318"/>
      <c r="D61" s="318"/>
      <c r="E61" s="318"/>
      <c r="F61" s="318"/>
    </row>
    <row r="62" spans="2:7" x14ac:dyDescent="0.25">
      <c r="B62" s="318"/>
      <c r="C62" s="318"/>
      <c r="D62" s="318"/>
      <c r="E62" s="318"/>
      <c r="F62" s="318"/>
    </row>
    <row r="64" spans="2:7" x14ac:dyDescent="0.25">
      <c r="B64" s="316" t="s">
        <v>1222</v>
      </c>
      <c r="E64" s="316"/>
    </row>
    <row r="65" spans="2:12" x14ac:dyDescent="0.25">
      <c r="B65" s="316" t="s">
        <v>1260</v>
      </c>
      <c r="E65" s="316" t="s">
        <v>1228</v>
      </c>
      <c r="H65" s="316" t="s">
        <v>1353</v>
      </c>
      <c r="K65" s="298" t="s">
        <v>1354</v>
      </c>
    </row>
    <row r="66" spans="2:12" ht="15.75" thickBot="1" x14ac:dyDescent="0.3">
      <c r="B66" s="199" t="s">
        <v>1437</v>
      </c>
      <c r="C66" s="199"/>
      <c r="E66" s="316" t="s">
        <v>1438</v>
      </c>
      <c r="F66" s="199"/>
      <c r="H66" s="199" t="s">
        <v>1440</v>
      </c>
      <c r="I66" s="199"/>
    </row>
    <row r="67" spans="2:12" ht="15.75" thickBot="1" x14ac:dyDescent="0.3">
      <c r="B67" s="329" t="s">
        <v>1356</v>
      </c>
      <c r="C67" s="330" t="s">
        <v>1166</v>
      </c>
      <c r="E67" s="329" t="s">
        <v>1356</v>
      </c>
      <c r="F67" s="330" t="s">
        <v>1167</v>
      </c>
      <c r="H67" s="329" t="s">
        <v>1356</v>
      </c>
      <c r="I67" s="330" t="s">
        <v>1168</v>
      </c>
      <c r="K67" s="329" t="s">
        <v>1356</v>
      </c>
      <c r="L67" s="330" t="s">
        <v>1424</v>
      </c>
    </row>
    <row r="68" spans="2:12" ht="15.75" thickBot="1" x14ac:dyDescent="0.3">
      <c r="B68" s="329" t="s">
        <v>1399</v>
      </c>
      <c r="C68" s="330" t="s">
        <v>1357</v>
      </c>
      <c r="E68" s="329" t="s">
        <v>1399</v>
      </c>
      <c r="F68" s="330" t="s">
        <v>1357</v>
      </c>
      <c r="H68" s="329" t="s">
        <v>1399</v>
      </c>
      <c r="I68" s="330" t="s">
        <v>1357</v>
      </c>
    </row>
    <row r="69" spans="2:12" ht="15.75" thickBot="1" x14ac:dyDescent="0.3">
      <c r="K69" s="331" t="s">
        <v>1392</v>
      </c>
    </row>
    <row r="70" spans="2:12" ht="15.75" thickBot="1" x14ac:dyDescent="0.3">
      <c r="B70" s="331" t="s">
        <v>1392</v>
      </c>
      <c r="E70" s="331" t="s">
        <v>1392</v>
      </c>
      <c r="H70" s="331" t="s">
        <v>1392</v>
      </c>
      <c r="K70" s="332">
        <v>1475</v>
      </c>
    </row>
    <row r="71" spans="2:12" ht="15.75" thickBot="1" x14ac:dyDescent="0.3">
      <c r="B71" s="332">
        <v>237</v>
      </c>
      <c r="E71" s="332">
        <v>711</v>
      </c>
      <c r="H71" s="332">
        <v>197</v>
      </c>
    </row>
    <row r="73" spans="2:12" ht="15.75" thickBot="1" x14ac:dyDescent="0.3"/>
    <row r="74" spans="2:12" ht="15.75" thickBot="1" x14ac:dyDescent="0.3">
      <c r="B74" s="199" t="s">
        <v>1443</v>
      </c>
      <c r="C74" s="199"/>
      <c r="E74" s="316" t="s">
        <v>1439</v>
      </c>
      <c r="F74" s="199"/>
      <c r="H74" s="199" t="s">
        <v>1441</v>
      </c>
      <c r="I74" s="199"/>
      <c r="K74" s="329" t="s">
        <v>1356</v>
      </c>
      <c r="L74" s="330" t="s">
        <v>1424</v>
      </c>
    </row>
    <row r="75" spans="2:12" ht="15.75" thickBot="1" x14ac:dyDescent="0.3">
      <c r="B75" s="329" t="s">
        <v>1356</v>
      </c>
      <c r="C75" s="330" t="s">
        <v>1166</v>
      </c>
      <c r="E75" s="329" t="s">
        <v>1356</v>
      </c>
      <c r="F75" s="330" t="s">
        <v>1167</v>
      </c>
      <c r="H75" s="329" t="s">
        <v>1356</v>
      </c>
      <c r="I75" s="330" t="s">
        <v>1168</v>
      </c>
      <c r="K75" s="329" t="s">
        <v>1359</v>
      </c>
      <c r="L75" s="330" t="s">
        <v>1232</v>
      </c>
    </row>
    <row r="76" spans="2:12" ht="15.75" thickBot="1" x14ac:dyDescent="0.3">
      <c r="B76" s="329" t="s">
        <v>1399</v>
      </c>
      <c r="C76" s="330" t="s">
        <v>1357</v>
      </c>
      <c r="E76" s="329" t="s">
        <v>1399</v>
      </c>
      <c r="F76" s="330" t="s">
        <v>1357</v>
      </c>
      <c r="H76" s="329" t="s">
        <v>1399</v>
      </c>
      <c r="I76" s="330" t="s">
        <v>1357</v>
      </c>
    </row>
    <row r="77" spans="2:12" ht="15.75" thickBot="1" x14ac:dyDescent="0.3">
      <c r="K77" s="331" t="s">
        <v>1392</v>
      </c>
    </row>
    <row r="78" spans="2:12" ht="15.75" thickBot="1" x14ac:dyDescent="0.3">
      <c r="B78" s="331" t="s">
        <v>1393</v>
      </c>
      <c r="E78" s="331" t="s">
        <v>1393</v>
      </c>
      <c r="H78" s="331" t="s">
        <v>1393</v>
      </c>
      <c r="K78" s="332">
        <v>768</v>
      </c>
    </row>
    <row r="79" spans="2:12" ht="15.75" thickBot="1" x14ac:dyDescent="0.3">
      <c r="B79" s="332">
        <v>262</v>
      </c>
      <c r="E79" s="332">
        <v>753</v>
      </c>
      <c r="H79" s="332">
        <v>233</v>
      </c>
    </row>
    <row r="80" spans="2:12" ht="15.75" thickBot="1" x14ac:dyDescent="0.3">
      <c r="K80" s="329" t="s">
        <v>1356</v>
      </c>
      <c r="L80" s="330" t="s">
        <v>1424</v>
      </c>
    </row>
    <row r="81" spans="2:12" ht="15.75" thickBot="1" x14ac:dyDescent="0.3">
      <c r="K81" s="329" t="s">
        <v>1359</v>
      </c>
      <c r="L81" s="330" t="s">
        <v>1233</v>
      </c>
    </row>
    <row r="82" spans="2:12" ht="15.75" thickBot="1" x14ac:dyDescent="0.3">
      <c r="B82" s="316" t="s">
        <v>1260</v>
      </c>
      <c r="E82" s="316" t="s">
        <v>1228</v>
      </c>
      <c r="H82" s="316" t="s">
        <v>1353</v>
      </c>
    </row>
    <row r="83" spans="2:12" ht="15.75" thickBot="1" x14ac:dyDescent="0.3">
      <c r="B83" s="199" t="s">
        <v>1444</v>
      </c>
      <c r="C83" s="199"/>
      <c r="E83" s="316" t="s">
        <v>1446</v>
      </c>
      <c r="F83" s="199"/>
      <c r="H83" s="199" t="s">
        <v>1448</v>
      </c>
      <c r="I83" s="199"/>
      <c r="K83" s="331" t="s">
        <v>1392</v>
      </c>
    </row>
    <row r="84" spans="2:12" ht="15.75" thickBot="1" x14ac:dyDescent="0.3">
      <c r="B84" s="329" t="s">
        <v>1356</v>
      </c>
      <c r="C84" s="330" t="s">
        <v>1166</v>
      </c>
      <c r="E84" s="329" t="s">
        <v>1356</v>
      </c>
      <c r="F84" s="330" t="s">
        <v>1167</v>
      </c>
      <c r="H84" s="329" t="s">
        <v>1356</v>
      </c>
      <c r="I84" s="330" t="s">
        <v>1168</v>
      </c>
      <c r="K84" s="332">
        <v>707</v>
      </c>
    </row>
    <row r="85" spans="2:12" ht="15.75" thickBot="1" x14ac:dyDescent="0.3">
      <c r="B85" s="329" t="s">
        <v>1399</v>
      </c>
      <c r="C85" s="330" t="s">
        <v>1357</v>
      </c>
      <c r="E85" s="329" t="s">
        <v>1399</v>
      </c>
      <c r="F85" s="330" t="s">
        <v>1357</v>
      </c>
      <c r="H85" s="329" t="s">
        <v>1399</v>
      </c>
      <c r="I85" s="330" t="s">
        <v>1357</v>
      </c>
    </row>
    <row r="86" spans="2:12" ht="15.75" thickBot="1" x14ac:dyDescent="0.3"/>
    <row r="87" spans="2:12" x14ac:dyDescent="0.25">
      <c r="B87" s="331" t="s">
        <v>1392</v>
      </c>
      <c r="E87" s="331" t="s">
        <v>1392</v>
      </c>
      <c r="H87" s="331" t="s">
        <v>1392</v>
      </c>
    </row>
    <row r="88" spans="2:12" ht="15.75" thickBot="1" x14ac:dyDescent="0.3">
      <c r="B88" s="332">
        <v>145</v>
      </c>
      <c r="E88" s="332">
        <v>248</v>
      </c>
      <c r="H88" s="332">
        <v>156</v>
      </c>
    </row>
    <row r="91" spans="2:12" ht="15.75" thickBot="1" x14ac:dyDescent="0.3">
      <c r="B91" s="199" t="s">
        <v>1445</v>
      </c>
      <c r="C91" s="199"/>
      <c r="E91" s="316" t="s">
        <v>1447</v>
      </c>
      <c r="F91" s="199"/>
      <c r="H91" s="199" t="s">
        <v>1449</v>
      </c>
      <c r="I91" s="199"/>
    </row>
    <row r="92" spans="2:12" ht="15.75" thickBot="1" x14ac:dyDescent="0.3">
      <c r="B92" s="329" t="s">
        <v>1356</v>
      </c>
      <c r="C92" s="330" t="s">
        <v>1166</v>
      </c>
      <c r="E92" s="329" t="s">
        <v>1356</v>
      </c>
      <c r="F92" s="330" t="s">
        <v>1167</v>
      </c>
      <c r="H92" s="329" t="s">
        <v>1356</v>
      </c>
      <c r="I92" s="330" t="s">
        <v>1168</v>
      </c>
    </row>
    <row r="93" spans="2:12" ht="15.75" thickBot="1" x14ac:dyDescent="0.3">
      <c r="B93" s="329" t="s">
        <v>1399</v>
      </c>
      <c r="C93" s="330" t="s">
        <v>1357</v>
      </c>
      <c r="E93" s="329" t="s">
        <v>1399</v>
      </c>
      <c r="F93" s="330" t="s">
        <v>1357</v>
      </c>
      <c r="H93" s="329" t="s">
        <v>1399</v>
      </c>
      <c r="I93" s="330" t="s">
        <v>1357</v>
      </c>
    </row>
    <row r="94" spans="2:12" ht="15.75" thickBot="1" x14ac:dyDescent="0.3"/>
    <row r="95" spans="2:12" x14ac:dyDescent="0.25">
      <c r="B95" s="331" t="s">
        <v>1393</v>
      </c>
      <c r="E95" s="331" t="s">
        <v>1393</v>
      </c>
      <c r="H95" s="331" t="s">
        <v>1393</v>
      </c>
    </row>
    <row r="96" spans="2:12" ht="15.75" thickBot="1" x14ac:dyDescent="0.3">
      <c r="B96" s="332">
        <v>193</v>
      </c>
      <c r="E96" s="332">
        <v>225</v>
      </c>
      <c r="H96" s="332">
        <v>119</v>
      </c>
    </row>
    <row r="99" spans="2:9" x14ac:dyDescent="0.25">
      <c r="B99" s="316" t="s">
        <v>1260</v>
      </c>
      <c r="E99" s="316" t="s">
        <v>1228</v>
      </c>
      <c r="H99" s="316" t="s">
        <v>1353</v>
      </c>
    </row>
    <row r="100" spans="2:9" x14ac:dyDescent="0.25">
      <c r="B100" s="199" t="s">
        <v>1450</v>
      </c>
      <c r="C100" s="199"/>
      <c r="E100" s="316" t="s">
        <v>1451</v>
      </c>
      <c r="F100" s="199"/>
      <c r="H100" s="199" t="s">
        <v>1452</v>
      </c>
      <c r="I100" s="199"/>
    </row>
    <row r="101" spans="2:9" ht="15.75" thickBot="1" x14ac:dyDescent="0.3"/>
    <row r="102" spans="2:9" ht="15.75" thickBot="1" x14ac:dyDescent="0.3">
      <c r="B102" s="329" t="s">
        <v>1356</v>
      </c>
      <c r="C102" s="330" t="s">
        <v>1166</v>
      </c>
      <c r="E102" s="329" t="s">
        <v>1356</v>
      </c>
      <c r="F102" s="330" t="s">
        <v>1167</v>
      </c>
      <c r="H102" s="329" t="s">
        <v>1356</v>
      </c>
      <c r="I102" s="330" t="s">
        <v>1168</v>
      </c>
    </row>
    <row r="103" spans="2:9" ht="15.75" thickBot="1" x14ac:dyDescent="0.3"/>
    <row r="104" spans="2:9" x14ac:dyDescent="0.25">
      <c r="B104" s="331" t="s">
        <v>1392</v>
      </c>
      <c r="E104" s="331" t="s">
        <v>1392</v>
      </c>
      <c r="H104" s="331" t="s">
        <v>1392</v>
      </c>
    </row>
    <row r="105" spans="2:9" ht="15.75" thickBot="1" x14ac:dyDescent="0.3">
      <c r="B105" s="332">
        <v>382</v>
      </c>
      <c r="E105" s="332">
        <v>959</v>
      </c>
      <c r="H105" s="332">
        <v>353</v>
      </c>
    </row>
    <row r="108" spans="2:9" x14ac:dyDescent="0.25">
      <c r="B108" s="316" t="s">
        <v>1260</v>
      </c>
      <c r="E108" s="316" t="s">
        <v>1228</v>
      </c>
      <c r="H108" s="316" t="s">
        <v>1353</v>
      </c>
    </row>
    <row r="109" spans="2:9" x14ac:dyDescent="0.25">
      <c r="B109" s="199" t="s">
        <v>1453</v>
      </c>
      <c r="C109" s="199"/>
      <c r="E109" s="316" t="s">
        <v>1454</v>
      </c>
      <c r="F109" s="199"/>
      <c r="H109" s="199" t="s">
        <v>1455</v>
      </c>
      <c r="I109" s="199"/>
    </row>
    <row r="110" spans="2:9" ht="15.75" thickBot="1" x14ac:dyDescent="0.3"/>
    <row r="111" spans="2:9" ht="15.75" thickBot="1" x14ac:dyDescent="0.3">
      <c r="B111" s="329" t="s">
        <v>1356</v>
      </c>
      <c r="C111" s="330" t="s">
        <v>1166</v>
      </c>
      <c r="E111" s="329" t="s">
        <v>1356</v>
      </c>
      <c r="F111" s="330" t="s">
        <v>1167</v>
      </c>
      <c r="H111" s="329" t="s">
        <v>1356</v>
      </c>
      <c r="I111" s="330" t="s">
        <v>1168</v>
      </c>
    </row>
    <row r="112" spans="2:9" ht="15.75" thickBot="1" x14ac:dyDescent="0.3"/>
    <row r="113" spans="2:9" x14ac:dyDescent="0.25">
      <c r="B113" s="331" t="s">
        <v>1393</v>
      </c>
      <c r="E113" s="331" t="s">
        <v>1393</v>
      </c>
      <c r="H113" s="331" t="s">
        <v>1393</v>
      </c>
    </row>
    <row r="114" spans="2:9" ht="15.75" thickBot="1" x14ac:dyDescent="0.3">
      <c r="B114" s="332">
        <v>455</v>
      </c>
      <c r="E114" s="332">
        <v>978</v>
      </c>
      <c r="H114" s="332">
        <v>352</v>
      </c>
    </row>
    <row r="122" spans="2:9" x14ac:dyDescent="0.25">
      <c r="B122" s="316" t="s">
        <v>1367</v>
      </c>
      <c r="E122" s="316"/>
    </row>
    <row r="123" spans="2:9" x14ac:dyDescent="0.25">
      <c r="B123" s="316" t="s">
        <v>1355</v>
      </c>
      <c r="E123" s="316"/>
      <c r="H123" s="316"/>
    </row>
    <row r="124" spans="2:9" ht="15.75" thickBot="1" x14ac:dyDescent="0.3">
      <c r="B124" s="199" t="s">
        <v>1368</v>
      </c>
      <c r="C124" s="199"/>
      <c r="E124" s="199" t="s">
        <v>1369</v>
      </c>
      <c r="F124" s="199"/>
      <c r="H124" s="199" t="s">
        <v>1370</v>
      </c>
      <c r="I124" s="199"/>
    </row>
    <row r="125" spans="2:9" ht="15.75" thickBot="1" x14ac:dyDescent="0.3">
      <c r="B125" s="329" t="s">
        <v>1356</v>
      </c>
      <c r="C125" s="330" t="s">
        <v>1166</v>
      </c>
      <c r="E125" s="329" t="s">
        <v>1356</v>
      </c>
      <c r="F125" s="330" t="s">
        <v>1167</v>
      </c>
      <c r="H125" s="329" t="s">
        <v>1356</v>
      </c>
      <c r="I125" s="330" t="s">
        <v>1168</v>
      </c>
    </row>
    <row r="126" spans="2:9" ht="15.75" thickBot="1" x14ac:dyDescent="0.3">
      <c r="B126" s="329" t="s">
        <v>1359</v>
      </c>
      <c r="C126" s="330" t="s">
        <v>1237</v>
      </c>
      <c r="E126" s="329" t="s">
        <v>1359</v>
      </c>
      <c r="F126" s="330" t="s">
        <v>1237</v>
      </c>
      <c r="H126" s="329" t="s">
        <v>1359</v>
      </c>
      <c r="I126" s="330" t="s">
        <v>1237</v>
      </c>
    </row>
    <row r="127" spans="2:9" ht="15.75" thickBot="1" x14ac:dyDescent="0.3"/>
    <row r="128" spans="2:9" x14ac:dyDescent="0.25">
      <c r="B128" s="331" t="s">
        <v>1392</v>
      </c>
      <c r="E128" s="331" t="s">
        <v>1392</v>
      </c>
      <c r="H128" s="331" t="s">
        <v>1392</v>
      </c>
    </row>
    <row r="129" spans="2:9" ht="15.75" thickBot="1" x14ac:dyDescent="0.3">
      <c r="B129" s="332">
        <v>2</v>
      </c>
      <c r="E129" s="332">
        <v>39</v>
      </c>
      <c r="H129" s="332">
        <v>22</v>
      </c>
    </row>
    <row r="132" spans="2:9" ht="15.75" thickBot="1" x14ac:dyDescent="0.3">
      <c r="B132" s="199" t="s">
        <v>1433</v>
      </c>
      <c r="C132" s="199"/>
      <c r="E132" s="199" t="s">
        <v>1434</v>
      </c>
      <c r="F132" s="199"/>
      <c r="H132" s="199" t="s">
        <v>1435</v>
      </c>
      <c r="I132" s="199"/>
    </row>
    <row r="133" spans="2:9" ht="15.75" thickBot="1" x14ac:dyDescent="0.3">
      <c r="B133" s="329" t="s">
        <v>1356</v>
      </c>
      <c r="C133" s="330" t="s">
        <v>1166</v>
      </c>
      <c r="E133" s="329" t="s">
        <v>1356</v>
      </c>
      <c r="F133" s="330" t="s">
        <v>1167</v>
      </c>
      <c r="H133" s="329" t="s">
        <v>1356</v>
      </c>
      <c r="I133" s="330" t="s">
        <v>1168</v>
      </c>
    </row>
    <row r="134" spans="2:9" ht="15.75" thickBot="1" x14ac:dyDescent="0.3">
      <c r="B134" s="329" t="s">
        <v>1359</v>
      </c>
      <c r="C134" s="330" t="s">
        <v>1432</v>
      </c>
      <c r="E134" s="329" t="s">
        <v>1359</v>
      </c>
      <c r="F134" s="330" t="s">
        <v>1432</v>
      </c>
      <c r="H134" s="329" t="s">
        <v>1359</v>
      </c>
      <c r="I134" s="330" t="s">
        <v>1432</v>
      </c>
    </row>
    <row r="135" spans="2:9" ht="15.75" thickBot="1" x14ac:dyDescent="0.3"/>
    <row r="136" spans="2:9" x14ac:dyDescent="0.25">
      <c r="B136" s="331" t="s">
        <v>1392</v>
      </c>
      <c r="E136" s="331" t="s">
        <v>1392</v>
      </c>
      <c r="H136" s="331" t="s">
        <v>1392</v>
      </c>
    </row>
    <row r="137" spans="2:9" ht="15.75" thickBot="1" x14ac:dyDescent="0.3">
      <c r="B137" s="332">
        <v>39</v>
      </c>
      <c r="E137" s="332">
        <v>88</v>
      </c>
      <c r="H137" s="332">
        <v>22</v>
      </c>
    </row>
    <row r="140" spans="2:9" ht="15.75" thickBot="1" x14ac:dyDescent="0.3">
      <c r="B140" s="199" t="s">
        <v>1371</v>
      </c>
      <c r="C140" s="199"/>
      <c r="E140" s="199" t="s">
        <v>1372</v>
      </c>
      <c r="F140" s="199"/>
      <c r="H140" s="199" t="s">
        <v>1373</v>
      </c>
      <c r="I140" s="199"/>
    </row>
    <row r="141" spans="2:9" ht="15.75" thickBot="1" x14ac:dyDescent="0.3">
      <c r="B141" s="329" t="s">
        <v>1356</v>
      </c>
      <c r="C141" s="330" t="s">
        <v>1166</v>
      </c>
      <c r="E141" s="329" t="s">
        <v>1356</v>
      </c>
      <c r="F141" s="330" t="s">
        <v>1167</v>
      </c>
      <c r="H141" s="329" t="s">
        <v>1356</v>
      </c>
      <c r="I141" s="330" t="s">
        <v>1168</v>
      </c>
    </row>
    <row r="142" spans="2:9" ht="15.75" thickBot="1" x14ac:dyDescent="0.3">
      <c r="B142" s="329" t="s">
        <v>1359</v>
      </c>
      <c r="C142" s="330" t="s">
        <v>1232</v>
      </c>
      <c r="E142" s="329" t="s">
        <v>1359</v>
      </c>
      <c r="F142" s="330" t="s">
        <v>1232</v>
      </c>
      <c r="H142" s="329" t="s">
        <v>1359</v>
      </c>
      <c r="I142" s="330" t="s">
        <v>1232</v>
      </c>
    </row>
    <row r="143" spans="2:9" ht="15.75" thickBot="1" x14ac:dyDescent="0.3"/>
    <row r="144" spans="2:9" x14ac:dyDescent="0.25">
      <c r="B144" s="331" t="s">
        <v>1392</v>
      </c>
      <c r="E144" s="331" t="s">
        <v>1392</v>
      </c>
      <c r="H144" s="331" t="s">
        <v>1392</v>
      </c>
    </row>
    <row r="145" spans="2:9" ht="15.75" thickBot="1" x14ac:dyDescent="0.3">
      <c r="B145" s="332">
        <v>341</v>
      </c>
      <c r="E145" s="332">
        <v>832</v>
      </c>
      <c r="H145" s="332">
        <v>309</v>
      </c>
    </row>
    <row r="149" spans="2:9" x14ac:dyDescent="0.25">
      <c r="B149" s="316" t="s">
        <v>1358</v>
      </c>
      <c r="E149" s="316"/>
      <c r="H149" s="316"/>
    </row>
    <row r="150" spans="2:9" ht="15.75" thickBot="1" x14ac:dyDescent="0.3">
      <c r="B150" s="199" t="s">
        <v>1376</v>
      </c>
      <c r="C150" s="199"/>
      <c r="E150" s="199" t="s">
        <v>1369</v>
      </c>
      <c r="F150" s="199"/>
      <c r="H150" s="199" t="s">
        <v>1370</v>
      </c>
      <c r="I150" s="199"/>
    </row>
    <row r="151" spans="2:9" ht="15.75" thickBot="1" x14ac:dyDescent="0.3">
      <c r="B151" s="329" t="s">
        <v>1356</v>
      </c>
      <c r="C151" s="330" t="s">
        <v>1166</v>
      </c>
      <c r="E151" s="329" t="s">
        <v>1356</v>
      </c>
      <c r="F151" s="330" t="s">
        <v>1167</v>
      </c>
      <c r="H151" s="329" t="s">
        <v>1356</v>
      </c>
      <c r="I151" s="330" t="s">
        <v>1168</v>
      </c>
    </row>
    <row r="152" spans="2:9" ht="15.75" thickBot="1" x14ac:dyDescent="0.3">
      <c r="B152" s="329" t="s">
        <v>1359</v>
      </c>
      <c r="C152" s="330" t="s">
        <v>1237</v>
      </c>
      <c r="E152" s="329" t="s">
        <v>1359</v>
      </c>
      <c r="F152" s="330" t="s">
        <v>1237</v>
      </c>
      <c r="H152" s="329" t="s">
        <v>1359</v>
      </c>
      <c r="I152" s="330" t="s">
        <v>1237</v>
      </c>
    </row>
    <row r="153" spans="2:9" ht="15.75" thickBot="1" x14ac:dyDescent="0.3"/>
    <row r="154" spans="2:9" x14ac:dyDescent="0.25">
      <c r="B154" s="331" t="s">
        <v>1393</v>
      </c>
      <c r="E154" s="331" t="s">
        <v>1393</v>
      </c>
      <c r="H154" s="331" t="s">
        <v>1393</v>
      </c>
    </row>
    <row r="155" spans="2:9" ht="15.75" thickBot="1" x14ac:dyDescent="0.3">
      <c r="B155" s="332">
        <v>2</v>
      </c>
      <c r="E155" s="332">
        <v>39</v>
      </c>
      <c r="H155" s="332">
        <v>22</v>
      </c>
    </row>
    <row r="158" spans="2:9" ht="15.75" thickBot="1" x14ac:dyDescent="0.3">
      <c r="B158" s="199" t="s">
        <v>1457</v>
      </c>
      <c r="C158" s="199"/>
      <c r="E158" s="199" t="s">
        <v>1434</v>
      </c>
      <c r="F158" s="199"/>
      <c r="H158" s="199" t="s">
        <v>1435</v>
      </c>
      <c r="I158" s="199"/>
    </row>
    <row r="159" spans="2:9" ht="15.75" thickBot="1" x14ac:dyDescent="0.3">
      <c r="B159" s="329" t="s">
        <v>1356</v>
      </c>
      <c r="C159" s="330" t="s">
        <v>1166</v>
      </c>
      <c r="E159" s="329" t="s">
        <v>1356</v>
      </c>
      <c r="F159" s="330" t="s">
        <v>1167</v>
      </c>
      <c r="H159" s="329" t="s">
        <v>1356</v>
      </c>
      <c r="I159" s="330" t="s">
        <v>1168</v>
      </c>
    </row>
    <row r="160" spans="2:9" ht="15.75" thickBot="1" x14ac:dyDescent="0.3">
      <c r="B160" s="329" t="s">
        <v>1359</v>
      </c>
      <c r="C160" s="330" t="s">
        <v>1432</v>
      </c>
      <c r="E160" s="329" t="s">
        <v>1359</v>
      </c>
      <c r="F160" s="330" t="s">
        <v>1432</v>
      </c>
      <c r="H160" s="329" t="s">
        <v>1359</v>
      </c>
      <c r="I160" s="330" t="s">
        <v>1432</v>
      </c>
    </row>
    <row r="161" spans="2:9" ht="15.75" thickBot="1" x14ac:dyDescent="0.3"/>
    <row r="162" spans="2:9" x14ac:dyDescent="0.25">
      <c r="B162" s="331" t="s">
        <v>1393</v>
      </c>
      <c r="E162" s="331" t="s">
        <v>1393</v>
      </c>
      <c r="H162" s="331" t="s">
        <v>1393</v>
      </c>
    </row>
    <row r="163" spans="2:9" ht="15.75" thickBot="1" x14ac:dyDescent="0.3">
      <c r="B163" s="332">
        <v>39</v>
      </c>
      <c r="E163" s="332">
        <v>88</v>
      </c>
      <c r="H163" s="332">
        <v>22</v>
      </c>
    </row>
    <row r="166" spans="2:9" ht="15.75" thickBot="1" x14ac:dyDescent="0.3">
      <c r="B166" s="199" t="s">
        <v>1375</v>
      </c>
      <c r="C166" s="199"/>
      <c r="E166" s="199" t="s">
        <v>1372</v>
      </c>
      <c r="F166" s="199"/>
      <c r="H166" s="199" t="s">
        <v>1373</v>
      </c>
      <c r="I166" s="199"/>
    </row>
    <row r="167" spans="2:9" ht="15.75" thickBot="1" x14ac:dyDescent="0.3">
      <c r="B167" s="329" t="s">
        <v>1356</v>
      </c>
      <c r="C167" s="330" t="s">
        <v>1166</v>
      </c>
      <c r="E167" s="329" t="s">
        <v>1356</v>
      </c>
      <c r="F167" s="330" t="s">
        <v>1167</v>
      </c>
      <c r="H167" s="329" t="s">
        <v>1356</v>
      </c>
      <c r="I167" s="330" t="s">
        <v>1168</v>
      </c>
    </row>
    <row r="168" spans="2:9" ht="15.75" thickBot="1" x14ac:dyDescent="0.3">
      <c r="B168" s="329" t="s">
        <v>1359</v>
      </c>
      <c r="C168" s="330" t="s">
        <v>1232</v>
      </c>
      <c r="E168" s="329" t="s">
        <v>1359</v>
      </c>
      <c r="F168" s="330" t="s">
        <v>1232</v>
      </c>
      <c r="H168" s="329" t="s">
        <v>1359</v>
      </c>
      <c r="I168" s="330" t="s">
        <v>1232</v>
      </c>
    </row>
    <row r="169" spans="2:9" ht="15.75" thickBot="1" x14ac:dyDescent="0.3"/>
    <row r="170" spans="2:9" x14ac:dyDescent="0.25">
      <c r="B170" s="331" t="s">
        <v>1393</v>
      </c>
      <c r="E170" s="331" t="s">
        <v>1393</v>
      </c>
      <c r="H170" s="331" t="s">
        <v>1393</v>
      </c>
    </row>
    <row r="171" spans="2:9" ht="15.75" thickBot="1" x14ac:dyDescent="0.3">
      <c r="B171" s="332">
        <v>414</v>
      </c>
      <c r="E171" s="332">
        <v>851</v>
      </c>
      <c r="H171" s="332">
        <v>308</v>
      </c>
    </row>
    <row r="179" spans="2:12" x14ac:dyDescent="0.25">
      <c r="B179" s="316" t="s">
        <v>1241</v>
      </c>
      <c r="E179" s="316"/>
    </row>
    <row r="180" spans="2:12" ht="15.75" thickBot="1" x14ac:dyDescent="0.3">
      <c r="B180" s="316" t="s">
        <v>1459</v>
      </c>
      <c r="E180" s="316" t="s">
        <v>1461</v>
      </c>
      <c r="H180" s="316" t="s">
        <v>1463</v>
      </c>
      <c r="K180" s="298" t="s">
        <v>1354</v>
      </c>
    </row>
    <row r="181" spans="2:12" ht="15.75" thickBot="1" x14ac:dyDescent="0.3">
      <c r="B181" s="329" t="s">
        <v>1356</v>
      </c>
      <c r="C181" s="330" t="s">
        <v>1166</v>
      </c>
      <c r="E181" s="329" t="s">
        <v>1356</v>
      </c>
      <c r="F181" s="330" t="s">
        <v>1167</v>
      </c>
      <c r="H181" s="329" t="s">
        <v>1356</v>
      </c>
      <c r="I181" s="330" t="s">
        <v>1168</v>
      </c>
    </row>
    <row r="182" spans="2:12" ht="15.75" thickBot="1" x14ac:dyDescent="0.3">
      <c r="B182" s="329" t="s">
        <v>1399</v>
      </c>
      <c r="C182" s="330" t="s">
        <v>1357</v>
      </c>
      <c r="E182" s="329" t="s">
        <v>1399</v>
      </c>
      <c r="F182" s="330" t="s">
        <v>1357</v>
      </c>
      <c r="H182" s="329" t="s">
        <v>1399</v>
      </c>
      <c r="I182" s="330" t="s">
        <v>1357</v>
      </c>
      <c r="K182" s="329" t="s">
        <v>1356</v>
      </c>
      <c r="L182" s="330" t="s">
        <v>1424</v>
      </c>
    </row>
    <row r="183" spans="2:12" ht="15.75" thickBot="1" x14ac:dyDescent="0.3">
      <c r="B183" s="329" t="s">
        <v>1359</v>
      </c>
      <c r="C183" s="330" t="s">
        <v>1232</v>
      </c>
      <c r="E183" s="329" t="s">
        <v>1359</v>
      </c>
      <c r="F183" s="330" t="s">
        <v>1232</v>
      </c>
      <c r="H183" s="329" t="s">
        <v>1359</v>
      </c>
      <c r="I183" s="330" t="s">
        <v>1232</v>
      </c>
    </row>
    <row r="184" spans="2:12" ht="15.75" thickBot="1" x14ac:dyDescent="0.3">
      <c r="K184" s="331" t="s">
        <v>1392</v>
      </c>
    </row>
    <row r="185" spans="2:12" ht="15.75" thickBot="1" x14ac:dyDescent="0.3">
      <c r="B185" s="331" t="s">
        <v>1392</v>
      </c>
      <c r="E185" s="331" t="s">
        <v>1392</v>
      </c>
      <c r="H185" s="331" t="s">
        <v>1392</v>
      </c>
      <c r="K185" s="332">
        <v>1475</v>
      </c>
    </row>
    <row r="186" spans="2:12" ht="15.75" thickBot="1" x14ac:dyDescent="0.3">
      <c r="B186" s="332">
        <v>196</v>
      </c>
      <c r="E186" s="332">
        <v>629</v>
      </c>
      <c r="H186" s="332">
        <v>153</v>
      </c>
    </row>
    <row r="187" spans="2:12" x14ac:dyDescent="0.25">
      <c r="B187" s="317"/>
      <c r="E187" s="317"/>
      <c r="H187" s="317"/>
    </row>
    <row r="188" spans="2:12" ht="15.75" thickBot="1" x14ac:dyDescent="0.3">
      <c r="B188" s="317"/>
      <c r="E188" s="317"/>
      <c r="H188" s="317"/>
    </row>
    <row r="189" spans="2:12" ht="15.75" thickBot="1" x14ac:dyDescent="0.3">
      <c r="B189" s="316" t="s">
        <v>1460</v>
      </c>
      <c r="E189" s="316" t="s">
        <v>1462</v>
      </c>
      <c r="H189" s="316" t="s">
        <v>1464</v>
      </c>
      <c r="K189" s="329" t="s">
        <v>1356</v>
      </c>
      <c r="L189" s="330" t="s">
        <v>1424</v>
      </c>
    </row>
    <row r="190" spans="2:12" ht="15.75" thickBot="1" x14ac:dyDescent="0.3">
      <c r="B190" s="329" t="s">
        <v>1356</v>
      </c>
      <c r="C190" s="330" t="s">
        <v>1166</v>
      </c>
      <c r="E190" s="329" t="s">
        <v>1356</v>
      </c>
      <c r="F190" s="330" t="s">
        <v>1167</v>
      </c>
      <c r="H190" s="329" t="s">
        <v>1356</v>
      </c>
      <c r="I190" s="330" t="s">
        <v>1168</v>
      </c>
      <c r="K190" s="329" t="s">
        <v>1359</v>
      </c>
      <c r="L190" s="330" t="s">
        <v>1232</v>
      </c>
    </row>
    <row r="191" spans="2:12" ht="15.75" thickBot="1" x14ac:dyDescent="0.3">
      <c r="B191" s="329" t="s">
        <v>1399</v>
      </c>
      <c r="C191" s="330" t="s">
        <v>1357</v>
      </c>
      <c r="E191" s="329" t="s">
        <v>1399</v>
      </c>
      <c r="F191" s="330" t="s">
        <v>1357</v>
      </c>
      <c r="H191" s="329" t="s">
        <v>1399</v>
      </c>
      <c r="I191" s="330" t="s">
        <v>1357</v>
      </c>
    </row>
    <row r="192" spans="2:12" ht="15.75" thickBot="1" x14ac:dyDescent="0.3">
      <c r="B192" s="329" t="s">
        <v>1359</v>
      </c>
      <c r="C192" s="330" t="s">
        <v>1232</v>
      </c>
      <c r="E192" s="329" t="s">
        <v>1359</v>
      </c>
      <c r="F192" s="330" t="s">
        <v>1232</v>
      </c>
      <c r="H192" s="329" t="s">
        <v>1359</v>
      </c>
      <c r="I192" s="330" t="s">
        <v>1232</v>
      </c>
      <c r="K192" s="331" t="s">
        <v>1392</v>
      </c>
    </row>
    <row r="193" spans="2:12" ht="15.75" thickBot="1" x14ac:dyDescent="0.3">
      <c r="K193" s="332">
        <v>768</v>
      </c>
    </row>
    <row r="194" spans="2:12" ht="15.75" thickBot="1" x14ac:dyDescent="0.3">
      <c r="B194" s="331" t="s">
        <v>1393</v>
      </c>
      <c r="E194" s="331" t="s">
        <v>1393</v>
      </c>
      <c r="H194" s="331" t="s">
        <v>1393</v>
      </c>
    </row>
    <row r="195" spans="2:12" ht="15.75" thickBot="1" x14ac:dyDescent="0.3">
      <c r="B195" s="332">
        <v>221</v>
      </c>
      <c r="E195" s="332">
        <v>671</v>
      </c>
      <c r="H195" s="332">
        <v>189</v>
      </c>
      <c r="K195" s="329" t="s">
        <v>1356</v>
      </c>
      <c r="L195" s="330" t="s">
        <v>1424</v>
      </c>
    </row>
    <row r="196" spans="2:12" ht="15.75" thickBot="1" x14ac:dyDescent="0.3">
      <c r="K196" s="329" t="s">
        <v>1359</v>
      </c>
      <c r="L196" s="330" t="s">
        <v>1233</v>
      </c>
    </row>
    <row r="197" spans="2:12" ht="15.75" thickBot="1" x14ac:dyDescent="0.3"/>
    <row r="198" spans="2:12" ht="15.75" thickBot="1" x14ac:dyDescent="0.3">
      <c r="B198" s="316" t="s">
        <v>1465</v>
      </c>
      <c r="E198" s="316" t="s">
        <v>1466</v>
      </c>
      <c r="H198" s="316" t="s">
        <v>1467</v>
      </c>
      <c r="K198" s="331" t="s">
        <v>1392</v>
      </c>
    </row>
    <row r="199" spans="2:12" ht="15.75" thickBot="1" x14ac:dyDescent="0.3">
      <c r="B199" s="329" t="s">
        <v>1356</v>
      </c>
      <c r="C199" s="330" t="s">
        <v>1166</v>
      </c>
      <c r="E199" s="329" t="s">
        <v>1356</v>
      </c>
      <c r="F199" s="330" t="s">
        <v>1167</v>
      </c>
      <c r="H199" s="329" t="s">
        <v>1356</v>
      </c>
      <c r="I199" s="330" t="s">
        <v>1168</v>
      </c>
      <c r="K199" s="332">
        <v>707</v>
      </c>
    </row>
    <row r="200" spans="2:12" ht="15.75" thickBot="1" x14ac:dyDescent="0.3">
      <c r="B200" s="329" t="s">
        <v>1399</v>
      </c>
      <c r="C200" s="330" t="s">
        <v>1357</v>
      </c>
      <c r="E200" s="329" t="s">
        <v>1399</v>
      </c>
      <c r="F200" s="330" t="s">
        <v>1357</v>
      </c>
      <c r="H200" s="329" t="s">
        <v>1399</v>
      </c>
      <c r="I200" s="330" t="s">
        <v>1357</v>
      </c>
    </row>
    <row r="201" spans="2:12" ht="15.75" thickBot="1" x14ac:dyDescent="0.3">
      <c r="B201" s="329" t="s">
        <v>1359</v>
      </c>
      <c r="C201" s="330" t="s">
        <v>1237</v>
      </c>
      <c r="E201" s="329" t="s">
        <v>1359</v>
      </c>
      <c r="F201" s="330" t="s">
        <v>1237</v>
      </c>
      <c r="H201" s="329" t="s">
        <v>1359</v>
      </c>
      <c r="I201" s="330" t="s">
        <v>1237</v>
      </c>
    </row>
    <row r="202" spans="2:12" ht="15.75" thickBot="1" x14ac:dyDescent="0.3"/>
    <row r="203" spans="2:12" x14ac:dyDescent="0.25">
      <c r="B203" s="331" t="s">
        <v>1392</v>
      </c>
      <c r="E203" s="331" t="s">
        <v>1392</v>
      </c>
      <c r="H203" s="331" t="s">
        <v>1392</v>
      </c>
    </row>
    <row r="204" spans="2:12" ht="15.75" thickBot="1" x14ac:dyDescent="0.3">
      <c r="B204" s="332">
        <v>2</v>
      </c>
      <c r="E204" s="332">
        <v>10</v>
      </c>
      <c r="H204" s="332">
        <v>22</v>
      </c>
    </row>
    <row r="205" spans="2:12" x14ac:dyDescent="0.25">
      <c r="B205" s="317"/>
      <c r="E205" s="317"/>
      <c r="H205" s="317"/>
    </row>
    <row r="206" spans="2:12" x14ac:dyDescent="0.25">
      <c r="B206" s="317"/>
      <c r="E206" s="317"/>
      <c r="H206" s="317"/>
    </row>
    <row r="207" spans="2:12" ht="15.75" thickBot="1" x14ac:dyDescent="0.3">
      <c r="B207" s="316" t="s">
        <v>1468</v>
      </c>
      <c r="E207" s="316" t="s">
        <v>1469</v>
      </c>
      <c r="H207" s="316" t="s">
        <v>1470</v>
      </c>
    </row>
    <row r="208" spans="2:12" ht="15.75" thickBot="1" x14ac:dyDescent="0.3">
      <c r="B208" s="329" t="s">
        <v>1356</v>
      </c>
      <c r="C208" s="330" t="s">
        <v>1166</v>
      </c>
      <c r="E208" s="329" t="s">
        <v>1356</v>
      </c>
      <c r="F208" s="330" t="s">
        <v>1167</v>
      </c>
      <c r="H208" s="329" t="s">
        <v>1356</v>
      </c>
      <c r="I208" s="330" t="s">
        <v>1168</v>
      </c>
    </row>
    <row r="209" spans="2:9" ht="15.75" thickBot="1" x14ac:dyDescent="0.3">
      <c r="B209" s="329" t="s">
        <v>1399</v>
      </c>
      <c r="C209" s="330" t="s">
        <v>1357</v>
      </c>
      <c r="E209" s="329" t="s">
        <v>1399</v>
      </c>
      <c r="F209" s="330" t="s">
        <v>1357</v>
      </c>
      <c r="H209" s="329" t="s">
        <v>1399</v>
      </c>
      <c r="I209" s="330" t="s">
        <v>1357</v>
      </c>
    </row>
    <row r="210" spans="2:9" ht="15.75" thickBot="1" x14ac:dyDescent="0.3">
      <c r="B210" s="329" t="s">
        <v>1359</v>
      </c>
      <c r="C210" s="330" t="s">
        <v>1237</v>
      </c>
      <c r="E210" s="329" t="s">
        <v>1359</v>
      </c>
      <c r="F210" s="330" t="s">
        <v>1237</v>
      </c>
      <c r="H210" s="329" t="s">
        <v>1359</v>
      </c>
      <c r="I210" s="330" t="s">
        <v>1237</v>
      </c>
    </row>
    <row r="211" spans="2:9" ht="15.75" thickBot="1" x14ac:dyDescent="0.3"/>
    <row r="212" spans="2:9" x14ac:dyDescent="0.25">
      <c r="B212" s="331" t="s">
        <v>1393</v>
      </c>
      <c r="E212" s="331" t="s">
        <v>1393</v>
      </c>
      <c r="H212" s="331" t="s">
        <v>1393</v>
      </c>
    </row>
    <row r="213" spans="2:9" ht="15.75" thickBot="1" x14ac:dyDescent="0.3">
      <c r="B213" s="332">
        <v>2</v>
      </c>
      <c r="E213" s="332">
        <v>10</v>
      </c>
      <c r="H213" s="332">
        <v>22</v>
      </c>
    </row>
    <row r="217" spans="2:9" ht="15.75" thickBot="1" x14ac:dyDescent="0.3">
      <c r="B217" s="316" t="s">
        <v>1471</v>
      </c>
      <c r="E217" s="316" t="s">
        <v>1472</v>
      </c>
      <c r="H217" s="316" t="s">
        <v>1473</v>
      </c>
    </row>
    <row r="218" spans="2:9" ht="15.75" thickBot="1" x14ac:dyDescent="0.3">
      <c r="B218" s="329" t="s">
        <v>1356</v>
      </c>
      <c r="C218" s="330" t="s">
        <v>1166</v>
      </c>
      <c r="E218" s="329" t="s">
        <v>1356</v>
      </c>
      <c r="F218" s="330" t="s">
        <v>1167</v>
      </c>
      <c r="H218" s="329" t="s">
        <v>1356</v>
      </c>
      <c r="I218" s="330" t="s">
        <v>1168</v>
      </c>
    </row>
    <row r="219" spans="2:9" ht="15.75" thickBot="1" x14ac:dyDescent="0.3">
      <c r="B219" s="329" t="s">
        <v>1399</v>
      </c>
      <c r="C219" s="330" t="s">
        <v>1357</v>
      </c>
      <c r="E219" s="329" t="s">
        <v>1399</v>
      </c>
      <c r="F219" s="330" t="s">
        <v>1357</v>
      </c>
      <c r="H219" s="329" t="s">
        <v>1399</v>
      </c>
      <c r="I219" s="330" t="s">
        <v>1357</v>
      </c>
    </row>
    <row r="220" spans="2:9" ht="15.75" thickBot="1" x14ac:dyDescent="0.3">
      <c r="B220" s="329" t="s">
        <v>1359</v>
      </c>
      <c r="C220" s="330" t="s">
        <v>1432</v>
      </c>
      <c r="E220" s="329" t="s">
        <v>1359</v>
      </c>
      <c r="F220" s="330" t="s">
        <v>1432</v>
      </c>
      <c r="H220" s="329" t="s">
        <v>1359</v>
      </c>
      <c r="I220" s="330" t="s">
        <v>1432</v>
      </c>
    </row>
    <row r="221" spans="2:9" ht="15.75" thickBot="1" x14ac:dyDescent="0.3"/>
    <row r="222" spans="2:9" x14ac:dyDescent="0.25">
      <c r="B222" s="331" t="s">
        <v>1392</v>
      </c>
      <c r="E222" s="331" t="s">
        <v>1392</v>
      </c>
      <c r="H222" s="331" t="s">
        <v>1392</v>
      </c>
    </row>
    <row r="223" spans="2:9" ht="15.75" thickBot="1" x14ac:dyDescent="0.3">
      <c r="B223" s="332">
        <v>39</v>
      </c>
      <c r="E223" s="332">
        <v>72</v>
      </c>
      <c r="H223" s="332">
        <v>22</v>
      </c>
    </row>
    <row r="224" spans="2:9" x14ac:dyDescent="0.25">
      <c r="B224" s="317"/>
      <c r="E224" s="317"/>
      <c r="H224" s="317"/>
    </row>
    <row r="225" spans="2:9" x14ac:dyDescent="0.25">
      <c r="B225" s="317"/>
      <c r="E225" s="317"/>
      <c r="H225" s="317"/>
    </row>
    <row r="226" spans="2:9" ht="15.75" thickBot="1" x14ac:dyDescent="0.3">
      <c r="B226" s="316" t="s">
        <v>1476</v>
      </c>
      <c r="E226" s="316" t="s">
        <v>1475</v>
      </c>
      <c r="H226" s="316" t="s">
        <v>1474</v>
      </c>
    </row>
    <row r="227" spans="2:9" ht="15.75" thickBot="1" x14ac:dyDescent="0.3">
      <c r="B227" s="329" t="s">
        <v>1356</v>
      </c>
      <c r="C227" s="330" t="s">
        <v>1166</v>
      </c>
      <c r="E227" s="329" t="s">
        <v>1356</v>
      </c>
      <c r="F227" s="330" t="s">
        <v>1167</v>
      </c>
      <c r="H227" s="329" t="s">
        <v>1356</v>
      </c>
      <c r="I227" s="330" t="s">
        <v>1168</v>
      </c>
    </row>
    <row r="228" spans="2:9" ht="15.75" thickBot="1" x14ac:dyDescent="0.3">
      <c r="B228" s="329" t="s">
        <v>1399</v>
      </c>
      <c r="C228" s="330" t="s">
        <v>1357</v>
      </c>
      <c r="E228" s="329" t="s">
        <v>1399</v>
      </c>
      <c r="F228" s="330" t="s">
        <v>1357</v>
      </c>
      <c r="H228" s="329" t="s">
        <v>1399</v>
      </c>
      <c r="I228" s="330" t="s">
        <v>1357</v>
      </c>
    </row>
    <row r="229" spans="2:9" ht="15.75" thickBot="1" x14ac:dyDescent="0.3">
      <c r="B229" s="329" t="s">
        <v>1359</v>
      </c>
      <c r="C229" s="330" t="s">
        <v>1432</v>
      </c>
      <c r="E229" s="329" t="s">
        <v>1359</v>
      </c>
      <c r="F229" s="330" t="s">
        <v>1432</v>
      </c>
      <c r="H229" s="329" t="s">
        <v>1359</v>
      </c>
      <c r="I229" s="330" t="s">
        <v>1432</v>
      </c>
    </row>
    <row r="230" spans="2:9" ht="15.75" thickBot="1" x14ac:dyDescent="0.3"/>
    <row r="231" spans="2:9" x14ac:dyDescent="0.25">
      <c r="B231" s="331" t="s">
        <v>1393</v>
      </c>
      <c r="E231" s="331" t="s">
        <v>1393</v>
      </c>
      <c r="H231" s="331" t="s">
        <v>1393</v>
      </c>
    </row>
    <row r="232" spans="2:9" ht="15.75" thickBot="1" x14ac:dyDescent="0.3">
      <c r="B232" s="332">
        <v>39</v>
      </c>
      <c r="E232" s="332">
        <v>72</v>
      </c>
      <c r="H232" s="332">
        <v>22</v>
      </c>
    </row>
    <row r="237" spans="2:9" x14ac:dyDescent="0.25">
      <c r="B237" s="316" t="s">
        <v>1256</v>
      </c>
      <c r="E237" s="316"/>
    </row>
    <row r="238" spans="2:9" ht="15.75" thickBot="1" x14ac:dyDescent="0.3">
      <c r="B238" s="316" t="s">
        <v>1437</v>
      </c>
      <c r="E238" s="316" t="s">
        <v>1438</v>
      </c>
      <c r="H238" s="316" t="s">
        <v>1440</v>
      </c>
    </row>
    <row r="239" spans="2:9" ht="15.75" thickBot="1" x14ac:dyDescent="0.3">
      <c r="B239" s="329" t="s">
        <v>1356</v>
      </c>
      <c r="C239" s="330" t="s">
        <v>1166</v>
      </c>
      <c r="E239" s="329" t="s">
        <v>1356</v>
      </c>
      <c r="F239" s="330" t="s">
        <v>1167</v>
      </c>
      <c r="H239" s="329" t="s">
        <v>1356</v>
      </c>
      <c r="I239" s="330" t="s">
        <v>1168</v>
      </c>
    </row>
    <row r="240" spans="2:9" ht="15.75" thickBot="1" x14ac:dyDescent="0.3">
      <c r="B240" s="329" t="s">
        <v>1399</v>
      </c>
      <c r="C240" s="330" t="s">
        <v>1357</v>
      </c>
      <c r="E240" s="329" t="s">
        <v>1399</v>
      </c>
      <c r="F240" s="330" t="s">
        <v>1357</v>
      </c>
      <c r="H240" s="329" t="s">
        <v>1399</v>
      </c>
      <c r="I240" s="330" t="s">
        <v>1357</v>
      </c>
    </row>
    <row r="241" spans="2:9" ht="15.75" thickBot="1" x14ac:dyDescent="0.3">
      <c r="B241" s="329" t="s">
        <v>1359</v>
      </c>
      <c r="C241" s="330" t="s">
        <v>1360</v>
      </c>
      <c r="E241" s="329" t="s">
        <v>1359</v>
      </c>
      <c r="F241" s="330" t="s">
        <v>1360</v>
      </c>
      <c r="H241" s="329" t="s">
        <v>1359</v>
      </c>
      <c r="I241" s="330" t="s">
        <v>1360</v>
      </c>
    </row>
    <row r="242" spans="2:9" ht="15.75" thickBot="1" x14ac:dyDescent="0.3"/>
    <row r="243" spans="2:9" x14ac:dyDescent="0.25">
      <c r="B243" s="331" t="s">
        <v>1392</v>
      </c>
      <c r="E243" s="331" t="s">
        <v>1392</v>
      </c>
      <c r="H243" s="331" t="s">
        <v>1392</v>
      </c>
    </row>
    <row r="244" spans="2:9" ht="15.75" thickBot="1" x14ac:dyDescent="0.3">
      <c r="B244" s="332">
        <v>237</v>
      </c>
      <c r="E244" s="332">
        <v>711</v>
      </c>
      <c r="H244" s="332">
        <v>197</v>
      </c>
    </row>
    <row r="247" spans="2:9" ht="15.75" thickBot="1" x14ac:dyDescent="0.3">
      <c r="B247" s="316" t="s">
        <v>1444</v>
      </c>
      <c r="E247" s="316" t="s">
        <v>1446</v>
      </c>
      <c r="H247" s="316" t="s">
        <v>1448</v>
      </c>
    </row>
    <row r="248" spans="2:9" ht="15.75" thickBot="1" x14ac:dyDescent="0.3">
      <c r="B248" s="329" t="s">
        <v>1356</v>
      </c>
      <c r="C248" s="330" t="s">
        <v>1166</v>
      </c>
      <c r="E248" s="329" t="s">
        <v>1356</v>
      </c>
      <c r="F248" s="330" t="s">
        <v>1167</v>
      </c>
      <c r="H248" s="329" t="s">
        <v>1356</v>
      </c>
      <c r="I248" s="330" t="s">
        <v>1168</v>
      </c>
    </row>
    <row r="249" spans="2:9" ht="15.75" thickBot="1" x14ac:dyDescent="0.3">
      <c r="B249" s="329" t="s">
        <v>1399</v>
      </c>
      <c r="C249" s="330" t="s">
        <v>1357</v>
      </c>
      <c r="E249" s="329" t="s">
        <v>1399</v>
      </c>
      <c r="F249" s="330" t="s">
        <v>1357</v>
      </c>
      <c r="H249" s="329" t="s">
        <v>1399</v>
      </c>
      <c r="I249" s="330" t="s">
        <v>1357</v>
      </c>
    </row>
    <row r="250" spans="2:9" ht="15.75" thickBot="1" x14ac:dyDescent="0.3">
      <c r="B250" s="329" t="s">
        <v>1359</v>
      </c>
      <c r="C250" s="330" t="s">
        <v>1360</v>
      </c>
      <c r="E250" s="329" t="s">
        <v>1359</v>
      </c>
      <c r="F250" s="330" t="s">
        <v>1360</v>
      </c>
      <c r="H250" s="329" t="s">
        <v>1359</v>
      </c>
      <c r="I250" s="330" t="s">
        <v>1360</v>
      </c>
    </row>
    <row r="251" spans="2:9" ht="15.75" thickBot="1" x14ac:dyDescent="0.3"/>
    <row r="252" spans="2:9" x14ac:dyDescent="0.25">
      <c r="B252" s="331" t="s">
        <v>1392</v>
      </c>
      <c r="E252" s="331" t="s">
        <v>1392</v>
      </c>
      <c r="H252" s="331" t="s">
        <v>1392</v>
      </c>
    </row>
    <row r="253" spans="2:9" ht="15.75" thickBot="1" x14ac:dyDescent="0.3">
      <c r="B253" s="332">
        <v>145</v>
      </c>
      <c r="E253" s="332">
        <v>248</v>
      </c>
      <c r="H253" s="332">
        <v>156</v>
      </c>
    </row>
    <row r="258" spans="2:11" x14ac:dyDescent="0.25">
      <c r="B258" s="316" t="s">
        <v>1270</v>
      </c>
      <c r="E258" s="316"/>
    </row>
    <row r="259" spans="2:11" x14ac:dyDescent="0.25">
      <c r="B259" s="316" t="s">
        <v>1437</v>
      </c>
      <c r="E259" s="316"/>
      <c r="H259" s="316"/>
    </row>
    <row r="261" spans="2:11" ht="15.75" thickBot="1" x14ac:dyDescent="0.3"/>
    <row r="262" spans="2:11" ht="15.75" thickBot="1" x14ac:dyDescent="0.3">
      <c r="B262" s="329" t="s">
        <v>1356</v>
      </c>
      <c r="C262" s="330" t="s">
        <v>1166</v>
      </c>
    </row>
    <row r="263" spans="2:11" ht="15.75" thickBot="1" x14ac:dyDescent="0.3"/>
    <row r="264" spans="2:11" x14ac:dyDescent="0.25">
      <c r="B264" s="339" t="s">
        <v>1169</v>
      </c>
      <c r="C264" s="340" t="s">
        <v>1491</v>
      </c>
      <c r="D264" s="340" t="s">
        <v>1492</v>
      </c>
      <c r="E264" s="340" t="s">
        <v>1493</v>
      </c>
      <c r="F264" s="340" t="s">
        <v>1494</v>
      </c>
      <c r="G264" s="340" t="s">
        <v>1495</v>
      </c>
      <c r="H264" s="340" t="s">
        <v>1496</v>
      </c>
      <c r="I264" s="340" t="s">
        <v>1497</v>
      </c>
      <c r="J264" s="334" t="s">
        <v>1498</v>
      </c>
    </row>
    <row r="265" spans="2:11" x14ac:dyDescent="0.25">
      <c r="B265" s="335" t="s">
        <v>1366</v>
      </c>
      <c r="C265" s="317">
        <v>4</v>
      </c>
      <c r="D265" s="317">
        <v>47</v>
      </c>
      <c r="E265" s="317">
        <v>32</v>
      </c>
      <c r="F265" s="317">
        <v>4</v>
      </c>
      <c r="G265" s="317">
        <v>0</v>
      </c>
      <c r="H265" s="317">
        <v>1</v>
      </c>
      <c r="I265" s="317">
        <v>0</v>
      </c>
      <c r="J265" s="336">
        <v>0</v>
      </c>
      <c r="K265" s="298">
        <f t="shared" ref="K265:K266" si="0">SUM(C265:J265)</f>
        <v>88</v>
      </c>
    </row>
    <row r="266" spans="2:11" x14ac:dyDescent="0.25">
      <c r="B266" s="335" t="s">
        <v>1374</v>
      </c>
      <c r="C266" s="317">
        <v>2</v>
      </c>
      <c r="D266" s="317">
        <v>97</v>
      </c>
      <c r="E266" s="317">
        <v>122</v>
      </c>
      <c r="F266" s="317">
        <v>29</v>
      </c>
      <c r="G266" s="317">
        <v>43</v>
      </c>
      <c r="H266" s="317">
        <v>0</v>
      </c>
      <c r="I266" s="317">
        <v>1</v>
      </c>
      <c r="J266" s="336">
        <v>0</v>
      </c>
      <c r="K266" s="298">
        <f t="shared" si="0"/>
        <v>294</v>
      </c>
    </row>
    <row r="267" spans="2:11" ht="15.75" thickBot="1" x14ac:dyDescent="0.3">
      <c r="B267" s="337" t="s">
        <v>1170</v>
      </c>
      <c r="C267" s="344">
        <v>6</v>
      </c>
      <c r="D267" s="344">
        <v>144</v>
      </c>
      <c r="E267" s="344">
        <v>154</v>
      </c>
      <c r="F267" s="344">
        <v>33</v>
      </c>
      <c r="G267" s="344">
        <v>43</v>
      </c>
      <c r="H267" s="344">
        <v>1</v>
      </c>
      <c r="I267" s="344">
        <v>1</v>
      </c>
      <c r="J267" s="338">
        <v>0</v>
      </c>
      <c r="K267" s="298">
        <f>SUM(C267:J267)</f>
        <v>382</v>
      </c>
    </row>
    <row r="273" spans="2:10" x14ac:dyDescent="0.25">
      <c r="B273" s="316" t="s">
        <v>1437</v>
      </c>
    </row>
    <row r="275" spans="2:10" ht="15.75" thickBot="1" x14ac:dyDescent="0.3">
      <c r="B275" s="316" t="s">
        <v>1289</v>
      </c>
      <c r="F275" s="316" t="s">
        <v>1289</v>
      </c>
      <c r="I275" s="316" t="s">
        <v>1289</v>
      </c>
    </row>
    <row r="276" spans="2:10" ht="15.75" thickBot="1" x14ac:dyDescent="0.3">
      <c r="B276" s="329" t="s">
        <v>1356</v>
      </c>
      <c r="C276" s="330" t="s">
        <v>1166</v>
      </c>
      <c r="F276" s="316"/>
      <c r="I276" s="316"/>
    </row>
    <row r="277" spans="2:10" ht="15.75" thickBot="1" x14ac:dyDescent="0.3">
      <c r="F277" s="329" t="s">
        <v>1356</v>
      </c>
      <c r="G277" s="330" t="s">
        <v>1166</v>
      </c>
      <c r="I277" s="329" t="s">
        <v>1356</v>
      </c>
      <c r="J277" s="330" t="s">
        <v>1166</v>
      </c>
    </row>
    <row r="278" spans="2:10" ht="15.75" thickBot="1" x14ac:dyDescent="0.3">
      <c r="B278" s="339" t="s">
        <v>1169</v>
      </c>
      <c r="C278" s="334" t="s">
        <v>1392</v>
      </c>
    </row>
    <row r="279" spans="2:10" x14ac:dyDescent="0.25">
      <c r="B279" s="335" t="s">
        <v>4</v>
      </c>
      <c r="C279" s="336">
        <v>217</v>
      </c>
      <c r="F279" s="331" t="s">
        <v>1392</v>
      </c>
      <c r="I279" s="339" t="s">
        <v>1169</v>
      </c>
      <c r="J279" s="334" t="s">
        <v>1392</v>
      </c>
    </row>
    <row r="280" spans="2:10" ht="15.75" thickBot="1" x14ac:dyDescent="0.3">
      <c r="B280" s="335" t="s">
        <v>1374</v>
      </c>
      <c r="C280" s="336">
        <v>165</v>
      </c>
      <c r="F280" s="332">
        <v>382</v>
      </c>
      <c r="I280" s="335" t="s">
        <v>1379</v>
      </c>
      <c r="J280" s="336">
        <v>1</v>
      </c>
    </row>
    <row r="281" spans="2:10" ht="15.75" thickBot="1" x14ac:dyDescent="0.3">
      <c r="B281" s="337" t="s">
        <v>1170</v>
      </c>
      <c r="C281" s="338">
        <v>382</v>
      </c>
      <c r="I281" s="335" t="s">
        <v>1311</v>
      </c>
      <c r="J281" s="336">
        <v>7</v>
      </c>
    </row>
    <row r="282" spans="2:10" x14ac:dyDescent="0.25">
      <c r="I282" s="335" t="s">
        <v>1380</v>
      </c>
      <c r="J282" s="336">
        <v>8</v>
      </c>
    </row>
    <row r="283" spans="2:10" x14ac:dyDescent="0.25">
      <c r="I283" s="335" t="s">
        <v>1381</v>
      </c>
      <c r="J283" s="336">
        <v>2</v>
      </c>
    </row>
    <row r="284" spans="2:10" x14ac:dyDescent="0.25">
      <c r="I284" s="335" t="s">
        <v>1515</v>
      </c>
      <c r="J284" s="336">
        <v>8</v>
      </c>
    </row>
    <row r="285" spans="2:10" x14ac:dyDescent="0.25">
      <c r="I285" s="335" t="s">
        <v>1385</v>
      </c>
      <c r="J285" s="336">
        <v>14</v>
      </c>
    </row>
    <row r="286" spans="2:10" x14ac:dyDescent="0.25">
      <c r="B286" s="316" t="s">
        <v>1287</v>
      </c>
      <c r="F286" s="316" t="s">
        <v>1289</v>
      </c>
      <c r="I286" s="335" t="s">
        <v>1510</v>
      </c>
      <c r="J286" s="336">
        <v>1</v>
      </c>
    </row>
    <row r="287" spans="2:10" ht="15.75" thickBot="1" x14ac:dyDescent="0.3">
      <c r="B287" s="316"/>
      <c r="F287" s="316"/>
      <c r="I287" s="335" t="s">
        <v>1386</v>
      </c>
      <c r="J287" s="336">
        <v>8</v>
      </c>
    </row>
    <row r="288" spans="2:10" ht="15.75" thickBot="1" x14ac:dyDescent="0.3">
      <c r="B288" s="329" t="s">
        <v>1356</v>
      </c>
      <c r="C288" s="330" t="s">
        <v>1166</v>
      </c>
      <c r="F288" s="329" t="s">
        <v>1356</v>
      </c>
      <c r="G288" s="330" t="s">
        <v>1166</v>
      </c>
      <c r="I288" s="335" t="s">
        <v>1388</v>
      </c>
      <c r="J288" s="336">
        <v>8</v>
      </c>
    </row>
    <row r="289" spans="2:10" ht="15.75" thickBot="1" x14ac:dyDescent="0.3">
      <c r="I289" s="335" t="s">
        <v>1511</v>
      </c>
      <c r="J289" s="336">
        <v>1</v>
      </c>
    </row>
    <row r="290" spans="2:10" ht="15.75" thickBot="1" x14ac:dyDescent="0.3">
      <c r="B290" s="339" t="s">
        <v>1169</v>
      </c>
      <c r="C290" s="334" t="s">
        <v>1392</v>
      </c>
      <c r="F290" s="339" t="s">
        <v>1169</v>
      </c>
      <c r="G290" s="334" t="s">
        <v>1392</v>
      </c>
      <c r="I290" s="337" t="s">
        <v>1170</v>
      </c>
      <c r="J290" s="338">
        <v>58</v>
      </c>
    </row>
    <row r="291" spans="2:10" x14ac:dyDescent="0.25">
      <c r="B291" s="335" t="s">
        <v>1293</v>
      </c>
      <c r="C291" s="336">
        <v>6</v>
      </c>
      <c r="F291" s="335" t="s">
        <v>1295</v>
      </c>
      <c r="G291" s="336">
        <v>12</v>
      </c>
    </row>
    <row r="292" spans="2:10" x14ac:dyDescent="0.25">
      <c r="B292" s="335" t="s">
        <v>1294</v>
      </c>
      <c r="C292" s="336">
        <v>7</v>
      </c>
      <c r="F292" s="335" t="s">
        <v>1374</v>
      </c>
      <c r="G292" s="336">
        <v>370</v>
      </c>
    </row>
    <row r="293" spans="2:10" ht="15.75" thickBot="1" x14ac:dyDescent="0.3">
      <c r="B293" s="335" t="s">
        <v>1296</v>
      </c>
      <c r="C293" s="336">
        <v>3</v>
      </c>
      <c r="F293" s="337" t="s">
        <v>1170</v>
      </c>
      <c r="G293" s="338">
        <v>382</v>
      </c>
    </row>
    <row r="294" spans="2:10" x14ac:dyDescent="0.25">
      <c r="B294" s="335" t="s">
        <v>1298</v>
      </c>
      <c r="C294" s="336">
        <v>44</v>
      </c>
    </row>
    <row r="295" spans="2:10" x14ac:dyDescent="0.25">
      <c r="B295" s="335" t="s">
        <v>1299</v>
      </c>
      <c r="C295" s="336">
        <v>5</v>
      </c>
    </row>
    <row r="296" spans="2:10" x14ac:dyDescent="0.25">
      <c r="B296" s="335" t="s">
        <v>1374</v>
      </c>
      <c r="C296" s="336">
        <v>317</v>
      </c>
    </row>
    <row r="297" spans="2:10" ht="15.75" thickBot="1" x14ac:dyDescent="0.3">
      <c r="B297" s="337" t="s">
        <v>1170</v>
      </c>
      <c r="C297" s="338">
        <v>382</v>
      </c>
    </row>
    <row r="302" spans="2:10" x14ac:dyDescent="0.25">
      <c r="B302" s="316" t="s">
        <v>1304</v>
      </c>
      <c r="E302" s="316" t="s">
        <v>1304</v>
      </c>
      <c r="H302" s="316" t="s">
        <v>1304</v>
      </c>
    </row>
    <row r="303" spans="2:10" ht="15.75" thickBot="1" x14ac:dyDescent="0.3">
      <c r="B303" s="316"/>
      <c r="E303" s="316"/>
      <c r="H303" s="316"/>
    </row>
    <row r="304" spans="2:10" ht="15.75" thickBot="1" x14ac:dyDescent="0.3">
      <c r="B304" s="329" t="s">
        <v>1356</v>
      </c>
      <c r="C304" s="330" t="s">
        <v>1168</v>
      </c>
      <c r="E304" s="329" t="s">
        <v>1356</v>
      </c>
      <c r="F304" s="330" t="s">
        <v>1167</v>
      </c>
      <c r="H304" s="329" t="s">
        <v>1356</v>
      </c>
      <c r="I304" s="330" t="s">
        <v>1166</v>
      </c>
    </row>
    <row r="305" spans="2:9" ht="15.75" thickBot="1" x14ac:dyDescent="0.3"/>
    <row r="306" spans="2:9" x14ac:dyDescent="0.25">
      <c r="B306" s="339" t="s">
        <v>1169</v>
      </c>
      <c r="C306" s="334" t="s">
        <v>1392</v>
      </c>
      <c r="E306" s="339" t="s">
        <v>1169</v>
      </c>
      <c r="F306" s="334" t="s">
        <v>1392</v>
      </c>
      <c r="H306" s="339" t="s">
        <v>1169</v>
      </c>
      <c r="I306" s="334" t="s">
        <v>1392</v>
      </c>
    </row>
    <row r="307" spans="2:9" x14ac:dyDescent="0.25">
      <c r="B307" s="335" t="s">
        <v>1306</v>
      </c>
      <c r="C307" s="336">
        <v>10</v>
      </c>
      <c r="E307" s="335" t="s">
        <v>1306</v>
      </c>
      <c r="F307" s="336">
        <v>7</v>
      </c>
      <c r="H307" s="335" t="s">
        <v>1306</v>
      </c>
      <c r="I307" s="336">
        <v>-3</v>
      </c>
    </row>
    <row r="308" spans="2:9" x14ac:dyDescent="0.25">
      <c r="B308" s="335" t="s">
        <v>1293</v>
      </c>
      <c r="C308" s="336">
        <v>19</v>
      </c>
      <c r="E308" s="335" t="s">
        <v>1293</v>
      </c>
      <c r="F308" s="336">
        <v>16</v>
      </c>
      <c r="H308" s="335" t="s">
        <v>1293</v>
      </c>
      <c r="I308" s="336">
        <v>7</v>
      </c>
    </row>
    <row r="309" spans="2:9" x14ac:dyDescent="0.25">
      <c r="B309" s="335" t="s">
        <v>1349</v>
      </c>
      <c r="C309" s="336">
        <v>38</v>
      </c>
      <c r="E309" s="335" t="s">
        <v>1349</v>
      </c>
      <c r="F309" s="336">
        <v>38</v>
      </c>
      <c r="H309" s="335" t="s">
        <v>1349</v>
      </c>
      <c r="I309" s="336">
        <v>24</v>
      </c>
    </row>
    <row r="310" spans="2:9" x14ac:dyDescent="0.25">
      <c r="B310" s="335" t="s">
        <v>1508</v>
      </c>
      <c r="C310" s="336">
        <v>32</v>
      </c>
      <c r="E310" s="335" t="s">
        <v>1508</v>
      </c>
      <c r="F310" s="336">
        <v>118</v>
      </c>
      <c r="H310" s="335" t="s">
        <v>1508</v>
      </c>
      <c r="I310" s="336">
        <v>21</v>
      </c>
    </row>
    <row r="311" spans="2:9" x14ac:dyDescent="0.25">
      <c r="B311" s="335" t="s">
        <v>1310</v>
      </c>
      <c r="C311" s="336">
        <v>33</v>
      </c>
      <c r="E311" s="335" t="s">
        <v>1310</v>
      </c>
      <c r="F311" s="336">
        <v>15</v>
      </c>
      <c r="H311" s="335" t="s">
        <v>1310</v>
      </c>
      <c r="I311" s="336">
        <v>18</v>
      </c>
    </row>
    <row r="312" spans="2:9" x14ac:dyDescent="0.25">
      <c r="B312" s="335" t="s">
        <v>1309</v>
      </c>
      <c r="C312" s="336">
        <v>0</v>
      </c>
      <c r="E312" s="335" t="s">
        <v>1309</v>
      </c>
      <c r="F312" s="336">
        <v>2</v>
      </c>
      <c r="H312" s="335" t="s">
        <v>1309</v>
      </c>
      <c r="I312" s="336">
        <v>0</v>
      </c>
    </row>
    <row r="313" spans="2:9" x14ac:dyDescent="0.25">
      <c r="B313" s="335" t="s">
        <v>1311</v>
      </c>
      <c r="C313" s="336">
        <v>29</v>
      </c>
      <c r="E313" s="335" t="s">
        <v>1311</v>
      </c>
      <c r="F313" s="336">
        <v>30</v>
      </c>
      <c r="H313" s="335" t="s">
        <v>1311</v>
      </c>
      <c r="I313" s="336">
        <v>7</v>
      </c>
    </row>
    <row r="314" spans="2:9" x14ac:dyDescent="0.25">
      <c r="B314" s="335" t="s">
        <v>1312</v>
      </c>
      <c r="C314" s="336">
        <v>2</v>
      </c>
      <c r="E314" s="335" t="s">
        <v>1312</v>
      </c>
      <c r="F314" s="336">
        <v>6</v>
      </c>
      <c r="H314" s="335" t="s">
        <v>1312</v>
      </c>
      <c r="I314" s="336">
        <v>25</v>
      </c>
    </row>
    <row r="315" spans="2:9" x14ac:dyDescent="0.25">
      <c r="B315" s="335" t="s">
        <v>1313</v>
      </c>
      <c r="C315" s="336">
        <v>41</v>
      </c>
      <c r="E315" s="335" t="s">
        <v>1313</v>
      </c>
      <c r="F315" s="336">
        <v>41</v>
      </c>
      <c r="H315" s="335" t="s">
        <v>1313</v>
      </c>
      <c r="I315" s="336">
        <v>134</v>
      </c>
    </row>
    <row r="316" spans="2:9" x14ac:dyDescent="0.25">
      <c r="B316" s="335" t="s">
        <v>1351</v>
      </c>
      <c r="C316" s="336">
        <v>11</v>
      </c>
      <c r="E316" s="335" t="s">
        <v>1351</v>
      </c>
      <c r="F316" s="336">
        <v>22</v>
      </c>
      <c r="H316" s="335" t="s">
        <v>1351</v>
      </c>
      <c r="I316" s="336">
        <v>3</v>
      </c>
    </row>
    <row r="317" spans="2:9" x14ac:dyDescent="0.25">
      <c r="B317" s="335" t="s">
        <v>1315</v>
      </c>
      <c r="C317" s="336">
        <v>31</v>
      </c>
      <c r="E317" s="335" t="s">
        <v>1315</v>
      </c>
      <c r="F317" s="336">
        <v>0</v>
      </c>
      <c r="H317" s="335" t="s">
        <v>1315</v>
      </c>
      <c r="I317" s="336">
        <v>46</v>
      </c>
    </row>
    <row r="318" spans="2:9" x14ac:dyDescent="0.25">
      <c r="B318" s="335" t="s">
        <v>1316</v>
      </c>
      <c r="C318" s="336">
        <v>8</v>
      </c>
      <c r="E318" s="335" t="s">
        <v>1316</v>
      </c>
      <c r="F318" s="336">
        <v>20</v>
      </c>
      <c r="H318" s="335" t="s">
        <v>1316</v>
      </c>
      <c r="I318" s="336">
        <v>7</v>
      </c>
    </row>
    <row r="319" spans="2:9" x14ac:dyDescent="0.25">
      <c r="B319" s="335" t="s">
        <v>1317</v>
      </c>
      <c r="C319" s="336">
        <v>23</v>
      </c>
      <c r="E319" s="335" t="s">
        <v>1317</v>
      </c>
      <c r="F319" s="336">
        <v>20</v>
      </c>
      <c r="H319" s="335" t="s">
        <v>1317</v>
      </c>
      <c r="I319" s="336">
        <v>21</v>
      </c>
    </row>
    <row r="320" spans="2:9" x14ac:dyDescent="0.25">
      <c r="B320" s="335" t="s">
        <v>1509</v>
      </c>
      <c r="C320" s="336">
        <v>3</v>
      </c>
      <c r="E320" s="335" t="s">
        <v>1509</v>
      </c>
      <c r="F320" s="336">
        <v>306</v>
      </c>
      <c r="H320" s="335" t="s">
        <v>1509</v>
      </c>
      <c r="I320" s="336">
        <v>44</v>
      </c>
    </row>
    <row r="321" spans="2:9" x14ac:dyDescent="0.25">
      <c r="B321" s="335" t="s">
        <v>1296</v>
      </c>
      <c r="C321" s="336">
        <v>40</v>
      </c>
      <c r="E321" s="335" t="s">
        <v>1296</v>
      </c>
      <c r="F321" s="336">
        <v>248</v>
      </c>
      <c r="H321" s="335" t="s">
        <v>1296</v>
      </c>
      <c r="I321" s="336">
        <v>8</v>
      </c>
    </row>
    <row r="322" spans="2:9" x14ac:dyDescent="0.25">
      <c r="B322" s="335" t="s">
        <v>1319</v>
      </c>
      <c r="C322" s="336">
        <v>19</v>
      </c>
      <c r="E322" s="335" t="s">
        <v>1319</v>
      </c>
      <c r="F322" s="336">
        <v>53</v>
      </c>
      <c r="H322" s="335" t="s">
        <v>1319</v>
      </c>
      <c r="I322" s="336">
        <v>7</v>
      </c>
    </row>
    <row r="323" spans="2:9" x14ac:dyDescent="0.25">
      <c r="B323" s="335" t="s">
        <v>1320</v>
      </c>
      <c r="C323" s="336">
        <v>4</v>
      </c>
      <c r="E323" s="335" t="s">
        <v>1320</v>
      </c>
      <c r="F323" s="336">
        <v>11</v>
      </c>
      <c r="H323" s="335" t="s">
        <v>1320</v>
      </c>
      <c r="I323" s="336">
        <v>3</v>
      </c>
    </row>
    <row r="324" spans="2:9" x14ac:dyDescent="0.25">
      <c r="B324" s="335" t="s">
        <v>1299</v>
      </c>
      <c r="C324" s="336">
        <v>10</v>
      </c>
      <c r="E324" s="335" t="s">
        <v>1299</v>
      </c>
      <c r="F324" s="336">
        <v>6</v>
      </c>
      <c r="H324" s="335" t="s">
        <v>1299</v>
      </c>
      <c r="I324" s="336">
        <v>10</v>
      </c>
    </row>
    <row r="325" spans="2:9" ht="15.75" thickBot="1" x14ac:dyDescent="0.3">
      <c r="B325" s="337" t="s">
        <v>1170</v>
      </c>
      <c r="C325" s="338">
        <v>353</v>
      </c>
      <c r="E325" s="337" t="s">
        <v>1170</v>
      </c>
      <c r="F325" s="338">
        <v>959</v>
      </c>
      <c r="H325" s="337" t="s">
        <v>1170</v>
      </c>
      <c r="I325" s="338">
        <v>382</v>
      </c>
    </row>
    <row r="329" spans="2:9" x14ac:dyDescent="0.25">
      <c r="B329" s="316" t="s">
        <v>1304</v>
      </c>
    </row>
    <row r="330" spans="2:9" ht="15.75" thickBot="1" x14ac:dyDescent="0.3">
      <c r="B330" s="316"/>
    </row>
    <row r="331" spans="2:9" ht="15.75" thickBot="1" x14ac:dyDescent="0.3">
      <c r="B331" s="329" t="s">
        <v>1356</v>
      </c>
      <c r="C331" s="330" t="s">
        <v>1166</v>
      </c>
    </row>
    <row r="332" spans="2:9" ht="15.75" thickBot="1" x14ac:dyDescent="0.3"/>
    <row r="333" spans="2:9" s="315" customFormat="1" ht="52.5" customHeight="1" x14ac:dyDescent="0.25">
      <c r="B333" s="333" t="s">
        <v>1169</v>
      </c>
      <c r="C333" s="348" t="s">
        <v>1393</v>
      </c>
      <c r="D333" s="348" t="s">
        <v>1516</v>
      </c>
      <c r="E333" s="349" t="s">
        <v>1392</v>
      </c>
    </row>
    <row r="334" spans="2:9" x14ac:dyDescent="0.25">
      <c r="B334" s="335" t="s">
        <v>1306</v>
      </c>
      <c r="C334" s="317">
        <v>10</v>
      </c>
      <c r="D334" s="317">
        <v>13</v>
      </c>
      <c r="E334" s="336">
        <v>-3</v>
      </c>
    </row>
    <row r="335" spans="2:9" x14ac:dyDescent="0.25">
      <c r="B335" s="335" t="s">
        <v>1293</v>
      </c>
      <c r="C335" s="317">
        <v>9</v>
      </c>
      <c r="D335" s="317">
        <v>2</v>
      </c>
      <c r="E335" s="336">
        <v>7</v>
      </c>
    </row>
    <row r="336" spans="2:9" x14ac:dyDescent="0.25">
      <c r="B336" s="335" t="s">
        <v>1349</v>
      </c>
      <c r="C336" s="317">
        <v>29</v>
      </c>
      <c r="D336" s="317">
        <v>5</v>
      </c>
      <c r="E336" s="336">
        <v>24</v>
      </c>
    </row>
    <row r="337" spans="2:5" x14ac:dyDescent="0.25">
      <c r="B337" s="335" t="s">
        <v>1508</v>
      </c>
      <c r="C337" s="317">
        <v>30</v>
      </c>
      <c r="D337" s="317">
        <v>9</v>
      </c>
      <c r="E337" s="336">
        <v>21</v>
      </c>
    </row>
    <row r="338" spans="2:5" x14ac:dyDescent="0.25">
      <c r="B338" s="335" t="s">
        <v>1310</v>
      </c>
      <c r="C338" s="317">
        <v>19</v>
      </c>
      <c r="D338" s="317">
        <v>1</v>
      </c>
      <c r="E338" s="336">
        <v>18</v>
      </c>
    </row>
    <row r="339" spans="2:5" x14ac:dyDescent="0.25">
      <c r="B339" s="335" t="s">
        <v>1309</v>
      </c>
      <c r="C339" s="317">
        <v>1</v>
      </c>
      <c r="D339" s="317">
        <v>1</v>
      </c>
      <c r="E339" s="336">
        <v>0</v>
      </c>
    </row>
    <row r="340" spans="2:5" x14ac:dyDescent="0.25">
      <c r="B340" s="335" t="s">
        <v>1311</v>
      </c>
      <c r="C340" s="317">
        <v>8</v>
      </c>
      <c r="D340" s="317">
        <v>1</v>
      </c>
      <c r="E340" s="336">
        <v>7</v>
      </c>
    </row>
    <row r="341" spans="2:5" x14ac:dyDescent="0.25">
      <c r="B341" s="335" t="s">
        <v>1312</v>
      </c>
      <c r="C341" s="317">
        <v>26</v>
      </c>
      <c r="D341" s="317">
        <v>1</v>
      </c>
      <c r="E341" s="336">
        <v>25</v>
      </c>
    </row>
    <row r="342" spans="2:5" x14ac:dyDescent="0.25">
      <c r="B342" s="335" t="s">
        <v>1313</v>
      </c>
      <c r="C342" s="317">
        <v>136</v>
      </c>
      <c r="D342" s="317">
        <v>2</v>
      </c>
      <c r="E342" s="336">
        <v>134</v>
      </c>
    </row>
    <row r="343" spans="2:5" x14ac:dyDescent="0.25">
      <c r="B343" s="335" t="s">
        <v>1351</v>
      </c>
      <c r="C343" s="317">
        <v>3</v>
      </c>
      <c r="D343" s="317">
        <v>0</v>
      </c>
      <c r="E343" s="336">
        <v>3</v>
      </c>
    </row>
    <row r="344" spans="2:5" x14ac:dyDescent="0.25">
      <c r="B344" s="335" t="s">
        <v>1315</v>
      </c>
      <c r="C344" s="317">
        <v>50</v>
      </c>
      <c r="D344" s="317">
        <v>4</v>
      </c>
      <c r="E344" s="336">
        <v>46</v>
      </c>
    </row>
    <row r="345" spans="2:5" x14ac:dyDescent="0.25">
      <c r="B345" s="335" t="s">
        <v>1316</v>
      </c>
      <c r="C345" s="317">
        <v>15</v>
      </c>
      <c r="D345" s="317">
        <v>8</v>
      </c>
      <c r="E345" s="336">
        <v>7</v>
      </c>
    </row>
    <row r="346" spans="2:5" x14ac:dyDescent="0.25">
      <c r="B346" s="335" t="s">
        <v>1317</v>
      </c>
      <c r="C346" s="317">
        <v>22</v>
      </c>
      <c r="D346" s="317">
        <v>1</v>
      </c>
      <c r="E346" s="336">
        <v>21</v>
      </c>
    </row>
    <row r="347" spans="2:5" x14ac:dyDescent="0.25">
      <c r="B347" s="335" t="s">
        <v>1509</v>
      </c>
      <c r="C347" s="317">
        <v>44</v>
      </c>
      <c r="D347" s="317">
        <v>0</v>
      </c>
      <c r="E347" s="336">
        <v>44</v>
      </c>
    </row>
    <row r="348" spans="2:5" x14ac:dyDescent="0.25">
      <c r="B348" s="335" t="s">
        <v>1296</v>
      </c>
      <c r="C348" s="317">
        <v>12</v>
      </c>
      <c r="D348" s="317">
        <v>4</v>
      </c>
      <c r="E348" s="336">
        <v>8</v>
      </c>
    </row>
    <row r="349" spans="2:5" x14ac:dyDescent="0.25">
      <c r="B349" s="335" t="s">
        <v>1319</v>
      </c>
      <c r="C349" s="317">
        <v>23</v>
      </c>
      <c r="D349" s="317">
        <v>16</v>
      </c>
      <c r="E349" s="336">
        <v>7</v>
      </c>
    </row>
    <row r="350" spans="2:5" x14ac:dyDescent="0.25">
      <c r="B350" s="335" t="s">
        <v>1320</v>
      </c>
      <c r="C350" s="317">
        <v>5</v>
      </c>
      <c r="D350" s="317">
        <v>2</v>
      </c>
      <c r="E350" s="336">
        <v>3</v>
      </c>
    </row>
    <row r="351" spans="2:5" x14ac:dyDescent="0.25">
      <c r="B351" s="335" t="s">
        <v>1299</v>
      </c>
      <c r="C351" s="317">
        <v>13</v>
      </c>
      <c r="D351" s="317">
        <v>3</v>
      </c>
      <c r="E351" s="336">
        <v>10</v>
      </c>
    </row>
    <row r="352" spans="2:5" ht="15.75" thickBot="1" x14ac:dyDescent="0.3">
      <c r="B352" s="337" t="s">
        <v>1170</v>
      </c>
      <c r="C352" s="344">
        <v>455</v>
      </c>
      <c r="D352" s="344">
        <v>73</v>
      </c>
      <c r="E352" s="338">
        <v>382</v>
      </c>
    </row>
    <row r="358" spans="2:10" x14ac:dyDescent="0.25">
      <c r="B358" s="316" t="s">
        <v>1501</v>
      </c>
    </row>
    <row r="359" spans="2:10" x14ac:dyDescent="0.25">
      <c r="B359" s="316" t="s">
        <v>1437</v>
      </c>
    </row>
    <row r="360" spans="2:10" ht="15.75" thickBot="1" x14ac:dyDescent="0.3"/>
    <row r="361" spans="2:10" ht="15.75" thickBot="1" x14ac:dyDescent="0.3">
      <c r="B361" s="329" t="s">
        <v>1356</v>
      </c>
      <c r="C361" s="330" t="s">
        <v>1166</v>
      </c>
    </row>
    <row r="362" spans="2:10" ht="15.75" thickBot="1" x14ac:dyDescent="0.3">
      <c r="B362" s="329" t="s">
        <v>1399</v>
      </c>
      <c r="C362" s="330" t="s">
        <v>1357</v>
      </c>
    </row>
    <row r="363" spans="2:10" ht="15.75" thickBot="1" x14ac:dyDescent="0.3"/>
    <row r="364" spans="2:10" x14ac:dyDescent="0.25">
      <c r="B364" s="339" t="s">
        <v>1169</v>
      </c>
      <c r="C364" s="340" t="s">
        <v>1491</v>
      </c>
      <c r="D364" s="340" t="s">
        <v>1492</v>
      </c>
      <c r="E364" s="340" t="s">
        <v>1493</v>
      </c>
      <c r="F364" s="340" t="s">
        <v>1494</v>
      </c>
      <c r="G364" s="340" t="s">
        <v>1495</v>
      </c>
      <c r="H364" s="340" t="s">
        <v>1496</v>
      </c>
      <c r="I364" s="340" t="s">
        <v>1497</v>
      </c>
      <c r="J364" s="334" t="s">
        <v>1498</v>
      </c>
    </row>
    <row r="365" spans="2:10" x14ac:dyDescent="0.25">
      <c r="B365" s="335" t="s">
        <v>1432</v>
      </c>
      <c r="C365" s="317">
        <v>0</v>
      </c>
      <c r="D365" s="317">
        <v>5</v>
      </c>
      <c r="E365" s="317">
        <v>17</v>
      </c>
      <c r="F365" s="317">
        <v>12</v>
      </c>
      <c r="G365" s="317">
        <v>5</v>
      </c>
      <c r="H365" s="317">
        <v>0</v>
      </c>
      <c r="I365" s="317">
        <v>0</v>
      </c>
      <c r="J365" s="336">
        <v>0</v>
      </c>
    </row>
    <row r="366" spans="2:10" x14ac:dyDescent="0.25">
      <c r="B366" s="335" t="s">
        <v>1237</v>
      </c>
      <c r="C366" s="317">
        <v>0</v>
      </c>
      <c r="D366" s="317">
        <v>0</v>
      </c>
      <c r="E366" s="317">
        <v>0</v>
      </c>
      <c r="F366" s="317">
        <v>2</v>
      </c>
      <c r="G366" s="317">
        <v>0</v>
      </c>
      <c r="H366" s="317">
        <v>0</v>
      </c>
      <c r="I366" s="317">
        <v>0</v>
      </c>
      <c r="J366" s="336">
        <v>0</v>
      </c>
    </row>
    <row r="367" spans="2:10" x14ac:dyDescent="0.25">
      <c r="B367" s="335" t="s">
        <v>1232</v>
      </c>
      <c r="C367" s="317">
        <v>0</v>
      </c>
      <c r="D367" s="317">
        <v>74</v>
      </c>
      <c r="E367" s="317">
        <v>79</v>
      </c>
      <c r="F367" s="317">
        <v>12</v>
      </c>
      <c r="G367" s="317">
        <v>30</v>
      </c>
      <c r="H367" s="317">
        <v>0</v>
      </c>
      <c r="I367" s="317">
        <v>1</v>
      </c>
      <c r="J367" s="336">
        <v>0</v>
      </c>
    </row>
    <row r="368" spans="2:10" ht="15.75" thickBot="1" x14ac:dyDescent="0.3">
      <c r="B368" s="337" t="s">
        <v>1170</v>
      </c>
      <c r="C368" s="344">
        <v>0</v>
      </c>
      <c r="D368" s="344">
        <v>79</v>
      </c>
      <c r="E368" s="344">
        <v>96</v>
      </c>
      <c r="F368" s="344">
        <v>26</v>
      </c>
      <c r="G368" s="344">
        <v>35</v>
      </c>
      <c r="H368" s="344">
        <v>0</v>
      </c>
      <c r="I368" s="344">
        <v>1</v>
      </c>
      <c r="J368" s="338">
        <v>0</v>
      </c>
    </row>
    <row r="371" spans="2:10" ht="15.75" thickBot="1" x14ac:dyDescent="0.3"/>
    <row r="372" spans="2:10" ht="15.75" thickBot="1" x14ac:dyDescent="0.3">
      <c r="B372" s="329" t="s">
        <v>1356</v>
      </c>
      <c r="C372" s="330" t="s">
        <v>1167</v>
      </c>
    </row>
    <row r="373" spans="2:10" ht="15.75" thickBot="1" x14ac:dyDescent="0.3">
      <c r="B373" s="329" t="s">
        <v>1399</v>
      </c>
      <c r="C373" s="330" t="s">
        <v>1357</v>
      </c>
    </row>
    <row r="374" spans="2:10" ht="15.75" thickBot="1" x14ac:dyDescent="0.3"/>
    <row r="375" spans="2:10" x14ac:dyDescent="0.25">
      <c r="B375" s="339" t="s">
        <v>1169</v>
      </c>
      <c r="C375" s="340" t="s">
        <v>1491</v>
      </c>
      <c r="D375" s="340" t="s">
        <v>1492</v>
      </c>
      <c r="E375" s="340" t="s">
        <v>1493</v>
      </c>
      <c r="F375" s="340" t="s">
        <v>1494</v>
      </c>
      <c r="G375" s="340" t="s">
        <v>1495</v>
      </c>
      <c r="H375" s="340" t="s">
        <v>1496</v>
      </c>
      <c r="I375" s="340" t="s">
        <v>1497</v>
      </c>
      <c r="J375" s="334" t="s">
        <v>1498</v>
      </c>
    </row>
    <row r="376" spans="2:10" x14ac:dyDescent="0.25">
      <c r="B376" s="335" t="s">
        <v>1432</v>
      </c>
      <c r="C376" s="317">
        <v>0</v>
      </c>
      <c r="D376" s="317">
        <v>13</v>
      </c>
      <c r="E376" s="317">
        <v>46</v>
      </c>
      <c r="F376" s="317">
        <v>10</v>
      </c>
      <c r="G376" s="317">
        <v>3</v>
      </c>
      <c r="H376" s="317">
        <v>0</v>
      </c>
      <c r="I376" s="317">
        <v>0</v>
      </c>
      <c r="J376" s="336">
        <v>0</v>
      </c>
    </row>
    <row r="377" spans="2:10" x14ac:dyDescent="0.25">
      <c r="B377" s="335" t="s">
        <v>1237</v>
      </c>
      <c r="C377" s="317">
        <v>0</v>
      </c>
      <c r="D377" s="317">
        <v>5</v>
      </c>
      <c r="E377" s="317">
        <v>5</v>
      </c>
      <c r="F377" s="317">
        <v>0</v>
      </c>
      <c r="G377" s="317">
        <v>0</v>
      </c>
      <c r="H377" s="317">
        <v>0</v>
      </c>
      <c r="I377" s="317">
        <v>0</v>
      </c>
      <c r="J377" s="336">
        <v>0</v>
      </c>
    </row>
    <row r="378" spans="2:10" x14ac:dyDescent="0.25">
      <c r="B378" s="335" t="s">
        <v>1232</v>
      </c>
      <c r="C378" s="317">
        <v>0</v>
      </c>
      <c r="D378" s="317">
        <v>143</v>
      </c>
      <c r="E378" s="317">
        <v>277</v>
      </c>
      <c r="F378" s="317">
        <v>151</v>
      </c>
      <c r="G378" s="317">
        <v>51</v>
      </c>
      <c r="H378" s="317">
        <v>7</v>
      </c>
      <c r="I378" s="317">
        <v>0</v>
      </c>
      <c r="J378" s="336">
        <v>0</v>
      </c>
    </row>
    <row r="379" spans="2:10" ht="15.75" thickBot="1" x14ac:dyDescent="0.3">
      <c r="B379" s="337" t="s">
        <v>1170</v>
      </c>
      <c r="C379" s="344">
        <v>0</v>
      </c>
      <c r="D379" s="344">
        <v>161</v>
      </c>
      <c r="E379" s="344">
        <v>328</v>
      </c>
      <c r="F379" s="344">
        <v>161</v>
      </c>
      <c r="G379" s="344">
        <v>54</v>
      </c>
      <c r="H379" s="344">
        <v>7</v>
      </c>
      <c r="I379" s="344">
        <v>0</v>
      </c>
      <c r="J379" s="338">
        <v>0</v>
      </c>
    </row>
    <row r="380" spans="2:10" x14ac:dyDescent="0.25">
      <c r="B380"/>
      <c r="C380"/>
      <c r="D380"/>
      <c r="E380"/>
      <c r="F380"/>
      <c r="G380"/>
      <c r="H380"/>
      <c r="I380"/>
      <c r="J380"/>
    </row>
    <row r="382" spans="2:10" ht="15.75" thickBot="1" x14ac:dyDescent="0.3"/>
    <row r="383" spans="2:10" ht="15.75" thickBot="1" x14ac:dyDescent="0.3">
      <c r="B383" s="329" t="s">
        <v>1356</v>
      </c>
      <c r="C383" s="330" t="s">
        <v>1168</v>
      </c>
    </row>
    <row r="384" spans="2:10" ht="15.75" thickBot="1" x14ac:dyDescent="0.3">
      <c r="B384" s="329" t="s">
        <v>1399</v>
      </c>
      <c r="C384" s="330" t="s">
        <v>1357</v>
      </c>
    </row>
    <row r="385" spans="2:18" ht="15.75" thickBot="1" x14ac:dyDescent="0.3"/>
    <row r="386" spans="2:18" x14ac:dyDescent="0.25">
      <c r="B386" s="339" t="s">
        <v>1169</v>
      </c>
      <c r="C386" s="340" t="s">
        <v>1491</v>
      </c>
      <c r="D386" s="340" t="s">
        <v>1492</v>
      </c>
      <c r="E386" s="340" t="s">
        <v>1493</v>
      </c>
      <c r="F386" s="340" t="s">
        <v>1494</v>
      </c>
      <c r="G386" s="340" t="s">
        <v>1495</v>
      </c>
      <c r="H386" s="340" t="s">
        <v>1496</v>
      </c>
      <c r="I386" s="340" t="s">
        <v>1497</v>
      </c>
      <c r="J386" s="334" t="s">
        <v>1498</v>
      </c>
    </row>
    <row r="387" spans="2:18" x14ac:dyDescent="0.25">
      <c r="B387" s="335" t="s">
        <v>1432</v>
      </c>
      <c r="C387" s="317">
        <v>0</v>
      </c>
      <c r="D387" s="317">
        <v>8</v>
      </c>
      <c r="E387" s="317">
        <v>8</v>
      </c>
      <c r="F387" s="317">
        <v>6</v>
      </c>
      <c r="G387" s="317">
        <v>0</v>
      </c>
      <c r="H387" s="317">
        <v>0</v>
      </c>
      <c r="I387" s="317">
        <v>0</v>
      </c>
      <c r="J387" s="336">
        <v>0</v>
      </c>
    </row>
    <row r="388" spans="2:18" x14ac:dyDescent="0.25">
      <c r="B388" s="335" t="s">
        <v>1237</v>
      </c>
      <c r="C388" s="317">
        <v>0</v>
      </c>
      <c r="D388" s="317">
        <v>11</v>
      </c>
      <c r="E388" s="317">
        <v>11</v>
      </c>
      <c r="F388" s="317">
        <v>0</v>
      </c>
      <c r="G388" s="317">
        <v>0</v>
      </c>
      <c r="H388" s="317">
        <v>0</v>
      </c>
      <c r="I388" s="317">
        <v>0</v>
      </c>
      <c r="J388" s="336">
        <v>0</v>
      </c>
    </row>
    <row r="389" spans="2:18" x14ac:dyDescent="0.25">
      <c r="B389" s="335" t="s">
        <v>1232</v>
      </c>
      <c r="C389" s="317">
        <v>0</v>
      </c>
      <c r="D389" s="317">
        <v>28</v>
      </c>
      <c r="E389" s="317">
        <v>69</v>
      </c>
      <c r="F389" s="317">
        <v>30</v>
      </c>
      <c r="G389" s="317">
        <v>15</v>
      </c>
      <c r="H389" s="317">
        <v>9</v>
      </c>
      <c r="I389" s="317">
        <v>2</v>
      </c>
      <c r="J389" s="336">
        <v>0</v>
      </c>
    </row>
    <row r="390" spans="2:18" ht="15.75" thickBot="1" x14ac:dyDescent="0.3">
      <c r="B390" s="337" t="s">
        <v>1170</v>
      </c>
      <c r="C390" s="344">
        <v>0</v>
      </c>
      <c r="D390" s="344">
        <v>47</v>
      </c>
      <c r="E390" s="344">
        <v>88</v>
      </c>
      <c r="F390" s="344">
        <v>36</v>
      </c>
      <c r="G390" s="344">
        <v>15</v>
      </c>
      <c r="H390" s="344">
        <v>9</v>
      </c>
      <c r="I390" s="344">
        <v>2</v>
      </c>
      <c r="J390" s="338">
        <v>0</v>
      </c>
    </row>
    <row r="396" spans="2:18" x14ac:dyDescent="0.25">
      <c r="B396" s="316" t="s">
        <v>1518</v>
      </c>
      <c r="E396" s="316" t="s">
        <v>1518</v>
      </c>
      <c r="H396" s="316" t="s">
        <v>1518</v>
      </c>
      <c r="K396" s="316" t="s">
        <v>1518</v>
      </c>
      <c r="N396" s="316" t="s">
        <v>1518</v>
      </c>
      <c r="Q396" s="316" t="s">
        <v>1518</v>
      </c>
    </row>
    <row r="397" spans="2:18" ht="15.75" thickBot="1" x14ac:dyDescent="0.3">
      <c r="B397" s="298" t="s">
        <v>1343</v>
      </c>
      <c r="E397" s="298" t="s">
        <v>1217</v>
      </c>
      <c r="H397" s="298" t="s">
        <v>1344</v>
      </c>
      <c r="K397" s="298" t="s">
        <v>1345</v>
      </c>
      <c r="N397" s="298" t="s">
        <v>1344</v>
      </c>
      <c r="Q397" s="298" t="s">
        <v>1345</v>
      </c>
    </row>
    <row r="398" spans="2:18" ht="15.75" thickBot="1" x14ac:dyDescent="0.3">
      <c r="B398" s="329" t="s">
        <v>1356</v>
      </c>
      <c r="C398" s="330" t="s">
        <v>1167</v>
      </c>
      <c r="E398" s="329" t="s">
        <v>1356</v>
      </c>
      <c r="F398" s="330" t="s">
        <v>1168</v>
      </c>
      <c r="H398" s="329" t="s">
        <v>1356</v>
      </c>
      <c r="I398" s="330" t="s">
        <v>1167</v>
      </c>
      <c r="K398" s="329" t="s">
        <v>1356</v>
      </c>
      <c r="L398" s="330" t="s">
        <v>1168</v>
      </c>
      <c r="N398" s="329" t="s">
        <v>1356</v>
      </c>
      <c r="O398" s="330" t="s">
        <v>1167</v>
      </c>
      <c r="Q398" s="329" t="s">
        <v>1356</v>
      </c>
      <c r="R398" s="330" t="s">
        <v>1168</v>
      </c>
    </row>
    <row r="399" spans="2:18" ht="15.75" thickBot="1" x14ac:dyDescent="0.3">
      <c r="B399" s="329" t="s">
        <v>1398</v>
      </c>
      <c r="C399" s="330" t="s">
        <v>1374</v>
      </c>
      <c r="E399" s="329" t="s">
        <v>1398</v>
      </c>
      <c r="F399" s="330" t="s">
        <v>1374</v>
      </c>
      <c r="H399" s="329" t="s">
        <v>1398</v>
      </c>
      <c r="I399" s="330" t="s">
        <v>1374</v>
      </c>
      <c r="K399" s="329" t="s">
        <v>1398</v>
      </c>
      <c r="L399" s="330" t="s">
        <v>1374</v>
      </c>
      <c r="N399" s="329" t="s">
        <v>1398</v>
      </c>
      <c r="O399" s="330" t="s">
        <v>1366</v>
      </c>
      <c r="Q399" s="329" t="s">
        <v>1398</v>
      </c>
      <c r="R399" s="330" t="s">
        <v>1366</v>
      </c>
    </row>
    <row r="400" spans="2:18" ht="15.75" thickBot="1" x14ac:dyDescent="0.3">
      <c r="B400" s="329" t="s">
        <v>1399</v>
      </c>
      <c r="C400" s="330" t="s">
        <v>1357</v>
      </c>
      <c r="E400" s="329" t="s">
        <v>1399</v>
      </c>
      <c r="F400" s="330" t="s">
        <v>1357</v>
      </c>
      <c r="H400" s="329" t="s">
        <v>1399</v>
      </c>
      <c r="I400" s="330" t="s">
        <v>1357</v>
      </c>
      <c r="K400" s="329" t="s">
        <v>1399</v>
      </c>
      <c r="L400" s="330" t="s">
        <v>1357</v>
      </c>
      <c r="N400" s="329" t="s">
        <v>1399</v>
      </c>
      <c r="O400" s="330" t="s">
        <v>1357</v>
      </c>
      <c r="Q400" s="329" t="s">
        <v>1399</v>
      </c>
      <c r="R400" s="330" t="s">
        <v>1357</v>
      </c>
    </row>
    <row r="401" spans="2:18" ht="15.75" thickBot="1" x14ac:dyDescent="0.3"/>
    <row r="402" spans="2:18" x14ac:dyDescent="0.25">
      <c r="B402" s="333" t="s">
        <v>1169</v>
      </c>
      <c r="C402" s="334" t="s">
        <v>1392</v>
      </c>
      <c r="E402" s="333" t="s">
        <v>1169</v>
      </c>
      <c r="F402" s="334" t="s">
        <v>1392</v>
      </c>
      <c r="H402" s="333" t="s">
        <v>1169</v>
      </c>
      <c r="I402" s="334" t="s">
        <v>1392</v>
      </c>
      <c r="K402" s="333" t="s">
        <v>1169</v>
      </c>
      <c r="L402" s="334" t="s">
        <v>1392</v>
      </c>
      <c r="N402" s="333" t="s">
        <v>1169</v>
      </c>
      <c r="O402" s="334" t="s">
        <v>1392</v>
      </c>
      <c r="Q402" s="333" t="s">
        <v>1169</v>
      </c>
      <c r="R402" s="334" t="s">
        <v>1392</v>
      </c>
    </row>
    <row r="403" spans="2:18" x14ac:dyDescent="0.25">
      <c r="B403" s="335" t="s">
        <v>1306</v>
      </c>
      <c r="C403" s="336">
        <v>5</v>
      </c>
      <c r="E403" s="335" t="s">
        <v>1306</v>
      </c>
      <c r="F403" s="336">
        <v>8</v>
      </c>
      <c r="H403" s="335" t="s">
        <v>1306</v>
      </c>
      <c r="I403" s="336">
        <v>0</v>
      </c>
      <c r="K403" s="335" t="s">
        <v>1306</v>
      </c>
      <c r="L403" s="336">
        <v>-2</v>
      </c>
      <c r="N403" s="335" t="s">
        <v>1306</v>
      </c>
      <c r="O403" s="336">
        <v>2</v>
      </c>
      <c r="Q403" s="335" t="s">
        <v>1306</v>
      </c>
      <c r="R403" s="336">
        <v>4</v>
      </c>
    </row>
    <row r="404" spans="2:18" x14ac:dyDescent="0.25">
      <c r="B404" s="335" t="s">
        <v>1293</v>
      </c>
      <c r="C404" s="336">
        <v>3</v>
      </c>
      <c r="E404" s="335" t="s">
        <v>1293</v>
      </c>
      <c r="F404" s="336">
        <v>6</v>
      </c>
      <c r="H404" s="335" t="s">
        <v>1293</v>
      </c>
      <c r="I404" s="336">
        <v>5</v>
      </c>
      <c r="K404" s="335" t="s">
        <v>1293</v>
      </c>
      <c r="L404" s="336">
        <v>3</v>
      </c>
      <c r="N404" s="335" t="s">
        <v>1293</v>
      </c>
      <c r="O404" s="336">
        <v>8</v>
      </c>
      <c r="Q404" s="335" t="s">
        <v>1293</v>
      </c>
      <c r="R404" s="336">
        <v>10</v>
      </c>
    </row>
    <row r="405" spans="2:18" x14ac:dyDescent="0.25">
      <c r="B405" s="335" t="s">
        <v>1349</v>
      </c>
      <c r="C405" s="336">
        <v>2</v>
      </c>
      <c r="E405" s="335" t="s">
        <v>1349</v>
      </c>
      <c r="F405" s="336">
        <v>8</v>
      </c>
      <c r="H405" s="335" t="s">
        <v>1349</v>
      </c>
      <c r="I405" s="336">
        <v>1</v>
      </c>
      <c r="K405" s="335" t="s">
        <v>1349</v>
      </c>
      <c r="L405" s="336">
        <v>4</v>
      </c>
      <c r="N405" s="335" t="s">
        <v>1349</v>
      </c>
      <c r="O405" s="336">
        <v>35</v>
      </c>
      <c r="Q405" s="335" t="s">
        <v>1349</v>
      </c>
      <c r="R405" s="336">
        <v>26</v>
      </c>
    </row>
    <row r="406" spans="2:18" x14ac:dyDescent="0.25">
      <c r="B406" s="335" t="s">
        <v>1508</v>
      </c>
      <c r="C406" s="336">
        <v>32</v>
      </c>
      <c r="E406" s="335" t="s">
        <v>1508</v>
      </c>
      <c r="F406" s="336">
        <v>34</v>
      </c>
      <c r="H406" s="335" t="s">
        <v>1508</v>
      </c>
      <c r="I406" s="336">
        <v>86</v>
      </c>
      <c r="K406" s="335" t="s">
        <v>1508</v>
      </c>
      <c r="L406" s="336">
        <v>-2</v>
      </c>
      <c r="N406" s="335" t="s">
        <v>1310</v>
      </c>
      <c r="O406" s="336">
        <v>1</v>
      </c>
      <c r="Q406" s="335" t="s">
        <v>1310</v>
      </c>
      <c r="R406" s="336">
        <v>3</v>
      </c>
    </row>
    <row r="407" spans="2:18" x14ac:dyDescent="0.25">
      <c r="B407" s="335" t="s">
        <v>1310</v>
      </c>
      <c r="C407" s="336">
        <v>9</v>
      </c>
      <c r="E407" s="335" t="s">
        <v>1310</v>
      </c>
      <c r="F407" s="336">
        <v>29</v>
      </c>
      <c r="H407" s="335" t="s">
        <v>1310</v>
      </c>
      <c r="I407" s="336">
        <v>5</v>
      </c>
      <c r="K407" s="335" t="s">
        <v>1310</v>
      </c>
      <c r="L407" s="336">
        <v>1</v>
      </c>
      <c r="N407" s="335" t="s">
        <v>1309</v>
      </c>
      <c r="O407" s="336">
        <v>1</v>
      </c>
      <c r="Q407" s="335" t="s">
        <v>1311</v>
      </c>
      <c r="R407" s="336">
        <v>24</v>
      </c>
    </row>
    <row r="408" spans="2:18" x14ac:dyDescent="0.25">
      <c r="B408" s="335" t="s">
        <v>1309</v>
      </c>
      <c r="C408" s="336">
        <v>1</v>
      </c>
      <c r="E408" s="335" t="s">
        <v>1309</v>
      </c>
      <c r="F408" s="336">
        <v>0</v>
      </c>
      <c r="H408" s="335" t="s">
        <v>1311</v>
      </c>
      <c r="I408" s="336">
        <v>4</v>
      </c>
      <c r="K408" s="335" t="s">
        <v>1311</v>
      </c>
      <c r="L408" s="336">
        <v>1</v>
      </c>
      <c r="N408" s="335" t="s">
        <v>1351</v>
      </c>
      <c r="O408" s="336">
        <v>9</v>
      </c>
      <c r="Q408" s="335" t="s">
        <v>1313</v>
      </c>
      <c r="R408" s="336">
        <v>7</v>
      </c>
    </row>
    <row r="409" spans="2:18" x14ac:dyDescent="0.25">
      <c r="B409" s="335" t="s">
        <v>1311</v>
      </c>
      <c r="C409" s="336">
        <v>26</v>
      </c>
      <c r="E409" s="335" t="s">
        <v>1311</v>
      </c>
      <c r="F409" s="336">
        <v>4</v>
      </c>
      <c r="H409" s="335" t="s">
        <v>1312</v>
      </c>
      <c r="I409" s="336">
        <v>2</v>
      </c>
      <c r="K409" s="335" t="s">
        <v>1313</v>
      </c>
      <c r="L409" s="336">
        <v>2</v>
      </c>
      <c r="N409" s="335" t="s">
        <v>1317</v>
      </c>
      <c r="O409" s="336">
        <v>15</v>
      </c>
      <c r="Q409" s="335" t="s">
        <v>1351</v>
      </c>
      <c r="R409" s="336">
        <v>2</v>
      </c>
    </row>
    <row r="410" spans="2:18" x14ac:dyDescent="0.25">
      <c r="B410" s="335" t="s">
        <v>1312</v>
      </c>
      <c r="C410" s="336">
        <v>4</v>
      </c>
      <c r="E410" s="335" t="s">
        <v>1312</v>
      </c>
      <c r="F410" s="336">
        <v>2</v>
      </c>
      <c r="H410" s="335" t="s">
        <v>1313</v>
      </c>
      <c r="I410" s="336">
        <v>1</v>
      </c>
      <c r="K410" s="335" t="s">
        <v>1351</v>
      </c>
      <c r="L410" s="336">
        <v>-1</v>
      </c>
      <c r="N410" s="335" t="s">
        <v>1296</v>
      </c>
      <c r="O410" s="336">
        <v>1</v>
      </c>
      <c r="Q410" s="335" t="s">
        <v>1315</v>
      </c>
      <c r="R410" s="336">
        <v>21</v>
      </c>
    </row>
    <row r="411" spans="2:18" ht="15.75" thickBot="1" x14ac:dyDescent="0.3">
      <c r="B411" s="335" t="s">
        <v>1313</v>
      </c>
      <c r="C411" s="336">
        <v>40</v>
      </c>
      <c r="E411" s="335" t="s">
        <v>1313</v>
      </c>
      <c r="F411" s="336">
        <v>32</v>
      </c>
      <c r="H411" s="335" t="s">
        <v>1351</v>
      </c>
      <c r="I411" s="336">
        <v>8</v>
      </c>
      <c r="K411" s="335" t="s">
        <v>1315</v>
      </c>
      <c r="L411" s="336">
        <v>6</v>
      </c>
      <c r="N411" s="337" t="s">
        <v>1170</v>
      </c>
      <c r="O411" s="338">
        <v>72</v>
      </c>
      <c r="Q411" s="335" t="s">
        <v>1316</v>
      </c>
      <c r="R411" s="336">
        <v>1</v>
      </c>
    </row>
    <row r="412" spans="2:18" x14ac:dyDescent="0.25">
      <c r="B412" s="335" t="s">
        <v>1351</v>
      </c>
      <c r="C412" s="336">
        <v>5</v>
      </c>
      <c r="E412" s="335" t="s">
        <v>1351</v>
      </c>
      <c r="F412" s="336">
        <v>10</v>
      </c>
      <c r="H412" s="335" t="s">
        <v>1315</v>
      </c>
      <c r="I412" s="336">
        <v>0</v>
      </c>
      <c r="K412" s="335" t="s">
        <v>1316</v>
      </c>
      <c r="L412" s="336">
        <v>-1</v>
      </c>
      <c r="Q412" s="335" t="s">
        <v>1317</v>
      </c>
      <c r="R412" s="336">
        <v>3</v>
      </c>
    </row>
    <row r="413" spans="2:18" x14ac:dyDescent="0.25">
      <c r="B413" s="335" t="s">
        <v>1316</v>
      </c>
      <c r="C413" s="336">
        <v>13</v>
      </c>
      <c r="E413" s="335" t="s">
        <v>1315</v>
      </c>
      <c r="F413" s="336">
        <v>4</v>
      </c>
      <c r="H413" s="335" t="s">
        <v>1316</v>
      </c>
      <c r="I413" s="336">
        <v>7</v>
      </c>
      <c r="K413" s="335" t="s">
        <v>1509</v>
      </c>
      <c r="L413" s="336">
        <v>1</v>
      </c>
      <c r="Q413" s="335" t="s">
        <v>1509</v>
      </c>
      <c r="R413" s="336">
        <v>1</v>
      </c>
    </row>
    <row r="414" spans="2:18" x14ac:dyDescent="0.25">
      <c r="B414" s="335" t="s">
        <v>1317</v>
      </c>
      <c r="C414" s="336">
        <v>1</v>
      </c>
      <c r="E414" s="335" t="s">
        <v>1316</v>
      </c>
      <c r="F414" s="336">
        <v>8</v>
      </c>
      <c r="H414" s="335" t="s">
        <v>1317</v>
      </c>
      <c r="I414" s="336">
        <v>4</v>
      </c>
      <c r="K414" s="335" t="s">
        <v>1296</v>
      </c>
      <c r="L414" s="336">
        <v>6</v>
      </c>
      <c r="Q414" s="335" t="s">
        <v>1296</v>
      </c>
      <c r="R414" s="336">
        <v>10</v>
      </c>
    </row>
    <row r="415" spans="2:18" x14ac:dyDescent="0.25">
      <c r="B415" s="335" t="s">
        <v>1509</v>
      </c>
      <c r="C415" s="336">
        <v>306</v>
      </c>
      <c r="E415" s="335" t="s">
        <v>1317</v>
      </c>
      <c r="F415" s="336">
        <v>20</v>
      </c>
      <c r="H415" s="335" t="s">
        <v>1509</v>
      </c>
      <c r="I415" s="336">
        <v>0</v>
      </c>
      <c r="K415" s="335" t="s">
        <v>1319</v>
      </c>
      <c r="L415" s="336">
        <v>4</v>
      </c>
      <c r="Q415" s="335" t="s">
        <v>1319</v>
      </c>
      <c r="R415" s="336">
        <v>13</v>
      </c>
    </row>
    <row r="416" spans="2:18" x14ac:dyDescent="0.25">
      <c r="B416" s="335" t="s">
        <v>1296</v>
      </c>
      <c r="C416" s="336">
        <v>241</v>
      </c>
      <c r="E416" s="335" t="s">
        <v>1509</v>
      </c>
      <c r="F416" s="336">
        <v>1</v>
      </c>
      <c r="H416" s="335" t="s">
        <v>1296</v>
      </c>
      <c r="I416" s="336">
        <v>6</v>
      </c>
      <c r="K416" s="335" t="s">
        <v>1320</v>
      </c>
      <c r="L416" s="336">
        <v>2</v>
      </c>
      <c r="Q416" s="335" t="s">
        <v>1299</v>
      </c>
      <c r="R416" s="336">
        <v>5</v>
      </c>
    </row>
    <row r="417" spans="2:18" ht="15.75" thickBot="1" x14ac:dyDescent="0.3">
      <c r="B417" s="335" t="s">
        <v>1319</v>
      </c>
      <c r="C417" s="336">
        <v>8</v>
      </c>
      <c r="E417" s="335" t="s">
        <v>1296</v>
      </c>
      <c r="F417" s="336">
        <v>24</v>
      </c>
      <c r="H417" s="335" t="s">
        <v>1319</v>
      </c>
      <c r="I417" s="336">
        <v>45</v>
      </c>
      <c r="K417" s="335" t="s">
        <v>1299</v>
      </c>
      <c r="L417" s="336">
        <v>2</v>
      </c>
      <c r="Q417" s="337" t="s">
        <v>1170</v>
      </c>
      <c r="R417" s="338">
        <v>130</v>
      </c>
    </row>
    <row r="418" spans="2:18" ht="15.75" thickBot="1" x14ac:dyDescent="0.3">
      <c r="B418" s="335" t="s">
        <v>1320</v>
      </c>
      <c r="C418" s="336">
        <v>9</v>
      </c>
      <c r="E418" s="335" t="s">
        <v>1319</v>
      </c>
      <c r="F418" s="336">
        <v>2</v>
      </c>
      <c r="H418" s="335" t="s">
        <v>1320</v>
      </c>
      <c r="I418" s="336">
        <v>2</v>
      </c>
      <c r="K418" s="337" t="s">
        <v>1170</v>
      </c>
      <c r="L418" s="338">
        <v>26</v>
      </c>
    </row>
    <row r="419" spans="2:18" ht="15.75" thickBot="1" x14ac:dyDescent="0.3">
      <c r="B419" s="335" t="s">
        <v>1299</v>
      </c>
      <c r="C419" s="336">
        <v>6</v>
      </c>
      <c r="E419" s="335" t="s">
        <v>1320</v>
      </c>
      <c r="F419" s="336">
        <v>2</v>
      </c>
      <c r="H419" s="337" t="s">
        <v>1170</v>
      </c>
      <c r="I419" s="338">
        <v>176</v>
      </c>
    </row>
    <row r="420" spans="2:18" ht="15.75" thickBot="1" x14ac:dyDescent="0.3">
      <c r="B420" s="337" t="s">
        <v>1170</v>
      </c>
      <c r="C420" s="338">
        <v>711</v>
      </c>
      <c r="E420" s="335" t="s">
        <v>1299</v>
      </c>
      <c r="F420" s="336">
        <v>3</v>
      </c>
    </row>
    <row r="421" spans="2:18" ht="15.75" thickBot="1" x14ac:dyDescent="0.3">
      <c r="E421" s="337" t="s">
        <v>1170</v>
      </c>
      <c r="F421" s="338">
        <v>197</v>
      </c>
    </row>
    <row r="424" spans="2:18" ht="15.75" thickBot="1" x14ac:dyDescent="0.3"/>
    <row r="425" spans="2:18" ht="15.75" thickBot="1" x14ac:dyDescent="0.3">
      <c r="B425" s="329" t="s">
        <v>1398</v>
      </c>
      <c r="C425" s="330" t="s">
        <v>1607</v>
      </c>
    </row>
    <row r="426" spans="2:18" ht="15.75" thickBot="1" x14ac:dyDescent="0.3"/>
    <row r="427" spans="2:18" x14ac:dyDescent="0.25">
      <c r="B427" s="333" t="s">
        <v>1169</v>
      </c>
      <c r="C427" s="340" t="s">
        <v>1554</v>
      </c>
      <c r="D427" s="340" t="s">
        <v>1555</v>
      </c>
      <c r="E427" s="340" t="s">
        <v>1556</v>
      </c>
      <c r="F427" s="340" t="s">
        <v>1557</v>
      </c>
      <c r="G427" s="334" t="s">
        <v>1558</v>
      </c>
    </row>
    <row r="428" spans="2:18" x14ac:dyDescent="0.25">
      <c r="B428" s="335" t="s">
        <v>1508</v>
      </c>
      <c r="C428" s="317">
        <v>10</v>
      </c>
      <c r="D428" s="317">
        <v>10</v>
      </c>
      <c r="E428" s="317">
        <v>10</v>
      </c>
      <c r="F428" s="317">
        <v>10</v>
      </c>
      <c r="G428" s="336">
        <v>10</v>
      </c>
      <c r="H428" s="298">
        <f>SUM(C428:G428)</f>
        <v>50</v>
      </c>
    </row>
    <row r="429" spans="2:18" x14ac:dyDescent="0.25">
      <c r="B429" s="335" t="s">
        <v>1309</v>
      </c>
      <c r="C429" s="317">
        <v>4</v>
      </c>
      <c r="D429" s="317">
        <v>4</v>
      </c>
      <c r="E429" s="317">
        <v>4</v>
      </c>
      <c r="F429" s="317">
        <v>4</v>
      </c>
      <c r="G429" s="336">
        <v>4</v>
      </c>
      <c r="H429" s="298">
        <f t="shared" ref="H429:H431" si="1">SUM(C429:G429)</f>
        <v>20</v>
      </c>
    </row>
    <row r="430" spans="2:18" x14ac:dyDescent="0.25">
      <c r="B430" s="335" t="s">
        <v>1351</v>
      </c>
      <c r="C430" s="317">
        <v>10</v>
      </c>
      <c r="D430" s="317">
        <v>10</v>
      </c>
      <c r="E430" s="317">
        <v>10</v>
      </c>
      <c r="F430" s="317">
        <v>160</v>
      </c>
      <c r="G430" s="336">
        <v>160</v>
      </c>
      <c r="H430" s="298">
        <f>SUM(C430:G430)</f>
        <v>350</v>
      </c>
    </row>
    <row r="431" spans="2:18" x14ac:dyDescent="0.25">
      <c r="B431" s="335" t="s">
        <v>1316</v>
      </c>
      <c r="C431" s="317">
        <v>4</v>
      </c>
      <c r="D431" s="317">
        <v>4</v>
      </c>
      <c r="E431" s="317">
        <v>4</v>
      </c>
      <c r="F431" s="317">
        <v>4</v>
      </c>
      <c r="G431" s="336">
        <v>4</v>
      </c>
      <c r="H431" s="298">
        <f t="shared" si="1"/>
        <v>20</v>
      </c>
    </row>
    <row r="432" spans="2:18" ht="15.75" thickBot="1" x14ac:dyDescent="0.3">
      <c r="B432" s="337" t="s">
        <v>1170</v>
      </c>
      <c r="C432" s="344">
        <v>28</v>
      </c>
      <c r="D432" s="344">
        <v>28</v>
      </c>
      <c r="E432" s="344">
        <v>28</v>
      </c>
      <c r="F432" s="344">
        <v>178</v>
      </c>
      <c r="G432" s="338">
        <v>178</v>
      </c>
    </row>
    <row r="433" spans="2:8" x14ac:dyDescent="0.25">
      <c r="B433"/>
      <c r="C433"/>
      <c r="D433"/>
      <c r="E433"/>
      <c r="F433"/>
      <c r="G433"/>
    </row>
    <row r="434" spans="2:8" x14ac:dyDescent="0.25">
      <c r="B434"/>
      <c r="C434"/>
      <c r="D434"/>
      <c r="E434"/>
      <c r="F434"/>
      <c r="G434"/>
    </row>
    <row r="435" spans="2:8" x14ac:dyDescent="0.25">
      <c r="B435"/>
      <c r="C435"/>
      <c r="D435"/>
      <c r="E435"/>
      <c r="F435"/>
      <c r="G435"/>
    </row>
    <row r="436" spans="2:8" x14ac:dyDescent="0.25">
      <c r="B436"/>
      <c r="C436"/>
      <c r="D436"/>
      <c r="E436"/>
      <c r="F436"/>
      <c r="G436"/>
    </row>
    <row r="437" spans="2:8" x14ac:dyDescent="0.25">
      <c r="B437"/>
      <c r="C437"/>
      <c r="D437"/>
      <c r="E437"/>
      <c r="F437"/>
      <c r="G437"/>
    </row>
    <row r="438" spans="2:8" x14ac:dyDescent="0.25">
      <c r="B438"/>
      <c r="C438"/>
      <c r="D438"/>
      <c r="E438"/>
      <c r="F438"/>
      <c r="G438"/>
    </row>
    <row r="439" spans="2:8" x14ac:dyDescent="0.25">
      <c r="B439"/>
      <c r="C439"/>
      <c r="D439"/>
      <c r="E439"/>
      <c r="F439"/>
      <c r="G439"/>
    </row>
    <row r="441" spans="2:8" ht="15.75" thickBot="1" x14ac:dyDescent="0.3"/>
    <row r="442" spans="2:8" ht="15.75" thickBot="1" x14ac:dyDescent="0.3">
      <c r="B442" s="329" t="s">
        <v>1356</v>
      </c>
      <c r="C442" s="330" t="s">
        <v>1424</v>
      </c>
    </row>
    <row r="443" spans="2:8" ht="15.75" thickBot="1" x14ac:dyDescent="0.3"/>
    <row r="444" spans="2:8" x14ac:dyDescent="0.25">
      <c r="B444" s="333" t="s">
        <v>1169</v>
      </c>
      <c r="C444" s="340" t="s">
        <v>1587</v>
      </c>
      <c r="D444" s="340" t="s">
        <v>1588</v>
      </c>
      <c r="E444" s="340" t="s">
        <v>1589</v>
      </c>
      <c r="F444" s="340" t="s">
        <v>1590</v>
      </c>
      <c r="G444" s="334" t="s">
        <v>1591</v>
      </c>
    </row>
    <row r="445" spans="2:8" x14ac:dyDescent="0.25">
      <c r="B445" s="335" t="s">
        <v>1293</v>
      </c>
      <c r="C445" s="317">
        <v>2</v>
      </c>
      <c r="D445" s="317">
        <v>2</v>
      </c>
      <c r="E445" s="317">
        <v>2</v>
      </c>
      <c r="F445" s="317">
        <v>2</v>
      </c>
      <c r="G445" s="336">
        <v>2</v>
      </c>
      <c r="H445" s="298">
        <f>SUM(C445:G445)</f>
        <v>10</v>
      </c>
    </row>
    <row r="446" spans="2:8" x14ac:dyDescent="0.25">
      <c r="B446" s="335" t="s">
        <v>1349</v>
      </c>
      <c r="C446" s="317">
        <v>14</v>
      </c>
      <c r="D446" s="317">
        <v>14</v>
      </c>
      <c r="E446" s="317">
        <v>14</v>
      </c>
      <c r="F446" s="317">
        <v>14</v>
      </c>
      <c r="G446" s="336">
        <v>14</v>
      </c>
      <c r="H446" s="298">
        <f t="shared" ref="H446:H457" si="2">SUM(C446:G446)</f>
        <v>70</v>
      </c>
    </row>
    <row r="447" spans="2:8" x14ac:dyDescent="0.25">
      <c r="B447" s="335" t="s">
        <v>1508</v>
      </c>
      <c r="C447" s="317">
        <v>14</v>
      </c>
      <c r="D447" s="317">
        <v>14</v>
      </c>
      <c r="E447" s="317">
        <v>14</v>
      </c>
      <c r="F447" s="317">
        <v>14</v>
      </c>
      <c r="G447" s="336">
        <v>14</v>
      </c>
      <c r="H447" s="298">
        <f t="shared" si="2"/>
        <v>70</v>
      </c>
    </row>
    <row r="448" spans="2:8" x14ac:dyDescent="0.25">
      <c r="B448" s="335" t="s">
        <v>1309</v>
      </c>
      <c r="C448" s="317">
        <v>2</v>
      </c>
      <c r="D448" s="317">
        <v>2</v>
      </c>
      <c r="E448" s="317">
        <v>2</v>
      </c>
      <c r="F448" s="317">
        <v>2</v>
      </c>
      <c r="G448" s="336">
        <v>2</v>
      </c>
      <c r="H448" s="298">
        <f t="shared" si="2"/>
        <v>10</v>
      </c>
    </row>
    <row r="449" spans="2:13" x14ac:dyDescent="0.25">
      <c r="B449" s="335" t="s">
        <v>1313</v>
      </c>
      <c r="C449" s="317">
        <v>4</v>
      </c>
      <c r="D449" s="317">
        <v>4</v>
      </c>
      <c r="E449" s="317">
        <v>4</v>
      </c>
      <c r="F449" s="317">
        <v>4</v>
      </c>
      <c r="G449" s="336">
        <v>4</v>
      </c>
      <c r="H449" s="298">
        <f t="shared" si="2"/>
        <v>20</v>
      </c>
    </row>
    <row r="450" spans="2:13" x14ac:dyDescent="0.25">
      <c r="B450" s="335" t="s">
        <v>1351</v>
      </c>
      <c r="C450" s="317">
        <v>82</v>
      </c>
      <c r="D450" s="317">
        <v>82</v>
      </c>
      <c r="E450" s="317">
        <v>82</v>
      </c>
      <c r="F450" s="317">
        <v>82</v>
      </c>
      <c r="G450" s="336">
        <v>82</v>
      </c>
      <c r="H450" s="298">
        <f t="shared" si="2"/>
        <v>410</v>
      </c>
    </row>
    <row r="451" spans="2:13" x14ac:dyDescent="0.25">
      <c r="B451" s="335" t="s">
        <v>1315</v>
      </c>
      <c r="C451" s="317">
        <v>51</v>
      </c>
      <c r="D451" s="317">
        <v>51</v>
      </c>
      <c r="E451" s="317">
        <v>51</v>
      </c>
      <c r="F451" s="317">
        <v>51</v>
      </c>
      <c r="G451" s="336">
        <v>51</v>
      </c>
      <c r="H451" s="298">
        <f t="shared" si="2"/>
        <v>255</v>
      </c>
    </row>
    <row r="452" spans="2:13" x14ac:dyDescent="0.25">
      <c r="B452" s="335" t="s">
        <v>1316</v>
      </c>
      <c r="C452" s="317">
        <v>4</v>
      </c>
      <c r="D452" s="317">
        <v>4</v>
      </c>
      <c r="E452" s="317">
        <v>4</v>
      </c>
      <c r="F452" s="317">
        <v>4</v>
      </c>
      <c r="G452" s="336">
        <v>4</v>
      </c>
      <c r="H452" s="298">
        <f t="shared" si="2"/>
        <v>20</v>
      </c>
    </row>
    <row r="453" spans="2:13" x14ac:dyDescent="0.25">
      <c r="B453" s="335" t="s">
        <v>1317</v>
      </c>
      <c r="C453" s="317">
        <v>4</v>
      </c>
      <c r="D453" s="317">
        <v>4</v>
      </c>
      <c r="E453" s="317">
        <v>4</v>
      </c>
      <c r="F453" s="317">
        <v>4</v>
      </c>
      <c r="G453" s="336">
        <v>4</v>
      </c>
      <c r="H453" s="298">
        <f t="shared" si="2"/>
        <v>20</v>
      </c>
    </row>
    <row r="454" spans="2:13" x14ac:dyDescent="0.25">
      <c r="B454" s="335" t="s">
        <v>1296</v>
      </c>
      <c r="C454" s="317">
        <v>6</v>
      </c>
      <c r="D454" s="317">
        <v>6</v>
      </c>
      <c r="E454" s="317">
        <v>6</v>
      </c>
      <c r="F454" s="317">
        <v>6</v>
      </c>
      <c r="G454" s="336">
        <v>6</v>
      </c>
      <c r="H454" s="298">
        <f t="shared" si="2"/>
        <v>30</v>
      </c>
    </row>
    <row r="455" spans="2:13" x14ac:dyDescent="0.25">
      <c r="B455" s="335" t="s">
        <v>1319</v>
      </c>
      <c r="C455" s="317">
        <v>14</v>
      </c>
      <c r="D455" s="317">
        <v>14</v>
      </c>
      <c r="E455" s="317">
        <v>14</v>
      </c>
      <c r="F455" s="317">
        <v>14</v>
      </c>
      <c r="G455" s="336">
        <v>14</v>
      </c>
      <c r="H455" s="298">
        <f t="shared" si="2"/>
        <v>70</v>
      </c>
    </row>
    <row r="456" spans="2:13" x14ac:dyDescent="0.25">
      <c r="B456" s="335" t="s">
        <v>1299</v>
      </c>
      <c r="C456" s="317">
        <v>10</v>
      </c>
      <c r="D456" s="317">
        <v>10</v>
      </c>
      <c r="E456" s="317">
        <v>10</v>
      </c>
      <c r="F456" s="317">
        <v>10</v>
      </c>
      <c r="G456" s="336">
        <v>10</v>
      </c>
      <c r="H456" s="298">
        <f t="shared" si="2"/>
        <v>50</v>
      </c>
    </row>
    <row r="457" spans="2:13" ht="15.75" thickBot="1" x14ac:dyDescent="0.3">
      <c r="B457" s="337" t="s">
        <v>1170</v>
      </c>
      <c r="C457" s="344">
        <v>207</v>
      </c>
      <c r="D457" s="344">
        <v>207</v>
      </c>
      <c r="E457" s="344">
        <v>207</v>
      </c>
      <c r="F457" s="344">
        <v>207</v>
      </c>
      <c r="G457" s="338">
        <v>207</v>
      </c>
      <c r="H457" s="298">
        <f t="shared" si="2"/>
        <v>1035</v>
      </c>
    </row>
    <row r="461" spans="2:13" ht="15.75" thickBot="1" x14ac:dyDescent="0.3"/>
    <row r="462" spans="2:13" ht="15.75" thickBot="1" x14ac:dyDescent="0.3">
      <c r="B462" s="329" t="s">
        <v>1356</v>
      </c>
      <c r="C462" s="330" t="s">
        <v>1360</v>
      </c>
    </row>
    <row r="463" spans="2:13" ht="15.75" thickBot="1" x14ac:dyDescent="0.3"/>
    <row r="464" spans="2:13" x14ac:dyDescent="0.25">
      <c r="B464" s="339" t="s">
        <v>1553</v>
      </c>
      <c r="C464" s="340" t="s">
        <v>1552</v>
      </c>
      <c r="D464" s="340" t="s">
        <v>1554</v>
      </c>
      <c r="E464" s="340" t="s">
        <v>1555</v>
      </c>
      <c r="F464" s="340" t="s">
        <v>1556</v>
      </c>
      <c r="G464" s="340" t="s">
        <v>1557</v>
      </c>
      <c r="H464" s="340" t="s">
        <v>1558</v>
      </c>
      <c r="I464" s="340" t="s">
        <v>1587</v>
      </c>
      <c r="J464" s="340" t="s">
        <v>1588</v>
      </c>
      <c r="K464" s="340" t="s">
        <v>1589</v>
      </c>
      <c r="L464" s="340" t="s">
        <v>1590</v>
      </c>
      <c r="M464" s="334" t="s">
        <v>1591</v>
      </c>
    </row>
    <row r="465" spans="2:13" ht="15.75" thickBot="1" x14ac:dyDescent="0.3">
      <c r="B465" s="345">
        <v>382</v>
      </c>
      <c r="C465" s="346">
        <v>380.5</v>
      </c>
      <c r="D465" s="346">
        <v>255.66666666666691</v>
      </c>
      <c r="E465" s="346">
        <v>279.66666666666686</v>
      </c>
      <c r="F465" s="346">
        <v>264.6666666666668</v>
      </c>
      <c r="G465" s="346">
        <v>328.5</v>
      </c>
      <c r="H465" s="346">
        <v>241</v>
      </c>
      <c r="I465" s="346">
        <v>822</v>
      </c>
      <c r="J465" s="346">
        <v>822</v>
      </c>
      <c r="K465" s="346">
        <v>822</v>
      </c>
      <c r="L465" s="346">
        <v>822</v>
      </c>
      <c r="M465" s="347">
        <v>822</v>
      </c>
    </row>
  </sheetData>
  <pageMargins left="0.7" right="0.7" top="0.75" bottom="0.75" header="0.3" footer="0.3"/>
  <pageSetup paperSize="9" orientation="portrait" verticalDpi="0"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 Tables</vt:lpstr>
      <vt:lpstr>Trajectory</vt:lpstr>
      <vt:lpstr>Data</vt:lpstr>
      <vt:lpstr>Pivots</vt:lpstr>
      <vt:lpstr>'Summary Tables'!Print_Area</vt:lpstr>
      <vt:lpstr>Trajectory!Print_Area</vt:lpstr>
      <vt:lpstr>'Summary Tables'!Print_Titles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Williams</dc:creator>
  <cp:lastModifiedBy>Williams, Chris</cp:lastModifiedBy>
  <dcterms:created xsi:type="dcterms:W3CDTF">2018-07-20T11:10:16Z</dcterms:created>
  <dcterms:modified xsi:type="dcterms:W3CDTF">2018-10-19T14:11:19Z</dcterms:modified>
</cp:coreProperties>
</file>